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codeName="ThisWorkbook" defaultThemeVersion="124226"/>
  <bookViews>
    <workbookView xWindow="0" yWindow="0" windowWidth="19200" windowHeight="8235" tabRatio="948" firstSheet="2" activeTab="60"/>
  </bookViews>
  <sheets>
    <sheet name="Input data" sheetId="69" r:id="rId1"/>
    <sheet name="VYSVETLIVKY" sheetId="51" r:id="rId2"/>
    <sheet name="P&amp;L" sheetId="90" r:id="rId3"/>
    <sheet name="1" sheetId="1" state="hidden" r:id="rId4"/>
    <sheet name="2" sheetId="4" state="hidden" r:id="rId5"/>
    <sheet name="2_tabulka 2" sheetId="52" state="hidden" r:id="rId6"/>
    <sheet name="3" sheetId="5" state="hidden" r:id="rId7"/>
    <sheet name="4" sheetId="6" state="hidden" r:id="rId8"/>
    <sheet name="5" sheetId="7" state="hidden" r:id="rId9"/>
    <sheet name="6" sheetId="8" state="hidden" r:id="rId10"/>
    <sheet name="7" sheetId="9" state="hidden" r:id="rId11"/>
    <sheet name="8" sheetId="10" state="hidden" r:id="rId12"/>
    <sheet name="9" sheetId="11" state="hidden" r:id="rId13"/>
    <sheet name="10" sheetId="12" state="hidden" r:id="rId14"/>
    <sheet name="11" sheetId="13" state="hidden" r:id="rId15"/>
    <sheet name="12" sheetId="14" state="hidden" r:id="rId16"/>
    <sheet name="12_tabulka c.2" sheetId="53" state="hidden" r:id="rId17"/>
    <sheet name="13" sheetId="15" state="hidden" r:id="rId18"/>
    <sheet name="14_tabulka 1 a 3" sheetId="56" state="hidden" r:id="rId19"/>
    <sheet name="14_tabulka 2 a 4" sheetId="57" state="hidden" r:id="rId20"/>
    <sheet name="15" sheetId="17" state="hidden" r:id="rId21"/>
    <sheet name="16" sheetId="18" state="hidden" r:id="rId22"/>
    <sheet name="16_tabulka c.2" sheetId="54" state="hidden" r:id="rId23"/>
    <sheet name="17" sheetId="19" state="hidden" r:id="rId24"/>
    <sheet name="18" sheetId="20" state="hidden" r:id="rId25"/>
    <sheet name="18_tabulka c.2" sheetId="55" state="hidden" r:id="rId26"/>
    <sheet name="19" sheetId="21" state="hidden" r:id="rId27"/>
    <sheet name="20" sheetId="22" state="hidden" r:id="rId28"/>
    <sheet name="21" sheetId="23" state="hidden" r:id="rId29"/>
    <sheet name="22" sheetId="24" state="hidden" r:id="rId30"/>
    <sheet name="23" sheetId="25" state="hidden" r:id="rId31"/>
    <sheet name="24" sheetId="26" state="hidden" r:id="rId32"/>
    <sheet name="24_tabulky 3 a 4" sheetId="50" state="hidden" r:id="rId33"/>
    <sheet name="25" sheetId="27" state="hidden" r:id="rId34"/>
    <sheet name="26" sheetId="28" state="hidden" r:id="rId35"/>
    <sheet name="27" sheetId="30" state="hidden" r:id="rId36"/>
    <sheet name="28" sheetId="31" state="hidden" r:id="rId37"/>
    <sheet name="29" sheetId="32" state="hidden" r:id="rId38"/>
    <sheet name="30" sheetId="29" state="hidden" r:id="rId39"/>
    <sheet name="31" sheetId="33" state="hidden" r:id="rId40"/>
    <sheet name="32" sheetId="34" state="hidden" r:id="rId41"/>
    <sheet name="32_tabulka 2" sheetId="59" state="hidden" r:id="rId42"/>
    <sheet name="33" sheetId="35" state="hidden" r:id="rId43"/>
    <sheet name="34" sheetId="36" state="hidden" r:id="rId44"/>
    <sheet name="42" sheetId="44" state="hidden" r:id="rId45"/>
    <sheet name="43" sheetId="45" state="hidden" r:id="rId46"/>
    <sheet name="44" sheetId="46" state="hidden" r:id="rId47"/>
    <sheet name="35" sheetId="37" state="hidden" r:id="rId48"/>
    <sheet name="36" sheetId="38" state="hidden" r:id="rId49"/>
    <sheet name="37" sheetId="39" state="hidden" r:id="rId50"/>
    <sheet name="38" sheetId="40" state="hidden" r:id="rId51"/>
    <sheet name="39" sheetId="41" state="hidden" r:id="rId52"/>
    <sheet name="40" sheetId="42" state="hidden" r:id="rId53"/>
    <sheet name="41" sheetId="43" state="hidden" r:id="rId54"/>
    <sheet name="45" sheetId="47" state="hidden" r:id="rId55"/>
    <sheet name="46" sheetId="48" state="hidden" r:id="rId56"/>
    <sheet name="BS" sheetId="89"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 name="Hárok1" sheetId="104" r:id="rId85"/>
  </sheets>
  <externalReferences>
    <externalReference r:id="rId86"/>
  </externalReferences>
  <definedNames>
    <definedName name="_Fill" localSheetId="56"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2" hidden="1">#REF!</definedName>
    <definedName name="_Fill" localSheetId="57" hidden="1">#REF!</definedName>
    <definedName name="_Fill" hidden="1">#REF!</definedName>
    <definedName name="_Toc474124192" localSheetId="76">'Notes - E Template'!$D$105</definedName>
    <definedName name="_Toc474124192" localSheetId="60">'Notes- SK Template'!$D$49</definedName>
    <definedName name="ARA_Threshold" localSheetId="56">#REF!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2">#REF!</definedName>
    <definedName name="ARA_Threshold">#REF!</definedName>
    <definedName name="ARP_Threshold" localSheetId="56">#REF!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2">#REF!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6">#REF!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2">#REF!</definedName>
    <definedName name="CY_Accounts_Receivable">#REF!</definedName>
    <definedName name="CY_Administration" localSheetId="56">#REF!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2">#REF!</definedName>
    <definedName name="CY_Administration">#REF!</definedName>
    <definedName name="CY_Cash" localSheetId="56">#REF!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2">#REF!</definedName>
    <definedName name="CY_Cash">#REF!</definedName>
    <definedName name="CY_Common_Equity" localSheetId="56">#REF!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2">#REF!</definedName>
    <definedName name="CY_Common_Equity">#REF!</definedName>
    <definedName name="CY_Cost_of_Sales" localSheetId="56">#REF!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2">#REF!</definedName>
    <definedName name="CY_Cost_of_Sales">#REF!</definedName>
    <definedName name="CY_Current_Liabilities" localSheetId="56">#REF!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2">#REF!</definedName>
    <definedName name="CY_Current_Liabilities">#REF!</definedName>
    <definedName name="CY_Depreciation" localSheetId="56">#REF!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2">#REF!</definedName>
    <definedName name="CY_Depreciation">#REF!</definedName>
    <definedName name="CY_Gross_Profit" localSheetId="56">#REF!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2">#REF!</definedName>
    <definedName name="CY_Gross_Profit">#REF!</definedName>
    <definedName name="CY_Inc_Bef_Tax" localSheetId="56">#REF!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2">#REF!</definedName>
    <definedName name="CY_Inc_Bef_Tax">#REF!</definedName>
    <definedName name="CY_Intangible_Assets" localSheetId="56">#REF!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2">#REF!</definedName>
    <definedName name="CY_Intangible_Assets">#REF!</definedName>
    <definedName name="CY_Interest_Expense" localSheetId="56">#REF!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2">#REF!</definedName>
    <definedName name="CY_Interest_Expense">#REF!</definedName>
    <definedName name="CY_Inventory" localSheetId="56">#REF!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2">#REF!</definedName>
    <definedName name="CY_Inventory">#REF!</definedName>
    <definedName name="CY_LIABIL_EQUITY" localSheetId="56">#REF!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2">#REF!</definedName>
    <definedName name="CY_LIABIL_EQUITY">#REF!</definedName>
    <definedName name="CY_LT_Debt" localSheetId="56">#REF!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2">#REF!</definedName>
    <definedName name="CY_LT_Debt">#REF!</definedName>
    <definedName name="CY_Market_Value_of_Equity" localSheetId="56">#REF!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2">#REF!</definedName>
    <definedName name="CY_Market_Value_of_Equity">#REF!</definedName>
    <definedName name="CY_Marketable_Sec" localSheetId="56">#REF!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2">#REF!</definedName>
    <definedName name="CY_Marketable_Sec">#REF!</definedName>
    <definedName name="CY_NET_PROFIT" localSheetId="56">#REF!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2">#REF!</definedName>
    <definedName name="CY_NET_PROFIT">#REF!</definedName>
    <definedName name="CY_Net_Revenue" localSheetId="56">#REF!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2">#REF!</definedName>
    <definedName name="CY_Net_Revenue">#REF!</definedName>
    <definedName name="CY_Operating_Income" localSheetId="56">#REF!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2">#REF!</definedName>
    <definedName name="CY_Operating_Income">#REF!</definedName>
    <definedName name="CY_Other" localSheetId="56">#REF!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2">#REF!</definedName>
    <definedName name="CY_Other">#REF!</definedName>
    <definedName name="CY_Other_Curr_Assets" localSheetId="56">#REF!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2">#REF!</definedName>
    <definedName name="CY_Other_Curr_Assets">#REF!</definedName>
    <definedName name="CY_Other_LT_Assets" localSheetId="56">#REF!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2">#REF!</definedName>
    <definedName name="CY_Other_LT_Assets">#REF!</definedName>
    <definedName name="CY_Other_LT_Liabilities" localSheetId="56">#REF!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2">#REF!</definedName>
    <definedName name="CY_Other_LT_Liabilities">#REF!</definedName>
    <definedName name="CY_Preferred_Stock" localSheetId="56">#REF!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2">#REF!</definedName>
    <definedName name="CY_Preferred_Stock">#REF!</definedName>
    <definedName name="CY_QUICK_ASSETS" localSheetId="56">#REF!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2">#REF!</definedName>
    <definedName name="CY_QUICK_ASSETS">#REF!</definedName>
    <definedName name="CY_Retained_Earnings" localSheetId="56">#REF!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2">#REF!</definedName>
    <definedName name="CY_Retained_Earnings">#REF!</definedName>
    <definedName name="CY_Selling" localSheetId="56">#REF!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2">#REF!</definedName>
    <definedName name="CY_Selling">#REF!</definedName>
    <definedName name="CY_Tangible_Assets" localSheetId="56">#REF!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2">#REF!</definedName>
    <definedName name="CY_Tangible_Assets">#REF!</definedName>
    <definedName name="CY_Tangible_Net_Worth" localSheetId="56">#REF!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2">#REF!</definedName>
    <definedName name="CY_Tangible_Net_Worth">#REF!</definedName>
    <definedName name="CY_Taxes" localSheetId="56">#REF!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2">#REF!</definedName>
    <definedName name="CY_Taxes">#REF!</definedName>
    <definedName name="CY_TOTAL_ASSETS" localSheetId="56">#REF!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2">#REF!</definedName>
    <definedName name="CY_TOTAL_ASSETS">#REF!</definedName>
    <definedName name="CY_TOTAL_CURR_ASSETS" localSheetId="56">#REF!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2">#REF!</definedName>
    <definedName name="CY_TOTAL_CURR_ASSETS">#REF!</definedName>
    <definedName name="CY_TOTAL_DEBT" localSheetId="56">#REF!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2">#REF!</definedName>
    <definedName name="CY_TOTAL_DEBT">#REF!</definedName>
    <definedName name="CY_TOTAL_EQUITY" localSheetId="56">#REF!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2">#REF!</definedName>
    <definedName name="CY_TOTAL_EQUITY">#REF!</definedName>
    <definedName name="CY_Working_Capital" localSheetId="56">#REF!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2">#REF!</definedName>
    <definedName name="CY_Working_Capital">#REF!</definedName>
    <definedName name="Dollar_Threshold" localSheetId="56">#REF!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2">#REF!</definedName>
    <definedName name="Dollar_Threshold">#REF!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_xlnm.Print_Area" localSheetId="56">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Template'!$B$2:$AH$1502</definedName>
    <definedName name="_xlnm.Print_Area" localSheetId="60">'Notes- SK Template'!$B$2:$AH$609</definedName>
    <definedName name="_xlnm.Print_Area" localSheetId="75">'Notes-E Cover sheet'!$A$1:$AK$55</definedName>
    <definedName name="_xlnm.Print_Area" localSheetId="63">'Notes-SK Cover sheet'!$A$1:$AK$55</definedName>
    <definedName name="_xlnm.Print_Area" localSheetId="2">'P&amp;L'!$A$4:$F$68</definedName>
    <definedName name="_xlnm.Print_Area" localSheetId="62">'P&amp;L old'!$A$4:$E$68</definedName>
    <definedName name="_xlnm.Print_Area" localSheetId="57">'SK Cover sheet'!$A$1:$AM$54</definedName>
    <definedName name="_xlnm.Print_Area">#REF!</definedName>
    <definedName name="Percent_Threshold" localSheetId="56">#REF!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2">#REF!</definedName>
    <definedName name="Percent_Threshold">#REF!</definedName>
    <definedName name="PL_Dollar_Threshold" localSheetId="56">#REF!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2">#REF!</definedName>
    <definedName name="PL_Dollar_Threshold">#REF!</definedName>
    <definedName name="PL_Percent_Threshold" localSheetId="56">#REF!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2">#REF!</definedName>
    <definedName name="PL_Percent_Threshold">#REF!</definedName>
    <definedName name="Print" localSheetId="56">#REF!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2">#REF!</definedName>
    <definedName name="Print">#REF!</definedName>
    <definedName name="Print_Area_ENG" localSheetId="56">#REF!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2">#REF!</definedName>
    <definedName name="Print_Area_ENG">#REF!</definedName>
    <definedName name="PY_Accounts_Receivable" localSheetId="56">#REF!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2">#REF!</definedName>
    <definedName name="PY_Accounts_Receivable">#REF!</definedName>
    <definedName name="PY_Administration" localSheetId="56">#REF!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2">#REF!</definedName>
    <definedName name="PY_Administration">#REF!</definedName>
    <definedName name="PY_Cash" localSheetId="56">#REF!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2">#REF!</definedName>
    <definedName name="PY_Cash">#REF!</definedName>
    <definedName name="PY_Common_Equity" localSheetId="56">#REF!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2">#REF!</definedName>
    <definedName name="PY_Common_Equity">#REF!</definedName>
    <definedName name="PY_Cost_of_Sales" localSheetId="56">#REF!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2">#REF!</definedName>
    <definedName name="PY_Cost_of_Sales">#REF!</definedName>
    <definedName name="PY_Current_Liabilities" localSheetId="56">#REF!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2">#REF!</definedName>
    <definedName name="PY_Current_Liabilities">#REF!</definedName>
    <definedName name="PY_Depreciation" localSheetId="56">#REF!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2">#REF!</definedName>
    <definedName name="PY_Depreciation">#REF!</definedName>
    <definedName name="PY_Gross_Profit" localSheetId="56">#REF!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2">#REF!</definedName>
    <definedName name="PY_Gross_Profit">#REF!</definedName>
    <definedName name="PY_Inc_Bef_Tax" localSheetId="56">#REF!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2">#REF!</definedName>
    <definedName name="PY_Inc_Bef_Tax">#REF!</definedName>
    <definedName name="PY_Intangible_Assets" localSheetId="56">#REF!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2">#REF!</definedName>
    <definedName name="PY_Intangible_Assets">#REF!</definedName>
    <definedName name="PY_Interest_Expense" localSheetId="56">#REF!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2">#REF!</definedName>
    <definedName name="PY_Interest_Expense">#REF!</definedName>
    <definedName name="PY_Inventory" localSheetId="56">#REF!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2">#REF!</definedName>
    <definedName name="PY_Inventory">#REF!</definedName>
    <definedName name="PY_LIABIL_EQUITY" localSheetId="56">#REF!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2">#REF!</definedName>
    <definedName name="PY_LIABIL_EQUITY">#REF!</definedName>
    <definedName name="PY_LT_Debt" localSheetId="56">#REF!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2">#REF!</definedName>
    <definedName name="PY_LT_Debt">#REF!</definedName>
    <definedName name="PY_Market_Value_of_Equity" localSheetId="56">#REF!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2">#REF!</definedName>
    <definedName name="PY_Market_Value_of_Equity">#REF!</definedName>
    <definedName name="PY_Marketable_Sec" localSheetId="56">#REF!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2">#REF!</definedName>
    <definedName name="PY_Marketable_Sec">#REF!</definedName>
    <definedName name="PY_NET_PROFIT" localSheetId="56">#REF!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2">#REF!</definedName>
    <definedName name="PY_NET_PROFIT">#REF!</definedName>
    <definedName name="PY_Net_Revenue" localSheetId="56">#REF!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2">#REF!</definedName>
    <definedName name="PY_Net_Revenue">#REF!</definedName>
    <definedName name="PY_Operating_Inc" localSheetId="56">#REF!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2">#REF!</definedName>
    <definedName name="PY_Operating_Inc">#REF!</definedName>
    <definedName name="PY_Operating_Income" localSheetId="56">#REF!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2">#REF!</definedName>
    <definedName name="PY_Operating_Income">#REF!</definedName>
    <definedName name="PY_Other_Curr_Assets" localSheetId="56">#REF!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2">#REF!</definedName>
    <definedName name="PY_Other_Curr_Assets">#REF!</definedName>
    <definedName name="PY_Other_Exp" localSheetId="56">#REF!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2">#REF!</definedName>
    <definedName name="PY_Other_Exp">#REF!</definedName>
    <definedName name="PY_Other_LT_Assets" localSheetId="56">#REF!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2">#REF!</definedName>
    <definedName name="PY_Other_LT_Assets">#REF!</definedName>
    <definedName name="PY_Other_LT_Liabilities" localSheetId="56">#REF!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2">#REF!</definedName>
    <definedName name="PY_Other_LT_Liabilities">#REF!</definedName>
    <definedName name="PY_Preferred_Stock" localSheetId="56">#REF!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2">#REF!</definedName>
    <definedName name="PY_Preferred_Stock">#REF!</definedName>
    <definedName name="PY_QUICK_ASSETS" localSheetId="56">#REF!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2">#REF!</definedName>
    <definedName name="PY_QUICK_ASSETS">#REF!</definedName>
    <definedName name="PY_Retained_Earnings" localSheetId="56">#REF!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2">#REF!</definedName>
    <definedName name="PY_Retained_Earnings">#REF!</definedName>
    <definedName name="PY_Selling" localSheetId="56">#REF!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2">#REF!</definedName>
    <definedName name="PY_Selling">#REF!</definedName>
    <definedName name="PY_Tangible_Assets" localSheetId="56">#REF!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2">#REF!</definedName>
    <definedName name="PY_Tangible_Assets">#REF!</definedName>
    <definedName name="PY_Tangible_Net_Worth" localSheetId="56">#REF!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2">#REF!</definedName>
    <definedName name="PY_Tangible_Net_Worth">#REF!</definedName>
    <definedName name="PY_Taxes" localSheetId="56">#REF!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2">#REF!</definedName>
    <definedName name="PY_Taxes">#REF!</definedName>
    <definedName name="PY_TOTAL_ASSETS" localSheetId="56">#REF!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2">#REF!</definedName>
    <definedName name="PY_TOTAL_ASSETS">#REF!</definedName>
    <definedName name="PY_TOTAL_CURR_ASSETS" localSheetId="56">#REF!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2">#REF!</definedName>
    <definedName name="PY_TOTAL_CURR_ASSETS">#REF!</definedName>
    <definedName name="PY_TOTAL_DEBT" localSheetId="56">#REF!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2">#REF!</definedName>
    <definedName name="PY_TOTAL_DEBT">#REF!</definedName>
    <definedName name="PY_TOTAL_EQUITY" localSheetId="56">#REF!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2">#REF!</definedName>
    <definedName name="PY_TOTAL_EQUITY">#REF!</definedName>
    <definedName name="PY_Working_Capital" localSheetId="56">#REF!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2">#REF!</definedName>
    <definedName name="PY_Working_Capital">#REF!</definedName>
    <definedName name="PY2_Accounts_Receivable" localSheetId="56">#REF!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2">#REF!</definedName>
    <definedName name="PY2_Accounts_Receivable">#REF!</definedName>
    <definedName name="PY2_Administration" localSheetId="56">#REF!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2">#REF!</definedName>
    <definedName name="PY2_Administration">#REF!</definedName>
    <definedName name="PY2_Cash" localSheetId="56">#REF!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2">#REF!</definedName>
    <definedName name="PY2_Cash">#REF!</definedName>
    <definedName name="PY2_Common_Equity" localSheetId="56">#REF!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2">#REF!</definedName>
    <definedName name="PY2_Common_Equity">#REF!</definedName>
    <definedName name="PY2_Cost_of_Sales" localSheetId="56">#REF!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2">#REF!</definedName>
    <definedName name="PY2_Cost_of_Sales">#REF!</definedName>
    <definedName name="PY2_Current_Liabilities" localSheetId="56">#REF!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2">#REF!</definedName>
    <definedName name="PY2_Current_Liabilities">#REF!</definedName>
    <definedName name="PY2_Depreciation" localSheetId="56">#REF!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2">#REF!</definedName>
    <definedName name="PY2_Depreciation">#REF!</definedName>
    <definedName name="PY2_Gross_Profit" localSheetId="56">#REF!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2">#REF!</definedName>
    <definedName name="PY2_Gross_Profit">#REF!</definedName>
    <definedName name="PY2_Inc_Bef_Tax" localSheetId="56">#REF!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2">#REF!</definedName>
    <definedName name="PY2_Inc_Bef_Tax">#REF!</definedName>
    <definedName name="PY2_Intangible_Assets" localSheetId="56">#REF!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2">#REF!</definedName>
    <definedName name="PY2_Intangible_Assets">#REF!</definedName>
    <definedName name="PY2_Interest_Expense" localSheetId="56">#REF!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2">#REF!</definedName>
    <definedName name="PY2_Interest_Expense">#REF!</definedName>
    <definedName name="PY2_Inventory" localSheetId="56">#REF!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2">#REF!</definedName>
    <definedName name="PY2_Inventory">#REF!</definedName>
    <definedName name="PY2_LIABIL_EQUITY" localSheetId="56">#REF!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2">#REF!</definedName>
    <definedName name="PY2_LIABIL_EQUITY">#REF!</definedName>
    <definedName name="PY2_LT_Debt" localSheetId="56">#REF!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2">#REF!</definedName>
    <definedName name="PY2_LT_Debt">#REF!</definedName>
    <definedName name="PY2_Marketable_Sec" localSheetId="56">#REF!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2">#REF!</definedName>
    <definedName name="PY2_Marketable_Sec">#REF!</definedName>
    <definedName name="PY2_NET_PROFIT" localSheetId="56">#REF!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2">#REF!</definedName>
    <definedName name="PY2_NET_PROFIT">#REF!</definedName>
    <definedName name="PY2_Net_Revenue" localSheetId="56">#REF!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2">#REF!</definedName>
    <definedName name="PY2_Net_Revenue">#REF!</definedName>
    <definedName name="PY2_Operating_Inc" localSheetId="56">#REF!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2">#REF!</definedName>
    <definedName name="PY2_Operating_Inc">#REF!</definedName>
    <definedName name="PY2_Operating_Income" localSheetId="56">#REF!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2">#REF!</definedName>
    <definedName name="PY2_Operating_Income">#REF!</definedName>
    <definedName name="PY2_Other_Curr_Assets" localSheetId="56">#REF!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2">#REF!</definedName>
    <definedName name="PY2_Other_Curr_Assets">#REF!</definedName>
    <definedName name="PY2_Other_Exp." localSheetId="56">#REF!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2">#REF!</definedName>
    <definedName name="PY2_Other_Exp.">#REF!</definedName>
    <definedName name="PY2_Other_LT_Assets" localSheetId="56">#REF!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2">#REF!</definedName>
    <definedName name="PY2_Other_LT_Assets">#REF!</definedName>
    <definedName name="PY2_Other_LT_Liabilities" localSheetId="56">#REF!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2">#REF!</definedName>
    <definedName name="PY2_Other_LT_Liabilities">#REF!</definedName>
    <definedName name="PY2_Preferred_Stock" localSheetId="56">#REF!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2">#REF!</definedName>
    <definedName name="PY2_Preferred_Stock">#REF!</definedName>
    <definedName name="PY2_QUICK_ASSETS" localSheetId="56">#REF!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2">#REF!</definedName>
    <definedName name="PY2_QUICK_ASSETS">#REF!</definedName>
    <definedName name="PY2_Retained_Earnings" localSheetId="56">#REF!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2">#REF!</definedName>
    <definedName name="PY2_Retained_Earnings">#REF!</definedName>
    <definedName name="PY2_Selling" localSheetId="56">#REF!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2">#REF!</definedName>
    <definedName name="PY2_Selling">#REF!</definedName>
    <definedName name="PY2_Tangible_Assets" localSheetId="56">#REF!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2">#REF!</definedName>
    <definedName name="PY2_Tangible_Assets">#REF!</definedName>
    <definedName name="PY2_Tangible_Net_Worth" localSheetId="56">#REF!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2">#REF!</definedName>
    <definedName name="PY2_Tangible_Net_Worth">#REF!</definedName>
    <definedName name="PY2_Taxes" localSheetId="56">#REF!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2">#REF!</definedName>
    <definedName name="PY2_Taxes">#REF!</definedName>
    <definedName name="PY2_TOTAL_ASSETS" localSheetId="56">#REF!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2">#REF!</definedName>
    <definedName name="PY2_TOTAL_ASSETS">#REF!</definedName>
    <definedName name="PY2_TOTAL_CURR_ASSETS" localSheetId="56">#REF!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2">#REF!</definedName>
    <definedName name="PY2_TOTAL_CURR_ASSETS">#REF!</definedName>
    <definedName name="PY2_TOTAL_DEBT" localSheetId="56">#REF!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2">#REF!</definedName>
    <definedName name="PY2_TOTAL_DEBT">#REF!</definedName>
    <definedName name="PY2_TOTAL_EQUITY" localSheetId="56">#REF!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2">#REF!</definedName>
    <definedName name="PY2_TOTAL_EQUITY">#REF!</definedName>
    <definedName name="PY2_Working_Capital" localSheetId="56">#REF!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2">#REF!</definedName>
    <definedName name="PY2_Working_Capital">#REF!</definedName>
    <definedName name="Účty">[1]Sheet3!$A$4:$BF$371</definedName>
    <definedName name="VER_CF_BALANCES" localSheetId="56">#REF!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2">#REF!</definedName>
    <definedName name="VER_CF_BALANCES" localSheetId="57">#REF!</definedName>
    <definedName name="VER_CF_BALANCES">#REF!</definedName>
    <definedName name="VER_SH_RATIOS" localSheetId="56">#REF!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2">#REF!</definedName>
    <definedName name="VER_SH_RATIOS" localSheetId="57">#REF!</definedName>
    <definedName name="VER_SH_RATIOS">#REF!</definedName>
    <definedName name="VER_SCH_10" localSheetId="56">#REF!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2">#REF!</definedName>
    <definedName name="VER_SCH_10" localSheetId="57">#REF!</definedName>
    <definedName name="VER_SCH_10">#REF!</definedName>
    <definedName name="VER_SCH_14" localSheetId="56">#REF!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2">#REF!</definedName>
    <definedName name="VER_SCH_14">#REF!</definedName>
    <definedName name="VER_SCH_2" localSheetId="56">#REF!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2">#REF!</definedName>
    <definedName name="VER_SCH_2">#REF!</definedName>
    <definedName name="VER_SCH_7" localSheetId="56">#REF!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2">#REF!</definedName>
    <definedName name="VER_SCH_7">#REF!</definedName>
    <definedName name="Visit">[1]Sheet2!$I$3</definedName>
    <definedName name="wrn.Aging._.and._.Trend._.Analysis." localSheetId="56"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6" hidden="1">BS!#REF!</definedName>
    <definedName name="Z_4D14509E_B826_11D1_8159_444553540000_.wvu.Cols" localSheetId="61" hidden="1">'BS old'!#REF!</definedName>
    <definedName name="Z_4D14509E_B826_11D1_8159_444553540000_.wvu.Cols" localSheetId="2" hidden="1">'P&amp;L'!#REF!</definedName>
    <definedName name="Z_4D14509E_B826_11D1_8159_444553540000_.wvu.Cols" localSheetId="62" hidden="1">'P&amp;L old'!#REF!</definedName>
  </definedNames>
  <calcPr calcId="125725"/>
</workbook>
</file>

<file path=xl/calcChain.xml><?xml version="1.0" encoding="utf-8"?>
<calcChain xmlns="http://schemas.openxmlformats.org/spreadsheetml/2006/main">
  <c r="M459" i="71"/>
  <c r="N358"/>
  <c r="Z596"/>
  <c r="V596"/>
  <c r="Z599"/>
  <c r="R596"/>
  <c r="J596"/>
  <c r="R590"/>
  <c r="R589"/>
  <c r="X535"/>
  <c r="N535"/>
  <c r="N520"/>
  <c r="J520"/>
  <c r="N357"/>
  <c r="M3"/>
  <c r="D102" i="89"/>
  <c r="E102"/>
  <c r="B67" i="95" l="1"/>
  <c r="B68"/>
  <c r="B69"/>
  <c r="B70"/>
  <c r="B71"/>
  <c r="B72"/>
  <c r="B66"/>
  <c r="B37"/>
  <c r="B38"/>
  <c r="B39"/>
  <c r="B40"/>
  <c r="B41"/>
  <c r="B42"/>
  <c r="B43"/>
  <c r="B44"/>
  <c r="B45"/>
  <c r="B46"/>
  <c r="B47"/>
  <c r="B48"/>
  <c r="B49"/>
  <c r="B50"/>
  <c r="B51"/>
  <c r="B52"/>
  <c r="B53"/>
  <c r="B54"/>
  <c r="B55"/>
  <c r="B56"/>
  <c r="B57"/>
  <c r="B58"/>
  <c r="B59"/>
  <c r="B60"/>
  <c r="B61"/>
  <c r="B62"/>
  <c r="B36"/>
  <c r="B7"/>
  <c r="B8"/>
  <c r="B9"/>
  <c r="B10"/>
  <c r="B11"/>
  <c r="B12"/>
  <c r="B13"/>
  <c r="B14"/>
  <c r="B15"/>
  <c r="B16"/>
  <c r="B17"/>
  <c r="B18"/>
  <c r="B19"/>
  <c r="B20"/>
  <c r="B21"/>
  <c r="B22"/>
  <c r="B23"/>
  <c r="B24"/>
  <c r="B25"/>
  <c r="B26"/>
  <c r="B27"/>
  <c r="B28"/>
  <c r="B29"/>
  <c r="B30"/>
  <c r="B31"/>
  <c r="B32"/>
  <c r="B6"/>
  <c r="B222" i="99"/>
  <c r="B223"/>
  <c r="B224"/>
  <c r="B225"/>
  <c r="B226"/>
  <c r="B227"/>
  <c r="B228"/>
  <c r="B229"/>
  <c r="B230"/>
  <c r="B231"/>
  <c r="B232"/>
  <c r="B233"/>
  <c r="B234"/>
  <c r="B235"/>
  <c r="B236"/>
  <c r="B237"/>
  <c r="B238"/>
  <c r="B239"/>
  <c r="B240"/>
  <c r="B241"/>
  <c r="B242"/>
  <c r="B243"/>
  <c r="B244"/>
  <c r="B245"/>
  <c r="B246"/>
  <c r="B247"/>
  <c r="B248"/>
  <c r="B221"/>
  <c r="B193"/>
  <c r="B194"/>
  <c r="B195"/>
  <c r="B196"/>
  <c r="B197"/>
  <c r="B198"/>
  <c r="B199"/>
  <c r="B200"/>
  <c r="B201"/>
  <c r="B202"/>
  <c r="B203"/>
  <c r="B204"/>
  <c r="B205"/>
  <c r="B206"/>
  <c r="B207"/>
  <c r="B208"/>
  <c r="B209"/>
  <c r="B210"/>
  <c r="B211"/>
  <c r="B212"/>
  <c r="B213"/>
  <c r="B214"/>
  <c r="B215"/>
  <c r="B216"/>
  <c r="B217"/>
  <c r="B218"/>
  <c r="B219"/>
  <c r="B192"/>
  <c r="B181"/>
  <c r="B182"/>
  <c r="B183"/>
  <c r="B184"/>
  <c r="B185"/>
  <c r="B186"/>
  <c r="B187"/>
  <c r="B188"/>
  <c r="B189"/>
  <c r="B190"/>
  <c r="B180"/>
  <c r="AP561" i="71" l="1"/>
  <c r="AO561"/>
  <c r="AP531"/>
  <c r="AP530"/>
  <c r="AO531"/>
  <c r="AO530"/>
  <c r="AP529"/>
  <c r="AO529"/>
  <c r="G63" i="89" l="1"/>
  <c r="F63"/>
  <c r="E63"/>
  <c r="D63"/>
  <c r="G51"/>
  <c r="F51"/>
  <c r="E51"/>
  <c r="D51"/>
  <c r="R13" i="65" l="1"/>
  <c r="R12"/>
  <c r="G30" i="89"/>
  <c r="F30"/>
  <c r="E30"/>
  <c r="D30"/>
  <c r="AG3" i="86" l="1"/>
  <c r="AF3"/>
  <c r="AE3"/>
  <c r="AD3"/>
  <c r="AC3"/>
  <c r="AB3"/>
  <c r="AA3"/>
  <c r="Z3"/>
  <c r="W3"/>
  <c r="V3"/>
  <c r="U3"/>
  <c r="T3"/>
  <c r="S3"/>
  <c r="R3"/>
  <c r="Q3"/>
  <c r="P3"/>
  <c r="O3"/>
  <c r="N3"/>
  <c r="AM500" i="71" l="1"/>
  <c r="AL500"/>
  <c r="AM503"/>
  <c r="AL503"/>
  <c r="AF3" l="1"/>
  <c r="E151" i="89" l="1"/>
  <c r="D151"/>
  <c r="E156" l="1"/>
  <c r="D156"/>
  <c r="E137"/>
  <c r="D137"/>
  <c r="E133"/>
  <c r="D133"/>
  <c r="E117"/>
  <c r="D117"/>
  <c r="D116" s="1"/>
  <c r="E112"/>
  <c r="D112"/>
  <c r="E108"/>
  <c r="D108"/>
  <c r="E105"/>
  <c r="D105"/>
  <c r="E96"/>
  <c r="D96"/>
  <c r="G83"/>
  <c r="F83"/>
  <c r="E83"/>
  <c r="D83"/>
  <c r="G80"/>
  <c r="F80"/>
  <c r="E80"/>
  <c r="D80"/>
  <c r="G75"/>
  <c r="F75"/>
  <c r="E75"/>
  <c r="D75"/>
  <c r="G62"/>
  <c r="F62"/>
  <c r="E62"/>
  <c r="D62"/>
  <c r="G43"/>
  <c r="F43"/>
  <c r="E43"/>
  <c r="D43"/>
  <c r="G42"/>
  <c r="F42"/>
  <c r="G20"/>
  <c r="F20"/>
  <c r="E20"/>
  <c r="D20"/>
  <c r="G12"/>
  <c r="F12"/>
  <c r="E12"/>
  <c r="E11" s="1"/>
  <c r="D12"/>
  <c r="G11"/>
  <c r="F11"/>
  <c r="G10"/>
  <c r="G88" s="1"/>
  <c r="E65" i="90"/>
  <c r="D65"/>
  <c r="E53"/>
  <c r="D53"/>
  <c r="E47"/>
  <c r="E37" s="1"/>
  <c r="E63" s="1"/>
  <c r="D47"/>
  <c r="D37" s="1"/>
  <c r="D63" s="1"/>
  <c r="E36"/>
  <c r="D36"/>
  <c r="E29"/>
  <c r="D29"/>
  <c r="E23"/>
  <c r="D23"/>
  <c r="E18"/>
  <c r="D18"/>
  <c r="E10"/>
  <c r="E35" s="1"/>
  <c r="D10"/>
  <c r="D35" s="1"/>
  <c r="E64" l="1"/>
  <c r="E69" s="1"/>
  <c r="D64"/>
  <c r="D69" s="1"/>
  <c r="E42" i="89"/>
  <c r="E10" s="1"/>
  <c r="E116"/>
  <c r="D11"/>
  <c r="E115"/>
  <c r="K202" i="99" s="1"/>
  <c r="F10" i="89"/>
  <c r="F88" s="1"/>
  <c r="D42"/>
  <c r="D10" s="1"/>
  <c r="H66" i="103"/>
  <c r="G66"/>
  <c r="H65"/>
  <c r="G65"/>
  <c r="H64"/>
  <c r="G64"/>
  <c r="H63"/>
  <c r="G63"/>
  <c r="H62"/>
  <c r="G62"/>
  <c r="H61"/>
  <c r="G61"/>
  <c r="H60"/>
  <c r="G60"/>
  <c r="H59"/>
  <c r="G59"/>
  <c r="H58"/>
  <c r="G58"/>
  <c r="H57"/>
  <c r="G57"/>
  <c r="H56"/>
  <c r="G56"/>
  <c r="H55"/>
  <c r="G55"/>
  <c r="H54"/>
  <c r="G54"/>
  <c r="H53"/>
  <c r="G53"/>
  <c r="H52"/>
  <c r="G52"/>
  <c r="H51"/>
  <c r="G51"/>
  <c r="H50"/>
  <c r="G50"/>
  <c r="H49"/>
  <c r="G49"/>
  <c r="H48"/>
  <c r="G48"/>
  <c r="H47"/>
  <c r="G47"/>
  <c r="H46"/>
  <c r="G46"/>
  <c r="H45"/>
  <c r="G45"/>
  <c r="H44"/>
  <c r="G44"/>
  <c r="H43"/>
  <c r="G43"/>
  <c r="H42"/>
  <c r="G42"/>
  <c r="H41"/>
  <c r="G41"/>
  <c r="H40"/>
  <c r="G40"/>
  <c r="H39"/>
  <c r="G39"/>
  <c r="H38"/>
  <c r="G38"/>
  <c r="H37"/>
  <c r="G37"/>
  <c r="H36"/>
  <c r="G36"/>
  <c r="H35"/>
  <c r="G35"/>
  <c r="H34"/>
  <c r="G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H7"/>
  <c r="G7"/>
  <c r="H6"/>
  <c r="G6"/>
  <c r="K248" i="101"/>
  <c r="I248"/>
  <c r="K247"/>
  <c r="I247"/>
  <c r="K246"/>
  <c r="I246"/>
  <c r="K245"/>
  <c r="I245"/>
  <c r="K244"/>
  <c r="I244"/>
  <c r="K243"/>
  <c r="I243"/>
  <c r="K242"/>
  <c r="I242"/>
  <c r="K241"/>
  <c r="I241"/>
  <c r="K240"/>
  <c r="I240"/>
  <c r="K239"/>
  <c r="I239"/>
  <c r="K238"/>
  <c r="I238"/>
  <c r="K237"/>
  <c r="I237"/>
  <c r="K236"/>
  <c r="I236"/>
  <c r="K235"/>
  <c r="I235"/>
  <c r="K234"/>
  <c r="I234"/>
  <c r="K233"/>
  <c r="I233"/>
  <c r="K232"/>
  <c r="I232"/>
  <c r="K231"/>
  <c r="I231"/>
  <c r="K230"/>
  <c r="I230"/>
  <c r="K229"/>
  <c r="I229"/>
  <c r="K228"/>
  <c r="I228"/>
  <c r="K227"/>
  <c r="I227"/>
  <c r="K226"/>
  <c r="I226"/>
  <c r="K225"/>
  <c r="I225"/>
  <c r="K224"/>
  <c r="I224"/>
  <c r="K223"/>
  <c r="I223"/>
  <c r="K222"/>
  <c r="I222"/>
  <c r="K221"/>
  <c r="I221"/>
  <c r="K219"/>
  <c r="I219"/>
  <c r="K218"/>
  <c r="I218"/>
  <c r="K217"/>
  <c r="I217"/>
  <c r="K216"/>
  <c r="I216"/>
  <c r="K215"/>
  <c r="I215"/>
  <c r="K214"/>
  <c r="I214"/>
  <c r="K213"/>
  <c r="I213"/>
  <c r="K212"/>
  <c r="I212"/>
  <c r="K211"/>
  <c r="I211"/>
  <c r="K210"/>
  <c r="I210"/>
  <c r="K209"/>
  <c r="I209"/>
  <c r="K208"/>
  <c r="I208"/>
  <c r="K207"/>
  <c r="I207"/>
  <c r="K206"/>
  <c r="I206"/>
  <c r="K205"/>
  <c r="I205"/>
  <c r="K204"/>
  <c r="I204"/>
  <c r="K203"/>
  <c r="I203"/>
  <c r="K201"/>
  <c r="I201"/>
  <c r="K200"/>
  <c r="I200"/>
  <c r="K199"/>
  <c r="I199"/>
  <c r="K198"/>
  <c r="I198"/>
  <c r="K197"/>
  <c r="I197"/>
  <c r="K196"/>
  <c r="I196"/>
  <c r="K195"/>
  <c r="I195"/>
  <c r="K194"/>
  <c r="I194"/>
  <c r="K193"/>
  <c r="I193"/>
  <c r="K192"/>
  <c r="I192"/>
  <c r="K190"/>
  <c r="I190"/>
  <c r="K189"/>
  <c r="I189"/>
  <c r="K188"/>
  <c r="I188"/>
  <c r="K187"/>
  <c r="I187"/>
  <c r="K186"/>
  <c r="I186"/>
  <c r="K185"/>
  <c r="I185"/>
  <c r="K184"/>
  <c r="I184"/>
  <c r="K183"/>
  <c r="I183"/>
  <c r="K182"/>
  <c r="I182"/>
  <c r="J177"/>
  <c r="J175"/>
  <c r="J173"/>
  <c r="J171"/>
  <c r="J169"/>
  <c r="J167"/>
  <c r="J165"/>
  <c r="J163"/>
  <c r="E177"/>
  <c r="E176"/>
  <c r="E175"/>
  <c r="E174"/>
  <c r="E173"/>
  <c r="E172"/>
  <c r="E171"/>
  <c r="E170"/>
  <c r="E169"/>
  <c r="E168"/>
  <c r="I168" s="1"/>
  <c r="E167"/>
  <c r="E166"/>
  <c r="E165"/>
  <c r="E164"/>
  <c r="E163"/>
  <c r="E162"/>
  <c r="J158"/>
  <c r="J156"/>
  <c r="J154"/>
  <c r="J152"/>
  <c r="J150"/>
  <c r="J148"/>
  <c r="J146"/>
  <c r="J144"/>
  <c r="J142"/>
  <c r="J140"/>
  <c r="J138"/>
  <c r="J136"/>
  <c r="J134"/>
  <c r="J132"/>
  <c r="E158"/>
  <c r="E157"/>
  <c r="I157" s="1"/>
  <c r="E156"/>
  <c r="E155"/>
  <c r="E154"/>
  <c r="E153"/>
  <c r="I153" s="1"/>
  <c r="E152"/>
  <c r="E151"/>
  <c r="E150"/>
  <c r="E149"/>
  <c r="I149" s="1"/>
  <c r="E148"/>
  <c r="E147"/>
  <c r="E146"/>
  <c r="E145"/>
  <c r="I145" s="1"/>
  <c r="E144"/>
  <c r="E143"/>
  <c r="E142"/>
  <c r="E141"/>
  <c r="I141" s="1"/>
  <c r="E140"/>
  <c r="E139"/>
  <c r="E138"/>
  <c r="E137"/>
  <c r="I137" s="1"/>
  <c r="E136"/>
  <c r="E135"/>
  <c r="E134"/>
  <c r="E133"/>
  <c r="I133" s="1"/>
  <c r="E132"/>
  <c r="E131"/>
  <c r="J127"/>
  <c r="J125"/>
  <c r="J123"/>
  <c r="J121"/>
  <c r="J119"/>
  <c r="J117"/>
  <c r="J115"/>
  <c r="J113"/>
  <c r="J111"/>
  <c r="J109"/>
  <c r="J107"/>
  <c r="J105"/>
  <c r="J103"/>
  <c r="J101"/>
  <c r="E127"/>
  <c r="E126"/>
  <c r="E125"/>
  <c r="E124"/>
  <c r="E123"/>
  <c r="E122"/>
  <c r="I122" s="1"/>
  <c r="E121"/>
  <c r="E120"/>
  <c r="E119"/>
  <c r="E118"/>
  <c r="E117"/>
  <c r="E116"/>
  <c r="E115"/>
  <c r="E114"/>
  <c r="I114" s="1"/>
  <c r="E113"/>
  <c r="E112"/>
  <c r="E111"/>
  <c r="E110"/>
  <c r="E109"/>
  <c r="E108"/>
  <c r="E107"/>
  <c r="E106"/>
  <c r="E105"/>
  <c r="E104"/>
  <c r="E103"/>
  <c r="E102"/>
  <c r="E101"/>
  <c r="E100"/>
  <c r="J96"/>
  <c r="J94"/>
  <c r="J92"/>
  <c r="J90"/>
  <c r="J88"/>
  <c r="J86"/>
  <c r="J84"/>
  <c r="J82"/>
  <c r="J80"/>
  <c r="J78"/>
  <c r="J76"/>
  <c r="J74"/>
  <c r="J72"/>
  <c r="J70"/>
  <c r="E96"/>
  <c r="E95"/>
  <c r="I95" s="1"/>
  <c r="E94"/>
  <c r="E93"/>
  <c r="E92"/>
  <c r="E91"/>
  <c r="I91" s="1"/>
  <c r="E90"/>
  <c r="E89"/>
  <c r="E88"/>
  <c r="E87"/>
  <c r="I87" s="1"/>
  <c r="E86"/>
  <c r="E85"/>
  <c r="E84"/>
  <c r="E83"/>
  <c r="I83" s="1"/>
  <c r="E82"/>
  <c r="E81"/>
  <c r="E80"/>
  <c r="E79"/>
  <c r="E77"/>
  <c r="E76"/>
  <c r="E75"/>
  <c r="E74"/>
  <c r="E73"/>
  <c r="E72"/>
  <c r="E71"/>
  <c r="E70"/>
  <c r="E69"/>
  <c r="J65"/>
  <c r="J63"/>
  <c r="J61"/>
  <c r="J59"/>
  <c r="J57"/>
  <c r="J55"/>
  <c r="J53"/>
  <c r="J51"/>
  <c r="J49"/>
  <c r="J47"/>
  <c r="J45"/>
  <c r="J43"/>
  <c r="J41"/>
  <c r="J39"/>
  <c r="E65"/>
  <c r="E64"/>
  <c r="E63"/>
  <c r="E62"/>
  <c r="E61"/>
  <c r="E60"/>
  <c r="E59"/>
  <c r="E58"/>
  <c r="E57"/>
  <c r="E56"/>
  <c r="E55"/>
  <c r="E54"/>
  <c r="E53"/>
  <c r="E52"/>
  <c r="E51"/>
  <c r="E50"/>
  <c r="E49"/>
  <c r="E48"/>
  <c r="E47"/>
  <c r="E46"/>
  <c r="E45"/>
  <c r="E44"/>
  <c r="E43"/>
  <c r="E42"/>
  <c r="E41"/>
  <c r="E40"/>
  <c r="E39"/>
  <c r="E38"/>
  <c r="J34"/>
  <c r="J32"/>
  <c r="J30"/>
  <c r="J28"/>
  <c r="J26"/>
  <c r="J24"/>
  <c r="J22"/>
  <c r="J20"/>
  <c r="J18"/>
  <c r="J16"/>
  <c r="J14"/>
  <c r="J12"/>
  <c r="J10"/>
  <c r="J8"/>
  <c r="E34"/>
  <c r="E33"/>
  <c r="E32"/>
  <c r="E31"/>
  <c r="E30"/>
  <c r="E29"/>
  <c r="E28"/>
  <c r="E27"/>
  <c r="E26"/>
  <c r="E25"/>
  <c r="E24"/>
  <c r="E23"/>
  <c r="E22"/>
  <c r="E21"/>
  <c r="E20"/>
  <c r="E19"/>
  <c r="E18"/>
  <c r="E17"/>
  <c r="E16"/>
  <c r="E15"/>
  <c r="E14"/>
  <c r="E13"/>
  <c r="E12"/>
  <c r="E11"/>
  <c r="E10"/>
  <c r="E9"/>
  <c r="I176"/>
  <c r="I106"/>
  <c r="K248" i="99"/>
  <c r="I248"/>
  <c r="K247"/>
  <c r="I247"/>
  <c r="K246"/>
  <c r="I246"/>
  <c r="K245"/>
  <c r="I245"/>
  <c r="K244"/>
  <c r="I244"/>
  <c r="K243"/>
  <c r="I243"/>
  <c r="K242"/>
  <c r="I242"/>
  <c r="K241"/>
  <c r="I241"/>
  <c r="K240"/>
  <c r="I240"/>
  <c r="K239"/>
  <c r="I239"/>
  <c r="K238"/>
  <c r="I238"/>
  <c r="K237"/>
  <c r="I237"/>
  <c r="K236"/>
  <c r="I236"/>
  <c r="K235"/>
  <c r="I235"/>
  <c r="K234"/>
  <c r="I234"/>
  <c r="K233"/>
  <c r="I233"/>
  <c r="K232"/>
  <c r="I232"/>
  <c r="K231"/>
  <c r="I231"/>
  <c r="K230"/>
  <c r="I230"/>
  <c r="K229"/>
  <c r="I229"/>
  <c r="K228"/>
  <c r="I228"/>
  <c r="K227"/>
  <c r="I227"/>
  <c r="K226"/>
  <c r="I226"/>
  <c r="K225"/>
  <c r="I225"/>
  <c r="K224"/>
  <c r="I224"/>
  <c r="K223"/>
  <c r="I223"/>
  <c r="K222"/>
  <c r="I222"/>
  <c r="K221"/>
  <c r="I221"/>
  <c r="K219"/>
  <c r="I219"/>
  <c r="K218"/>
  <c r="I218"/>
  <c r="K217"/>
  <c r="I217"/>
  <c r="K216"/>
  <c r="I216"/>
  <c r="K215"/>
  <c r="I215"/>
  <c r="K214"/>
  <c r="I214"/>
  <c r="K213"/>
  <c r="I213"/>
  <c r="K212"/>
  <c r="I212"/>
  <c r="K211"/>
  <c r="I211"/>
  <c r="K210"/>
  <c r="I210"/>
  <c r="K209"/>
  <c r="I209"/>
  <c r="K208"/>
  <c r="I208"/>
  <c r="K207"/>
  <c r="I207"/>
  <c r="K206"/>
  <c r="I206"/>
  <c r="K205"/>
  <c r="I205"/>
  <c r="K204"/>
  <c r="I204"/>
  <c r="K203"/>
  <c r="I203"/>
  <c r="K201"/>
  <c r="I201"/>
  <c r="K200"/>
  <c r="I200"/>
  <c r="K199"/>
  <c r="I199"/>
  <c r="K198"/>
  <c r="I198"/>
  <c r="K197"/>
  <c r="I197"/>
  <c r="K196"/>
  <c r="I196"/>
  <c r="K195"/>
  <c r="I195"/>
  <c r="K194"/>
  <c r="I194"/>
  <c r="K193"/>
  <c r="I193"/>
  <c r="K192"/>
  <c r="I192"/>
  <c r="K190"/>
  <c r="I190"/>
  <c r="K189"/>
  <c r="I189"/>
  <c r="K188"/>
  <c r="I188"/>
  <c r="K187"/>
  <c r="I187"/>
  <c r="K186"/>
  <c r="I186"/>
  <c r="K185"/>
  <c r="I185"/>
  <c r="K184"/>
  <c r="I184"/>
  <c r="K183"/>
  <c r="I183"/>
  <c r="K182"/>
  <c r="I182"/>
  <c r="J177"/>
  <c r="J175"/>
  <c r="J173"/>
  <c r="J171"/>
  <c r="J169"/>
  <c r="J167"/>
  <c r="J165"/>
  <c r="J163"/>
  <c r="E177"/>
  <c r="E176"/>
  <c r="E175"/>
  <c r="E174"/>
  <c r="E173"/>
  <c r="E172"/>
  <c r="E171"/>
  <c r="E170"/>
  <c r="E169"/>
  <c r="E168"/>
  <c r="E167"/>
  <c r="E166"/>
  <c r="E165"/>
  <c r="E164"/>
  <c r="E163"/>
  <c r="E162"/>
  <c r="J158"/>
  <c r="J156"/>
  <c r="J154"/>
  <c r="J152"/>
  <c r="J150"/>
  <c r="J148"/>
  <c r="J146"/>
  <c r="J144"/>
  <c r="J142"/>
  <c r="J140"/>
  <c r="J138"/>
  <c r="J136"/>
  <c r="J134"/>
  <c r="J132"/>
  <c r="E158"/>
  <c r="E157"/>
  <c r="E156"/>
  <c r="E155"/>
  <c r="E154"/>
  <c r="E153"/>
  <c r="E152"/>
  <c r="E151"/>
  <c r="E150"/>
  <c r="E149"/>
  <c r="E148"/>
  <c r="E147"/>
  <c r="E146"/>
  <c r="E145"/>
  <c r="E144"/>
  <c r="E143"/>
  <c r="E142"/>
  <c r="E141"/>
  <c r="E140"/>
  <c r="I139" s="1"/>
  <c r="E139"/>
  <c r="E138"/>
  <c r="E137"/>
  <c r="E136"/>
  <c r="E135"/>
  <c r="E134"/>
  <c r="E133"/>
  <c r="E132"/>
  <c r="E131"/>
  <c r="J127"/>
  <c r="J125"/>
  <c r="J123"/>
  <c r="J121"/>
  <c r="J119"/>
  <c r="J117"/>
  <c r="J115"/>
  <c r="J113"/>
  <c r="J111"/>
  <c r="J109"/>
  <c r="J107"/>
  <c r="J105"/>
  <c r="J103"/>
  <c r="J101"/>
  <c r="E127"/>
  <c r="E126"/>
  <c r="E125"/>
  <c r="E124"/>
  <c r="E123"/>
  <c r="E122"/>
  <c r="E121"/>
  <c r="E120"/>
  <c r="E119"/>
  <c r="E118"/>
  <c r="E117"/>
  <c r="E116"/>
  <c r="E115"/>
  <c r="E114"/>
  <c r="E113"/>
  <c r="E112"/>
  <c r="E111"/>
  <c r="E110"/>
  <c r="E109"/>
  <c r="E108"/>
  <c r="E107"/>
  <c r="E106"/>
  <c r="E105"/>
  <c r="E104"/>
  <c r="E103"/>
  <c r="E102"/>
  <c r="E101"/>
  <c r="E100"/>
  <c r="J96"/>
  <c r="J94"/>
  <c r="J92"/>
  <c r="J90"/>
  <c r="J88"/>
  <c r="J86"/>
  <c r="J84"/>
  <c r="J82"/>
  <c r="J80"/>
  <c r="J78"/>
  <c r="J76"/>
  <c r="J74"/>
  <c r="J72"/>
  <c r="J70"/>
  <c r="E96"/>
  <c r="E95"/>
  <c r="E94"/>
  <c r="E93"/>
  <c r="E92"/>
  <c r="E91"/>
  <c r="E90"/>
  <c r="E89"/>
  <c r="E88"/>
  <c r="E87"/>
  <c r="E86"/>
  <c r="E85"/>
  <c r="E84"/>
  <c r="E83"/>
  <c r="E82"/>
  <c r="E81"/>
  <c r="E80"/>
  <c r="E79"/>
  <c r="E78"/>
  <c r="E76"/>
  <c r="E75"/>
  <c r="E74"/>
  <c r="E73"/>
  <c r="E72"/>
  <c r="E71"/>
  <c r="E70"/>
  <c r="E69"/>
  <c r="J65"/>
  <c r="J63"/>
  <c r="J61"/>
  <c r="J59"/>
  <c r="J57"/>
  <c r="J55"/>
  <c r="J53"/>
  <c r="J51"/>
  <c r="J49"/>
  <c r="J47"/>
  <c r="J45"/>
  <c r="J43"/>
  <c r="J41"/>
  <c r="J39"/>
  <c r="E65"/>
  <c r="E64"/>
  <c r="E63"/>
  <c r="E62"/>
  <c r="E61"/>
  <c r="E60"/>
  <c r="E59"/>
  <c r="E58"/>
  <c r="E57"/>
  <c r="E56"/>
  <c r="E55"/>
  <c r="E54"/>
  <c r="E53"/>
  <c r="E52"/>
  <c r="E51"/>
  <c r="E50"/>
  <c r="E49"/>
  <c r="E48"/>
  <c r="E47"/>
  <c r="E46"/>
  <c r="E45"/>
  <c r="E44"/>
  <c r="E43"/>
  <c r="E42"/>
  <c r="E41"/>
  <c r="E40"/>
  <c r="E39"/>
  <c r="E38"/>
  <c r="J34"/>
  <c r="J32"/>
  <c r="J30"/>
  <c r="J28"/>
  <c r="J26"/>
  <c r="J24"/>
  <c r="J22"/>
  <c r="J20"/>
  <c r="J18"/>
  <c r="J16"/>
  <c r="J14"/>
  <c r="J12"/>
  <c r="J10"/>
  <c r="J8"/>
  <c r="E34"/>
  <c r="E33"/>
  <c r="E32"/>
  <c r="E31"/>
  <c r="E30"/>
  <c r="E29"/>
  <c r="E28"/>
  <c r="E27"/>
  <c r="E26"/>
  <c r="E25"/>
  <c r="E24"/>
  <c r="E23"/>
  <c r="E22"/>
  <c r="E21"/>
  <c r="E20"/>
  <c r="E19"/>
  <c r="E18"/>
  <c r="E17"/>
  <c r="E16"/>
  <c r="E15"/>
  <c r="I15" s="1"/>
  <c r="E14"/>
  <c r="E13"/>
  <c r="E12"/>
  <c r="E11"/>
  <c r="E10"/>
  <c r="E9"/>
  <c r="I157"/>
  <c r="I93"/>
  <c r="I9" i="101" l="1"/>
  <c r="I13"/>
  <c r="I17"/>
  <c r="I21"/>
  <c r="I25"/>
  <c r="I29"/>
  <c r="I33"/>
  <c r="I52"/>
  <c r="I71"/>
  <c r="I75"/>
  <c r="E88" i="89"/>
  <c r="E8" i="101"/>
  <c r="E8" i="99"/>
  <c r="I13"/>
  <c r="I21"/>
  <c r="I23"/>
  <c r="I25"/>
  <c r="I79"/>
  <c r="I81"/>
  <c r="I85"/>
  <c r="I89"/>
  <c r="I91"/>
  <c r="I102"/>
  <c r="I104"/>
  <c r="I106"/>
  <c r="I110"/>
  <c r="I114"/>
  <c r="I118"/>
  <c r="I120"/>
  <c r="I126"/>
  <c r="I131"/>
  <c r="I135"/>
  <c r="I137"/>
  <c r="I143"/>
  <c r="I147"/>
  <c r="I151"/>
  <c r="I155"/>
  <c r="I164"/>
  <c r="I172"/>
  <c r="I174"/>
  <c r="I176"/>
  <c r="E78" i="101"/>
  <c r="I77" s="1"/>
  <c r="D115" i="89"/>
  <c r="I17" i="99"/>
  <c r="I19"/>
  <c r="I29"/>
  <c r="I33"/>
  <c r="I42"/>
  <c r="I58"/>
  <c r="I69"/>
  <c r="I83"/>
  <c r="I87"/>
  <c r="I95"/>
  <c r="I100"/>
  <c r="I108"/>
  <c r="I112"/>
  <c r="I116"/>
  <c r="I124"/>
  <c r="I133"/>
  <c r="I141"/>
  <c r="I145"/>
  <c r="I153"/>
  <c r="I166"/>
  <c r="I170"/>
  <c r="I11" i="101"/>
  <c r="I15"/>
  <c r="I19"/>
  <c r="I23"/>
  <c r="I31"/>
  <c r="I40"/>
  <c r="I44"/>
  <c r="I48"/>
  <c r="I56"/>
  <c r="I60"/>
  <c r="I64"/>
  <c r="I69"/>
  <c r="I73"/>
  <c r="I81"/>
  <c r="I85"/>
  <c r="I89"/>
  <c r="I93"/>
  <c r="I102"/>
  <c r="I110"/>
  <c r="I118"/>
  <c r="I126"/>
  <c r="I131"/>
  <c r="I135"/>
  <c r="I139"/>
  <c r="I143"/>
  <c r="I147"/>
  <c r="I151"/>
  <c r="I155"/>
  <c r="I164"/>
  <c r="I172"/>
  <c r="E77" i="99"/>
  <c r="I77" s="1"/>
  <c r="I122"/>
  <c r="E7" i="101"/>
  <c r="D88" i="89"/>
  <c r="K202" i="101"/>
  <c r="E95" i="89"/>
  <c r="I168" i="99"/>
  <c r="I162"/>
  <c r="I149"/>
  <c r="E7"/>
  <c r="I79" i="101"/>
  <c r="I50" i="99"/>
  <c r="I38"/>
  <c r="I46"/>
  <c r="I54"/>
  <c r="I62"/>
  <c r="I71"/>
  <c r="I75"/>
  <c r="I31"/>
  <c r="I40"/>
  <c r="I44"/>
  <c r="I48"/>
  <c r="I52"/>
  <c r="I56"/>
  <c r="I60"/>
  <c r="I64"/>
  <c r="I73"/>
  <c r="I27"/>
  <c r="I27" i="101"/>
  <c r="I9" i="99"/>
  <c r="I7"/>
  <c r="I11"/>
  <c r="I46" i="101"/>
  <c r="I54"/>
  <c r="I62"/>
  <c r="I100"/>
  <c r="I108"/>
  <c r="I116"/>
  <c r="I124"/>
  <c r="I162"/>
  <c r="I166"/>
  <c r="I170"/>
  <c r="I174"/>
  <c r="I38"/>
  <c r="I42"/>
  <c r="I50"/>
  <c r="I58"/>
  <c r="I104"/>
  <c r="I112"/>
  <c r="I120"/>
  <c r="AP598" i="71"/>
  <c r="AO598"/>
  <c r="AP597"/>
  <c r="AO597"/>
  <c r="AP588"/>
  <c r="AO588"/>
  <c r="AP554"/>
  <c r="AO554"/>
  <c r="I7" i="101" l="1"/>
  <c r="D95" i="89"/>
  <c r="I202" i="99"/>
  <c r="I202" i="101"/>
  <c r="E94" i="89"/>
  <c r="K181" i="99"/>
  <c r="K181" i="101"/>
  <c r="AP549" i="71"/>
  <c r="AO549"/>
  <c r="AP548"/>
  <c r="AO548"/>
  <c r="D94" i="89" l="1"/>
  <c r="I181" i="101"/>
  <c r="I181" i="99"/>
  <c r="E161" i="89"/>
  <c r="K180" i="101"/>
  <c r="K180" i="99"/>
  <c r="W29" i="96"/>
  <c r="D161" i="89" l="1"/>
  <c r="I180" i="101"/>
  <c r="I180" i="99"/>
  <c r="W42" i="96"/>
  <c r="U41"/>
  <c r="T41"/>
  <c r="S41"/>
  <c r="R41"/>
  <c r="P41"/>
  <c r="O41"/>
  <c r="M41"/>
  <c r="L41"/>
  <c r="J41"/>
  <c r="I41"/>
  <c r="H41"/>
  <c r="G41"/>
  <c r="E41"/>
  <c r="D41"/>
  <c r="B41"/>
  <c r="A41"/>
  <c r="AK38"/>
  <c r="AJ38"/>
  <c r="AI38"/>
  <c r="AH38"/>
  <c r="AG38"/>
  <c r="AF38"/>
  <c r="AE38"/>
  <c r="AD38"/>
  <c r="AC38"/>
  <c r="AB38"/>
  <c r="AA38"/>
  <c r="Z38"/>
  <c r="Y38"/>
  <c r="X38"/>
  <c r="W38"/>
  <c r="V38"/>
  <c r="U38"/>
  <c r="T38"/>
  <c r="S38"/>
  <c r="R38"/>
  <c r="Q38"/>
  <c r="P38"/>
  <c r="O38"/>
  <c r="N38"/>
  <c r="M38"/>
  <c r="L38"/>
  <c r="K38"/>
  <c r="J38"/>
  <c r="I38"/>
  <c r="H38"/>
  <c r="G38"/>
  <c r="F38"/>
  <c r="E38"/>
  <c r="D38"/>
  <c r="C38"/>
  <c r="B38"/>
  <c r="A38"/>
  <c r="AA36"/>
  <c r="Z36"/>
  <c r="Y36"/>
  <c r="X36"/>
  <c r="W36"/>
  <c r="V36"/>
  <c r="U36"/>
  <c r="T36"/>
  <c r="R36"/>
  <c r="Q36"/>
  <c r="P36"/>
  <c r="M36"/>
  <c r="L36"/>
  <c r="K36"/>
  <c r="J36"/>
  <c r="I36"/>
  <c r="H36"/>
  <c r="G36"/>
  <c r="F36"/>
  <c r="D36"/>
  <c r="C36"/>
  <c r="B36"/>
  <c r="AK34"/>
  <c r="AJ34"/>
  <c r="AI34"/>
  <c r="AH34"/>
  <c r="AG34"/>
  <c r="AF34"/>
  <c r="AE34"/>
  <c r="AD34"/>
  <c r="AC34"/>
  <c r="AB34"/>
  <c r="AA34"/>
  <c r="Z34"/>
  <c r="Y34"/>
  <c r="X34"/>
  <c r="W34"/>
  <c r="V34"/>
  <c r="U34"/>
  <c r="T34"/>
  <c r="S34"/>
  <c r="R34"/>
  <c r="Q34"/>
  <c r="P34"/>
  <c r="O34"/>
  <c r="N34"/>
  <c r="M34"/>
  <c r="L34"/>
  <c r="K34"/>
  <c r="J34"/>
  <c r="I34"/>
  <c r="H34"/>
  <c r="G34"/>
  <c r="F34"/>
  <c r="E34"/>
  <c r="D34"/>
  <c r="C34"/>
  <c r="B34"/>
  <c r="A34"/>
  <c r="AK33"/>
  <c r="AJ33"/>
  <c r="AI33"/>
  <c r="AH33"/>
  <c r="AG33"/>
  <c r="AF33"/>
  <c r="AE33"/>
  <c r="AD33"/>
  <c r="AC33"/>
  <c r="AB33"/>
  <c r="AA33"/>
  <c r="Z33"/>
  <c r="Y33"/>
  <c r="X33"/>
  <c r="W33"/>
  <c r="V33"/>
  <c r="U33"/>
  <c r="T33"/>
  <c r="S33"/>
  <c r="R33"/>
  <c r="Q33"/>
  <c r="P33"/>
  <c r="O33"/>
  <c r="N33"/>
  <c r="M33"/>
  <c r="L33"/>
  <c r="K33"/>
  <c r="J33"/>
  <c r="I33"/>
  <c r="H33"/>
  <c r="G33"/>
  <c r="F33"/>
  <c r="E33"/>
  <c r="D33"/>
  <c r="C33"/>
  <c r="B33"/>
  <c r="A33"/>
  <c r="AK31"/>
  <c r="AJ31"/>
  <c r="AI31"/>
  <c r="AH31"/>
  <c r="AG31"/>
  <c r="AF31"/>
  <c r="AE31"/>
  <c r="AD31"/>
  <c r="AC31"/>
  <c r="AB31"/>
  <c r="AA31"/>
  <c r="Z31"/>
  <c r="Y31"/>
  <c r="X31"/>
  <c r="W31"/>
  <c r="V31"/>
  <c r="U31"/>
  <c r="T31"/>
  <c r="S31"/>
  <c r="R31"/>
  <c r="Q31"/>
  <c r="P31"/>
  <c r="O31"/>
  <c r="N31"/>
  <c r="M31"/>
  <c r="L31"/>
  <c r="K31"/>
  <c r="J31"/>
  <c r="I31"/>
  <c r="H31"/>
  <c r="G31"/>
  <c r="E31"/>
  <c r="D31"/>
  <c r="C31"/>
  <c r="B31"/>
  <c r="A31"/>
  <c r="AK29"/>
  <c r="AJ29"/>
  <c r="AI29"/>
  <c r="AH29"/>
  <c r="AG29"/>
  <c r="AF29"/>
  <c r="AE29"/>
  <c r="AD29"/>
  <c r="AB29"/>
  <c r="AA29"/>
  <c r="Z29"/>
  <c r="Y29"/>
  <c r="X29"/>
  <c r="V29"/>
  <c r="U29"/>
  <c r="T29"/>
  <c r="S29"/>
  <c r="R29"/>
  <c r="Q29"/>
  <c r="P29"/>
  <c r="O29"/>
  <c r="N29"/>
  <c r="M29"/>
  <c r="L29"/>
  <c r="K29"/>
  <c r="J29"/>
  <c r="I29"/>
  <c r="H29"/>
  <c r="G29"/>
  <c r="F29"/>
  <c r="E29"/>
  <c r="D29"/>
  <c r="C29"/>
  <c r="B29"/>
  <c r="A29"/>
  <c r="AK26"/>
  <c r="AJ26"/>
  <c r="AI26"/>
  <c r="AH26"/>
  <c r="AG26"/>
  <c r="AF26"/>
  <c r="AE26"/>
  <c r="AD26"/>
  <c r="AC26"/>
  <c r="AB26"/>
  <c r="AA26"/>
  <c r="Z26"/>
  <c r="Y26"/>
  <c r="X26"/>
  <c r="W26"/>
  <c r="V26"/>
  <c r="U26"/>
  <c r="T26"/>
  <c r="S26"/>
  <c r="R26"/>
  <c r="Q26"/>
  <c r="P26"/>
  <c r="O26"/>
  <c r="N26"/>
  <c r="M26"/>
  <c r="L26"/>
  <c r="K26"/>
  <c r="J26"/>
  <c r="I26"/>
  <c r="H26"/>
  <c r="G26"/>
  <c r="AK24"/>
  <c r="AJ24"/>
  <c r="AI24"/>
  <c r="AH24"/>
  <c r="AG24"/>
  <c r="AF24"/>
  <c r="AE24"/>
  <c r="AD24"/>
  <c r="AC24"/>
  <c r="AB24"/>
  <c r="AA24"/>
  <c r="Z24"/>
  <c r="Y24"/>
  <c r="X24"/>
  <c r="W24"/>
  <c r="V24"/>
  <c r="U24"/>
  <c r="T24"/>
  <c r="S24"/>
  <c r="R24"/>
  <c r="Q24"/>
  <c r="P24"/>
  <c r="O24"/>
  <c r="N24"/>
  <c r="M24"/>
  <c r="L24"/>
  <c r="K24"/>
  <c r="J24"/>
  <c r="I24"/>
  <c r="H24"/>
  <c r="G24"/>
  <c r="F24"/>
  <c r="E24"/>
  <c r="D24"/>
  <c r="C24"/>
  <c r="B24"/>
  <c r="A24"/>
  <c r="AK23"/>
  <c r="AJ23"/>
  <c r="AI23"/>
  <c r="AH23"/>
  <c r="AG23"/>
  <c r="AF23"/>
  <c r="AE23"/>
  <c r="AD23"/>
  <c r="AC23"/>
  <c r="AB23"/>
  <c r="AA23"/>
  <c r="Z23"/>
  <c r="Y23"/>
  <c r="X23"/>
  <c r="W23"/>
  <c r="V23"/>
  <c r="U23"/>
  <c r="T23"/>
  <c r="S23"/>
  <c r="R23"/>
  <c r="Q23"/>
  <c r="P23"/>
  <c r="O23"/>
  <c r="N23"/>
  <c r="M23"/>
  <c r="L23"/>
  <c r="K23"/>
  <c r="J23"/>
  <c r="I23"/>
  <c r="H23"/>
  <c r="G23"/>
  <c r="F23"/>
  <c r="E23"/>
  <c r="D23"/>
  <c r="C23"/>
  <c r="B23"/>
  <c r="A23"/>
  <c r="W19"/>
  <c r="K19"/>
  <c r="B19"/>
  <c r="L16"/>
  <c r="G16"/>
  <c r="E16"/>
  <c r="D16"/>
  <c r="B16"/>
  <c r="A16"/>
  <c r="L15"/>
  <c r="R14"/>
  <c r="L14"/>
  <c r="H14"/>
  <c r="G14"/>
  <c r="F14"/>
  <c r="E14"/>
  <c r="D14"/>
  <c r="C14"/>
  <c r="B14"/>
  <c r="A14"/>
  <c r="R13"/>
  <c r="L13"/>
  <c r="J12"/>
  <c r="I12"/>
  <c r="H12"/>
  <c r="G12"/>
  <c r="F12"/>
  <c r="E12"/>
  <c r="D12"/>
  <c r="C12"/>
  <c r="B12"/>
  <c r="A12"/>
  <c r="H72" i="95"/>
  <c r="G72"/>
  <c r="H71"/>
  <c r="G71"/>
  <c r="H70"/>
  <c r="G70"/>
  <c r="H69"/>
  <c r="G69"/>
  <c r="H68"/>
  <c r="G68"/>
  <c r="H67"/>
  <c r="G67"/>
  <c r="H66"/>
  <c r="G66"/>
  <c r="H62"/>
  <c r="G62"/>
  <c r="H61"/>
  <c r="G61"/>
  <c r="H60"/>
  <c r="G60"/>
  <c r="H59"/>
  <c r="G59"/>
  <c r="H58"/>
  <c r="G58"/>
  <c r="H57"/>
  <c r="G57"/>
  <c r="H56"/>
  <c r="G56"/>
  <c r="H55"/>
  <c r="G55"/>
  <c r="H54"/>
  <c r="G54"/>
  <c r="H53"/>
  <c r="G53"/>
  <c r="H52"/>
  <c r="G52"/>
  <c r="H51"/>
  <c r="G51"/>
  <c r="H50"/>
  <c r="G50"/>
  <c r="H49"/>
  <c r="G49"/>
  <c r="H48"/>
  <c r="G48"/>
  <c r="H47"/>
  <c r="G47"/>
  <c r="H46"/>
  <c r="G46"/>
  <c r="H45"/>
  <c r="G45"/>
  <c r="H44"/>
  <c r="G44"/>
  <c r="H43"/>
  <c r="G43"/>
  <c r="H42"/>
  <c r="G42"/>
  <c r="H41"/>
  <c r="G41"/>
  <c r="H40"/>
  <c r="G40"/>
  <c r="H39"/>
  <c r="G39"/>
  <c r="H38"/>
  <c r="G38"/>
  <c r="H37"/>
  <c r="G37"/>
  <c r="H36"/>
  <c r="G36"/>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H7"/>
  <c r="G7"/>
  <c r="H6"/>
  <c r="G6"/>
  <c r="E156" i="91"/>
  <c r="E11" i="62" l="1"/>
  <c r="D11"/>
  <c r="W41" i="93"/>
  <c r="U40"/>
  <c r="T40"/>
  <c r="S40"/>
  <c r="R40"/>
  <c r="P40"/>
  <c r="O40"/>
  <c r="M40"/>
  <c r="L40"/>
  <c r="J40"/>
  <c r="I40"/>
  <c r="H40"/>
  <c r="G40"/>
  <c r="E40"/>
  <c r="D40"/>
  <c r="B40"/>
  <c r="A40"/>
  <c r="AK37"/>
  <c r="AJ37"/>
  <c r="AI37"/>
  <c r="AH37"/>
  <c r="AG37"/>
  <c r="AF37"/>
  <c r="AE37"/>
  <c r="AD37"/>
  <c r="AC37"/>
  <c r="AB37"/>
  <c r="AA37"/>
  <c r="Z37"/>
  <c r="Y37"/>
  <c r="X37"/>
  <c r="W37"/>
  <c r="V37"/>
  <c r="U37"/>
  <c r="T37"/>
  <c r="S37"/>
  <c r="R37"/>
  <c r="Q37"/>
  <c r="P37"/>
  <c r="O37"/>
  <c r="N37"/>
  <c r="M37"/>
  <c r="L37"/>
  <c r="K37"/>
  <c r="J37"/>
  <c r="I37"/>
  <c r="H37"/>
  <c r="G37"/>
  <c r="F37"/>
  <c r="E37"/>
  <c r="D37"/>
  <c r="C37"/>
  <c r="B37"/>
  <c r="A37"/>
  <c r="AA35"/>
  <c r="Z35"/>
  <c r="Y35"/>
  <c r="X35"/>
  <c r="W35"/>
  <c r="V35"/>
  <c r="U35"/>
  <c r="T35"/>
  <c r="R35"/>
  <c r="Q35"/>
  <c r="P35"/>
  <c r="M35"/>
  <c r="L35"/>
  <c r="K35"/>
  <c r="J35"/>
  <c r="I35"/>
  <c r="H35"/>
  <c r="G35"/>
  <c r="F35"/>
  <c r="D35"/>
  <c r="C35"/>
  <c r="B35"/>
  <c r="AK33"/>
  <c r="AJ33"/>
  <c r="AI33"/>
  <c r="AH33"/>
  <c r="AG33"/>
  <c r="AF33"/>
  <c r="AE33"/>
  <c r="AD33"/>
  <c r="AC33"/>
  <c r="AB33"/>
  <c r="AA33"/>
  <c r="Z33"/>
  <c r="Y33"/>
  <c r="X33"/>
  <c r="W33"/>
  <c r="V33"/>
  <c r="U33"/>
  <c r="T33"/>
  <c r="S33"/>
  <c r="R33"/>
  <c r="Q33"/>
  <c r="P33"/>
  <c r="O33"/>
  <c r="N33"/>
  <c r="M33"/>
  <c r="L33"/>
  <c r="K33"/>
  <c r="J33"/>
  <c r="I33"/>
  <c r="H33"/>
  <c r="G33"/>
  <c r="F33"/>
  <c r="E33"/>
  <c r="D33"/>
  <c r="C33"/>
  <c r="B33"/>
  <c r="A33"/>
  <c r="AK32"/>
  <c r="AJ32"/>
  <c r="AI32"/>
  <c r="AH32"/>
  <c r="AG32"/>
  <c r="AF32"/>
  <c r="AE32"/>
  <c r="AD32"/>
  <c r="AC32"/>
  <c r="AB32"/>
  <c r="AA32"/>
  <c r="Z32"/>
  <c r="Y32"/>
  <c r="X32"/>
  <c r="W32"/>
  <c r="V32"/>
  <c r="U32"/>
  <c r="T32"/>
  <c r="S32"/>
  <c r="R32"/>
  <c r="Q32"/>
  <c r="P32"/>
  <c r="O32"/>
  <c r="N32"/>
  <c r="M32"/>
  <c r="L32"/>
  <c r="K32"/>
  <c r="J32"/>
  <c r="I32"/>
  <c r="H32"/>
  <c r="G32"/>
  <c r="F32"/>
  <c r="E32"/>
  <c r="D32"/>
  <c r="C32"/>
  <c r="B32"/>
  <c r="A32"/>
  <c r="AK30"/>
  <c r="AJ30"/>
  <c r="AI30"/>
  <c r="AH30"/>
  <c r="AG30"/>
  <c r="AF30"/>
  <c r="AE30"/>
  <c r="AD30"/>
  <c r="AC30"/>
  <c r="AB30"/>
  <c r="AA30"/>
  <c r="Z30"/>
  <c r="Y30"/>
  <c r="X30"/>
  <c r="W30"/>
  <c r="V30"/>
  <c r="U30"/>
  <c r="T30"/>
  <c r="S30"/>
  <c r="R30"/>
  <c r="Q30"/>
  <c r="P30"/>
  <c r="O30"/>
  <c r="N30"/>
  <c r="M30"/>
  <c r="L30"/>
  <c r="K30"/>
  <c r="J30"/>
  <c r="I30"/>
  <c r="H30"/>
  <c r="G30"/>
  <c r="E30"/>
  <c r="D30"/>
  <c r="C30"/>
  <c r="B30"/>
  <c r="A30"/>
  <c r="AK28"/>
  <c r="AJ28"/>
  <c r="AI28"/>
  <c r="AH28"/>
  <c r="AG28"/>
  <c r="AF28"/>
  <c r="AE28"/>
  <c r="AD28"/>
  <c r="AB28"/>
  <c r="AA28"/>
  <c r="Z28"/>
  <c r="Y28"/>
  <c r="X28"/>
  <c r="W28"/>
  <c r="V28"/>
  <c r="U28"/>
  <c r="T28"/>
  <c r="S28"/>
  <c r="R28"/>
  <c r="Q28"/>
  <c r="P28"/>
  <c r="O28"/>
  <c r="N28"/>
  <c r="M28"/>
  <c r="L28"/>
  <c r="K28"/>
  <c r="J28"/>
  <c r="I28"/>
  <c r="H28"/>
  <c r="G28"/>
  <c r="F28"/>
  <c r="E28"/>
  <c r="D28"/>
  <c r="C28"/>
  <c r="B28"/>
  <c r="A28"/>
  <c r="AK25"/>
  <c r="AJ25"/>
  <c r="AI25"/>
  <c r="AH25"/>
  <c r="AG25"/>
  <c r="AF25"/>
  <c r="AE25"/>
  <c r="AD25"/>
  <c r="AC25"/>
  <c r="AB25"/>
  <c r="AA25"/>
  <c r="Z25"/>
  <c r="Y25"/>
  <c r="X25"/>
  <c r="W25"/>
  <c r="V25"/>
  <c r="U25"/>
  <c r="T25"/>
  <c r="S25"/>
  <c r="R25"/>
  <c r="Q25"/>
  <c r="P25"/>
  <c r="O25"/>
  <c r="N25"/>
  <c r="M25"/>
  <c r="L25"/>
  <c r="K25"/>
  <c r="J25"/>
  <c r="I25"/>
  <c r="H25"/>
  <c r="G25"/>
  <c r="AK23"/>
  <c r="AJ23"/>
  <c r="AI23"/>
  <c r="AH23"/>
  <c r="AG23"/>
  <c r="AF23"/>
  <c r="AE23"/>
  <c r="AD23"/>
  <c r="AC23"/>
  <c r="AB23"/>
  <c r="AA23"/>
  <c r="Z23"/>
  <c r="Y23"/>
  <c r="X23"/>
  <c r="W23"/>
  <c r="V23"/>
  <c r="U23"/>
  <c r="T23"/>
  <c r="S23"/>
  <c r="R23"/>
  <c r="Q23"/>
  <c r="P23"/>
  <c r="O23"/>
  <c r="N23"/>
  <c r="M23"/>
  <c r="L23"/>
  <c r="K23"/>
  <c r="J23"/>
  <c r="I23"/>
  <c r="H23"/>
  <c r="G23"/>
  <c r="F23"/>
  <c r="E23"/>
  <c r="D23"/>
  <c r="C23"/>
  <c r="B23"/>
  <c r="A23"/>
  <c r="AK22"/>
  <c r="AJ22"/>
  <c r="AI22"/>
  <c r="AH22"/>
  <c r="AG22"/>
  <c r="AF22"/>
  <c r="AE22"/>
  <c r="AD22"/>
  <c r="AC22"/>
  <c r="AB22"/>
  <c r="AA22"/>
  <c r="Z22"/>
  <c r="Y22"/>
  <c r="X22"/>
  <c r="W22"/>
  <c r="V22"/>
  <c r="U22"/>
  <c r="T22"/>
  <c r="S22"/>
  <c r="R22"/>
  <c r="Q22"/>
  <c r="P22"/>
  <c r="O22"/>
  <c r="N22"/>
  <c r="M22"/>
  <c r="L22"/>
  <c r="K22"/>
  <c r="J22"/>
  <c r="I22"/>
  <c r="H22"/>
  <c r="G22"/>
  <c r="F22"/>
  <c r="E22"/>
  <c r="D22"/>
  <c r="C22"/>
  <c r="B22"/>
  <c r="A22"/>
  <c r="Z18"/>
  <c r="N18"/>
  <c r="B18"/>
  <c r="L15"/>
  <c r="G15"/>
  <c r="E15"/>
  <c r="D15"/>
  <c r="B15"/>
  <c r="A15"/>
  <c r="L14"/>
  <c r="R13"/>
  <c r="L13"/>
  <c r="H13"/>
  <c r="G13"/>
  <c r="F13"/>
  <c r="E13"/>
  <c r="D13"/>
  <c r="C13"/>
  <c r="B13"/>
  <c r="A13"/>
  <c r="R12"/>
  <c r="L12"/>
  <c r="J11"/>
  <c r="I11"/>
  <c r="H11"/>
  <c r="G11"/>
  <c r="F11"/>
  <c r="E11"/>
  <c r="D11"/>
  <c r="C11"/>
  <c r="B11"/>
  <c r="A11"/>
  <c r="D13" i="62"/>
  <c r="AP503" i="71" l="1"/>
  <c r="AO503"/>
  <c r="AP500"/>
  <c r="AO500"/>
  <c r="AP469"/>
  <c r="AO469"/>
  <c r="AP468"/>
  <c r="AP471" s="1"/>
  <c r="AO468"/>
  <c r="AO471" s="1"/>
  <c r="AP470"/>
  <c r="AO470"/>
  <c r="H35" i="92" l="1"/>
  <c r="L72" i="89"/>
  <c r="M72"/>
  <c r="N72"/>
  <c r="G7" i="92"/>
  <c r="G6"/>
  <c r="J70" i="91" l="1"/>
  <c r="E30"/>
  <c r="E101"/>
  <c r="E95"/>
  <c r="H66" i="92"/>
  <c r="H65"/>
  <c r="G65"/>
  <c r="H64"/>
  <c r="G64"/>
  <c r="H63"/>
  <c r="G63"/>
  <c r="H62"/>
  <c r="G62"/>
  <c r="H60"/>
  <c r="H59"/>
  <c r="G59"/>
  <c r="H58"/>
  <c r="G58"/>
  <c r="H57"/>
  <c r="G57"/>
  <c r="H56"/>
  <c r="G56"/>
  <c r="H55"/>
  <c r="G55"/>
  <c r="H54"/>
  <c r="G54"/>
  <c r="H53"/>
  <c r="G53"/>
  <c r="H52"/>
  <c r="G52"/>
  <c r="H51"/>
  <c r="G51"/>
  <c r="H50"/>
  <c r="G50"/>
  <c r="H49"/>
  <c r="G49"/>
  <c r="H48"/>
  <c r="G48"/>
  <c r="H47"/>
  <c r="G47"/>
  <c r="H46"/>
  <c r="G46"/>
  <c r="H45"/>
  <c r="G45"/>
  <c r="H44"/>
  <c r="G44"/>
  <c r="H43"/>
  <c r="G43"/>
  <c r="H42"/>
  <c r="G42"/>
  <c r="H41"/>
  <c r="G41"/>
  <c r="H40"/>
  <c r="G40"/>
  <c r="H39"/>
  <c r="G39"/>
  <c r="H38"/>
  <c r="G38"/>
  <c r="H37"/>
  <c r="G37"/>
  <c r="H36"/>
  <c r="G36"/>
  <c r="G35"/>
  <c r="H34"/>
  <c r="G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H7"/>
  <c r="H6"/>
  <c r="E38" i="91"/>
  <c r="K248"/>
  <c r="I248"/>
  <c r="K247"/>
  <c r="I247"/>
  <c r="K246"/>
  <c r="I246"/>
  <c r="K245"/>
  <c r="I245"/>
  <c r="K244"/>
  <c r="I244"/>
  <c r="K243"/>
  <c r="I243"/>
  <c r="K242"/>
  <c r="I242"/>
  <c r="K241"/>
  <c r="I241"/>
  <c r="K240"/>
  <c r="I240"/>
  <c r="K239"/>
  <c r="I239"/>
  <c r="K238"/>
  <c r="I238"/>
  <c r="K237"/>
  <c r="I237"/>
  <c r="K236"/>
  <c r="I236"/>
  <c r="K235"/>
  <c r="I235"/>
  <c r="K234"/>
  <c r="I234"/>
  <c r="K233"/>
  <c r="I233"/>
  <c r="K232"/>
  <c r="I232"/>
  <c r="K231"/>
  <c r="I231"/>
  <c r="K230"/>
  <c r="I230"/>
  <c r="K229"/>
  <c r="I229"/>
  <c r="K228"/>
  <c r="I228"/>
  <c r="K227"/>
  <c r="I227"/>
  <c r="K226"/>
  <c r="I226"/>
  <c r="K225"/>
  <c r="I225"/>
  <c r="K224"/>
  <c r="I224"/>
  <c r="K223"/>
  <c r="I223"/>
  <c r="K222"/>
  <c r="I222"/>
  <c r="K221"/>
  <c r="I221"/>
  <c r="K219"/>
  <c r="I219"/>
  <c r="K218"/>
  <c r="I218"/>
  <c r="K217"/>
  <c r="I217"/>
  <c r="K216"/>
  <c r="I216"/>
  <c r="K215"/>
  <c r="I215"/>
  <c r="K214"/>
  <c r="I214"/>
  <c r="K213"/>
  <c r="I213"/>
  <c r="K212"/>
  <c r="I212"/>
  <c r="K211"/>
  <c r="I211"/>
  <c r="K210"/>
  <c r="I210"/>
  <c r="K209"/>
  <c r="I209"/>
  <c r="K208"/>
  <c r="I208"/>
  <c r="K207"/>
  <c r="I207"/>
  <c r="K206"/>
  <c r="I206"/>
  <c r="K205"/>
  <c r="I205"/>
  <c r="K204"/>
  <c r="I204"/>
  <c r="K203"/>
  <c r="I203"/>
  <c r="K202"/>
  <c r="I202"/>
  <c r="K201"/>
  <c r="I201"/>
  <c r="K200"/>
  <c r="I200"/>
  <c r="K199"/>
  <c r="I199"/>
  <c r="K198"/>
  <c r="I198"/>
  <c r="K197"/>
  <c r="I197"/>
  <c r="K196"/>
  <c r="I196"/>
  <c r="K195"/>
  <c r="I195"/>
  <c r="K194"/>
  <c r="I194"/>
  <c r="K193"/>
  <c r="I193"/>
  <c r="K192"/>
  <c r="I192"/>
  <c r="K190"/>
  <c r="I190"/>
  <c r="K189"/>
  <c r="I189"/>
  <c r="K188"/>
  <c r="I188"/>
  <c r="K187"/>
  <c r="I187"/>
  <c r="K186"/>
  <c r="I186"/>
  <c r="K185"/>
  <c r="I185"/>
  <c r="K184"/>
  <c r="I184"/>
  <c r="K183"/>
  <c r="I183"/>
  <c r="K182"/>
  <c r="I182"/>
  <c r="K181"/>
  <c r="I181"/>
  <c r="K180"/>
  <c r="I180"/>
  <c r="J177"/>
  <c r="J175"/>
  <c r="J173"/>
  <c r="J171"/>
  <c r="J169"/>
  <c r="J167"/>
  <c r="J165"/>
  <c r="E177"/>
  <c r="E176"/>
  <c r="E175"/>
  <c r="E174"/>
  <c r="E173"/>
  <c r="E172"/>
  <c r="E171"/>
  <c r="E170"/>
  <c r="E169"/>
  <c r="E168"/>
  <c r="E167"/>
  <c r="E166"/>
  <c r="E165"/>
  <c r="E164"/>
  <c r="J163"/>
  <c r="J158"/>
  <c r="J156"/>
  <c r="J154"/>
  <c r="J152"/>
  <c r="J150"/>
  <c r="J148"/>
  <c r="J146"/>
  <c r="J144"/>
  <c r="J142"/>
  <c r="J140"/>
  <c r="J138"/>
  <c r="J136"/>
  <c r="J134"/>
  <c r="J132"/>
  <c r="E163"/>
  <c r="E162"/>
  <c r="E158"/>
  <c r="E157"/>
  <c r="E155"/>
  <c r="E154"/>
  <c r="E153"/>
  <c r="E152"/>
  <c r="E151"/>
  <c r="E150"/>
  <c r="E149"/>
  <c r="E148"/>
  <c r="E147"/>
  <c r="E146"/>
  <c r="E145"/>
  <c r="E144"/>
  <c r="E143"/>
  <c r="E142"/>
  <c r="E141"/>
  <c r="E140"/>
  <c r="E139"/>
  <c r="E138"/>
  <c r="E137"/>
  <c r="E136"/>
  <c r="E135"/>
  <c r="E134"/>
  <c r="E133"/>
  <c r="E132"/>
  <c r="E131"/>
  <c r="J127"/>
  <c r="J125"/>
  <c r="J123"/>
  <c r="J121"/>
  <c r="J119"/>
  <c r="J117"/>
  <c r="J115"/>
  <c r="J113"/>
  <c r="J111"/>
  <c r="J109"/>
  <c r="J107"/>
  <c r="J105"/>
  <c r="J103"/>
  <c r="J101"/>
  <c r="J96"/>
  <c r="E127"/>
  <c r="E126"/>
  <c r="E125"/>
  <c r="E124"/>
  <c r="E123"/>
  <c r="E122"/>
  <c r="E121"/>
  <c r="E120"/>
  <c r="E119"/>
  <c r="E118"/>
  <c r="E117"/>
  <c r="E116"/>
  <c r="E115"/>
  <c r="E114"/>
  <c r="E113"/>
  <c r="E112"/>
  <c r="E111"/>
  <c r="E110"/>
  <c r="E109"/>
  <c r="E108"/>
  <c r="E107"/>
  <c r="E106"/>
  <c r="E105"/>
  <c r="E104"/>
  <c r="E103"/>
  <c r="E102"/>
  <c r="E100"/>
  <c r="E96"/>
  <c r="J94"/>
  <c r="J92"/>
  <c r="J90"/>
  <c r="J88"/>
  <c r="J86"/>
  <c r="J84"/>
  <c r="J82"/>
  <c r="J80"/>
  <c r="J78"/>
  <c r="J76"/>
  <c r="J74"/>
  <c r="J72"/>
  <c r="J65"/>
  <c r="E94"/>
  <c r="E93"/>
  <c r="E92"/>
  <c r="E91"/>
  <c r="E90"/>
  <c r="E89"/>
  <c r="E88"/>
  <c r="E87"/>
  <c r="E86"/>
  <c r="E85"/>
  <c r="E84"/>
  <c r="E83"/>
  <c r="E82"/>
  <c r="E81"/>
  <c r="E80"/>
  <c r="E79"/>
  <c r="E78"/>
  <c r="E77"/>
  <c r="E76"/>
  <c r="E75"/>
  <c r="E74"/>
  <c r="E73"/>
  <c r="E72"/>
  <c r="E71"/>
  <c r="E70"/>
  <c r="E69"/>
  <c r="E65"/>
  <c r="E64"/>
  <c r="J63"/>
  <c r="J61"/>
  <c r="J59"/>
  <c r="J57"/>
  <c r="J55"/>
  <c r="J53"/>
  <c r="J51"/>
  <c r="J49"/>
  <c r="J47"/>
  <c r="J45"/>
  <c r="J43"/>
  <c r="J41"/>
  <c r="J39"/>
  <c r="J34"/>
  <c r="E63"/>
  <c r="E62"/>
  <c r="E61"/>
  <c r="E60"/>
  <c r="E59"/>
  <c r="E58"/>
  <c r="E57"/>
  <c r="E56"/>
  <c r="E55"/>
  <c r="E54"/>
  <c r="E53"/>
  <c r="E52"/>
  <c r="E51"/>
  <c r="E50"/>
  <c r="E49"/>
  <c r="E48"/>
  <c r="E47"/>
  <c r="E46"/>
  <c r="E45"/>
  <c r="E44"/>
  <c r="E43"/>
  <c r="E42"/>
  <c r="E41"/>
  <c r="E40"/>
  <c r="E39"/>
  <c r="E34"/>
  <c r="E33"/>
  <c r="J32"/>
  <c r="J30"/>
  <c r="J28"/>
  <c r="J26"/>
  <c r="J24"/>
  <c r="J22"/>
  <c r="J20"/>
  <c r="J18"/>
  <c r="J16"/>
  <c r="J14"/>
  <c r="J12"/>
  <c r="J10"/>
  <c r="E32"/>
  <c r="E31"/>
  <c r="E29"/>
  <c r="E28"/>
  <c r="E27"/>
  <c r="E26"/>
  <c r="E25"/>
  <c r="E24"/>
  <c r="E23"/>
  <c r="E22"/>
  <c r="E21"/>
  <c r="E20"/>
  <c r="E19"/>
  <c r="E18"/>
  <c r="E17"/>
  <c r="E16"/>
  <c r="E15"/>
  <c r="E14"/>
  <c r="E13"/>
  <c r="E12"/>
  <c r="E11"/>
  <c r="E10"/>
  <c r="E9"/>
  <c r="J8"/>
  <c r="E8"/>
  <c r="E7"/>
  <c r="G66" i="92" l="1"/>
  <c r="G61"/>
  <c r="H61"/>
  <c r="G60"/>
  <c r="I73" i="91"/>
  <c r="I81"/>
  <c r="I89"/>
  <c r="I7"/>
  <c r="I9"/>
  <c r="I170"/>
  <c r="I11"/>
  <c r="I15"/>
  <c r="I19"/>
  <c r="I23"/>
  <c r="I27"/>
  <c r="I31"/>
  <c r="I38"/>
  <c r="I42"/>
  <c r="I46"/>
  <c r="I50"/>
  <c r="I54"/>
  <c r="I58"/>
  <c r="I62"/>
  <c r="I64"/>
  <c r="I71"/>
  <c r="I75"/>
  <c r="I79"/>
  <c r="I83"/>
  <c r="I87"/>
  <c r="I91"/>
  <c r="I100"/>
  <c r="I104"/>
  <c r="I108"/>
  <c r="I112"/>
  <c r="I116"/>
  <c r="I120"/>
  <c r="I124"/>
  <c r="I164"/>
  <c r="I168"/>
  <c r="I172"/>
  <c r="I176"/>
  <c r="I131"/>
  <c r="I135"/>
  <c r="I139"/>
  <c r="I143"/>
  <c r="I147"/>
  <c r="I151"/>
  <c r="I155"/>
  <c r="I162"/>
  <c r="I133"/>
  <c r="I137"/>
  <c r="I141"/>
  <c r="I145"/>
  <c r="I149"/>
  <c r="I153"/>
  <c r="I157"/>
  <c r="I13"/>
  <c r="I17"/>
  <c r="I21"/>
  <c r="I25"/>
  <c r="I29"/>
  <c r="I33"/>
  <c r="I40"/>
  <c r="I44"/>
  <c r="I48"/>
  <c r="I52"/>
  <c r="I56"/>
  <c r="I60"/>
  <c r="I69"/>
  <c r="I77"/>
  <c r="I85"/>
  <c r="I93"/>
  <c r="I95"/>
  <c r="I102"/>
  <c r="I106"/>
  <c r="I110"/>
  <c r="I114"/>
  <c r="I118"/>
  <c r="I122"/>
  <c r="I126"/>
  <c r="I166"/>
  <c r="I174"/>
  <c r="J10" i="66"/>
  <c r="E10"/>
  <c r="E9"/>
  <c r="J8"/>
  <c r="E8"/>
  <c r="E7"/>
  <c r="X3" i="89"/>
  <c r="W3"/>
  <c r="V3"/>
  <c r="U3"/>
  <c r="T3"/>
  <c r="S3"/>
  <c r="R3"/>
  <c r="Q3"/>
  <c r="Y19" l="1"/>
  <c r="Y7"/>
  <c r="H9" i="66"/>
  <c r="H7"/>
  <c r="Y10" i="89"/>
  <c r="Y14"/>
  <c r="Y16"/>
  <c r="Y11"/>
  <c r="Y17"/>
  <c r="Y18"/>
  <c r="Y8"/>
  <c r="Y25"/>
  <c r="Y5"/>
  <c r="Y9"/>
  <c r="Y12"/>
  <c r="Y20"/>
  <c r="Y6"/>
  <c r="Y13"/>
  <c r="Y15"/>
  <c r="Y22"/>
  <c r="Y26"/>
  <c r="Y23"/>
  <c r="Y27"/>
  <c r="Y24"/>
  <c r="Y28"/>
  <c r="H10" l="1"/>
  <c r="I10" s="1"/>
  <c r="AK33" i="65" l="1"/>
  <c r="AJ33"/>
  <c r="AI33"/>
  <c r="AH33"/>
  <c r="AG33"/>
  <c r="AF33"/>
  <c r="AE33"/>
  <c r="AD33"/>
  <c r="AC33"/>
  <c r="AB33"/>
  <c r="AA33"/>
  <c r="Z33"/>
  <c r="Y33"/>
  <c r="X33"/>
  <c r="W33"/>
  <c r="V33"/>
  <c r="U33"/>
  <c r="T33"/>
  <c r="S33"/>
  <c r="R33"/>
  <c r="Q33"/>
  <c r="P33"/>
  <c r="O33"/>
  <c r="N33"/>
  <c r="M33"/>
  <c r="L33"/>
  <c r="K33"/>
  <c r="J33"/>
  <c r="I33"/>
  <c r="H33"/>
  <c r="G33"/>
  <c r="F33"/>
  <c r="E33"/>
  <c r="D33"/>
  <c r="C33"/>
  <c r="B33"/>
  <c r="A33"/>
  <c r="AK32"/>
  <c r="AJ32"/>
  <c r="AI32"/>
  <c r="AH32"/>
  <c r="AG32"/>
  <c r="AF32"/>
  <c r="AE32"/>
  <c r="AD32"/>
  <c r="AC32"/>
  <c r="AB32"/>
  <c r="AA32"/>
  <c r="Z32"/>
  <c r="Y32"/>
  <c r="X32"/>
  <c r="W32"/>
  <c r="V32"/>
  <c r="U32"/>
  <c r="T32"/>
  <c r="S32"/>
  <c r="R32"/>
  <c r="Q32"/>
  <c r="P32"/>
  <c r="O32"/>
  <c r="N32"/>
  <c r="M32"/>
  <c r="L32"/>
  <c r="K32"/>
  <c r="J32"/>
  <c r="I32"/>
  <c r="H32"/>
  <c r="G32"/>
  <c r="F32"/>
  <c r="E32"/>
  <c r="D32"/>
  <c r="C32"/>
  <c r="B32"/>
  <c r="A32"/>
  <c r="W41"/>
  <c r="U40"/>
  <c r="T40"/>
  <c r="S40"/>
  <c r="R40"/>
  <c r="W18"/>
  <c r="K18"/>
  <c r="B18"/>
  <c r="B16" i="69" l="1"/>
  <c r="P40" i="65"/>
  <c r="O40"/>
  <c r="M40"/>
  <c r="L40"/>
  <c r="N23"/>
  <c r="L15"/>
  <c r="L14"/>
  <c r="L13"/>
  <c r="E67" i="62" l="1"/>
  <c r="D67"/>
  <c r="E27"/>
  <c r="E93" i="88" l="1"/>
  <c r="D95"/>
  <c r="E95"/>
  <c r="E62"/>
  <c r="E63"/>
  <c r="E64"/>
  <c r="E65"/>
  <c r="E66"/>
  <c r="E67"/>
  <c r="E68"/>
  <c r="E69"/>
  <c r="E70"/>
  <c r="E71"/>
  <c r="E73"/>
  <c r="E74"/>
  <c r="E75"/>
  <c r="E76"/>
  <c r="E77"/>
  <c r="E78"/>
  <c r="E79"/>
  <c r="E80"/>
  <c r="E81"/>
  <c r="E82"/>
  <c r="E83"/>
  <c r="E84"/>
  <c r="E85"/>
  <c r="E86"/>
  <c r="E87"/>
  <c r="E88"/>
  <c r="E89"/>
  <c r="E61"/>
  <c r="E39"/>
  <c r="E40"/>
  <c r="E41"/>
  <c r="E42"/>
  <c r="E43"/>
  <c r="E44"/>
  <c r="E45"/>
  <c r="E46"/>
  <c r="E47"/>
  <c r="E48"/>
  <c r="E49"/>
  <c r="E50"/>
  <c r="E51"/>
  <c r="E52"/>
  <c r="E53"/>
  <c r="E54"/>
  <c r="E55"/>
  <c r="E56"/>
  <c r="E57"/>
  <c r="E58"/>
  <c r="E59"/>
  <c r="E38"/>
  <c r="E10"/>
  <c r="E11"/>
  <c r="E12"/>
  <c r="E13"/>
  <c r="E14"/>
  <c r="E15"/>
  <c r="E16"/>
  <c r="E17"/>
  <c r="E18"/>
  <c r="E19"/>
  <c r="E20"/>
  <c r="E21"/>
  <c r="E22"/>
  <c r="E24"/>
  <c r="E25"/>
  <c r="E26"/>
  <c r="E27"/>
  <c r="E29"/>
  <c r="E30"/>
  <c r="E31"/>
  <c r="E32"/>
  <c r="E34"/>
  <c r="E35"/>
  <c r="E36"/>
  <c r="E8"/>
  <c r="D94"/>
  <c r="D62"/>
  <c r="D63"/>
  <c r="D64"/>
  <c r="D65"/>
  <c r="D66"/>
  <c r="D67"/>
  <c r="D68"/>
  <c r="D69"/>
  <c r="D70"/>
  <c r="D71"/>
  <c r="D73"/>
  <c r="D74"/>
  <c r="D75"/>
  <c r="D76"/>
  <c r="D77"/>
  <c r="D78"/>
  <c r="D79"/>
  <c r="D80"/>
  <c r="D81"/>
  <c r="D82"/>
  <c r="D83"/>
  <c r="D84"/>
  <c r="D85"/>
  <c r="D86"/>
  <c r="D87"/>
  <c r="D88"/>
  <c r="D89"/>
  <c r="D61"/>
  <c r="D39"/>
  <c r="D40"/>
  <c r="D41"/>
  <c r="D42"/>
  <c r="D43"/>
  <c r="D44"/>
  <c r="D45"/>
  <c r="D46"/>
  <c r="D47"/>
  <c r="D48"/>
  <c r="D49"/>
  <c r="D50"/>
  <c r="D51"/>
  <c r="D52"/>
  <c r="D53"/>
  <c r="D54"/>
  <c r="D55"/>
  <c r="D56"/>
  <c r="D57"/>
  <c r="D58"/>
  <c r="D59"/>
  <c r="D38"/>
  <c r="D36"/>
  <c r="D29"/>
  <c r="D30"/>
  <c r="D31"/>
  <c r="D32"/>
  <c r="D34"/>
  <c r="D35"/>
  <c r="D10"/>
  <c r="D11"/>
  <c r="D12"/>
  <c r="D13"/>
  <c r="D14"/>
  <c r="D15"/>
  <c r="D16"/>
  <c r="D17"/>
  <c r="D18"/>
  <c r="D19"/>
  <c r="D20"/>
  <c r="D21"/>
  <c r="D22"/>
  <c r="D24"/>
  <c r="D25"/>
  <c r="D26"/>
  <c r="D27"/>
  <c r="D8"/>
  <c r="D64" i="62"/>
  <c r="D60" i="88" s="1"/>
  <c r="D27" i="62"/>
  <c r="D23" i="88" s="1"/>
  <c r="AK22" i="84" l="1"/>
  <c r="AJ22"/>
  <c r="AI22"/>
  <c r="AH22"/>
  <c r="AG22"/>
  <c r="AF22"/>
  <c r="AE22"/>
  <c r="AD22"/>
  <c r="AC22"/>
  <c r="AB22"/>
  <c r="AA22"/>
  <c r="Z22"/>
  <c r="Y22"/>
  <c r="X22"/>
  <c r="W22"/>
  <c r="V22"/>
  <c r="U22"/>
  <c r="T22"/>
  <c r="S22"/>
  <c r="R22"/>
  <c r="Q22"/>
  <c r="P22"/>
  <c r="O22"/>
  <c r="N22"/>
  <c r="M22"/>
  <c r="L22"/>
  <c r="K22"/>
  <c r="J22"/>
  <c r="I22"/>
  <c r="H22"/>
  <c r="G22"/>
  <c r="F22"/>
  <c r="E22"/>
  <c r="D22"/>
  <c r="C22"/>
  <c r="B22"/>
  <c r="A22"/>
  <c r="AK21"/>
  <c r="AJ21"/>
  <c r="AI21"/>
  <c r="AH21"/>
  <c r="AG21"/>
  <c r="AF21"/>
  <c r="AE21"/>
  <c r="AD21"/>
  <c r="AC21"/>
  <c r="AB21"/>
  <c r="AA21"/>
  <c r="Z21"/>
  <c r="Y21"/>
  <c r="X21"/>
  <c r="W21"/>
  <c r="V21"/>
  <c r="U21"/>
  <c r="T21"/>
  <c r="S21"/>
  <c r="R21"/>
  <c r="Q21"/>
  <c r="P21"/>
  <c r="O21"/>
  <c r="N21"/>
  <c r="M21"/>
  <c r="L21"/>
  <c r="K21"/>
  <c r="J21"/>
  <c r="I21"/>
  <c r="H21"/>
  <c r="G21"/>
  <c r="F21"/>
  <c r="E21"/>
  <c r="D21"/>
  <c r="C21"/>
  <c r="B21"/>
  <c r="A21"/>
  <c r="AK21" i="83"/>
  <c r="AJ21"/>
  <c r="AI21"/>
  <c r="AH21"/>
  <c r="AG21"/>
  <c r="AF21"/>
  <c r="AE21"/>
  <c r="AD21"/>
  <c r="AC21"/>
  <c r="AB21"/>
  <c r="AA21"/>
  <c r="Z21"/>
  <c r="Y21"/>
  <c r="X21"/>
  <c r="W21"/>
  <c r="V21"/>
  <c r="U21"/>
  <c r="T21"/>
  <c r="S21"/>
  <c r="R21"/>
  <c r="Q21"/>
  <c r="P21"/>
  <c r="O21"/>
  <c r="N21"/>
  <c r="M21"/>
  <c r="L21"/>
  <c r="K21"/>
  <c r="J21"/>
  <c r="I21"/>
  <c r="H21"/>
  <c r="G21"/>
  <c r="F21"/>
  <c r="E21"/>
  <c r="D21"/>
  <c r="C21"/>
  <c r="B21"/>
  <c r="A21"/>
  <c r="AK20"/>
  <c r="AJ20"/>
  <c r="AI20"/>
  <c r="AH20"/>
  <c r="AG20"/>
  <c r="AF20"/>
  <c r="AE20"/>
  <c r="AD20"/>
  <c r="AC20"/>
  <c r="AB20"/>
  <c r="AA20"/>
  <c r="Z20"/>
  <c r="Y20"/>
  <c r="X20"/>
  <c r="W20"/>
  <c r="V20"/>
  <c r="U20"/>
  <c r="T20"/>
  <c r="S20"/>
  <c r="R20"/>
  <c r="Q20"/>
  <c r="P20"/>
  <c r="O20"/>
  <c r="N20"/>
  <c r="M20"/>
  <c r="L20"/>
  <c r="K20"/>
  <c r="J20"/>
  <c r="I20"/>
  <c r="H20"/>
  <c r="G20"/>
  <c r="F20"/>
  <c r="E20"/>
  <c r="D20"/>
  <c r="C20"/>
  <c r="B20"/>
  <c r="A20"/>
  <c r="AK20" i="75"/>
  <c r="AJ20"/>
  <c r="AI20"/>
  <c r="AH20"/>
  <c r="AG20"/>
  <c r="AF20"/>
  <c r="AE20"/>
  <c r="AD20"/>
  <c r="AC20"/>
  <c r="AB20"/>
  <c r="AA20"/>
  <c r="Z20"/>
  <c r="Y20"/>
  <c r="X20"/>
  <c r="W20"/>
  <c r="V20"/>
  <c r="U20"/>
  <c r="T20"/>
  <c r="S20"/>
  <c r="R20"/>
  <c r="Q20"/>
  <c r="P20"/>
  <c r="O20"/>
  <c r="N20"/>
  <c r="M20"/>
  <c r="L20"/>
  <c r="K20"/>
  <c r="J20"/>
  <c r="I20"/>
  <c r="H20"/>
  <c r="G20"/>
  <c r="F20"/>
  <c r="E20"/>
  <c r="D20"/>
  <c r="C20"/>
  <c r="B20"/>
  <c r="A20"/>
  <c r="AK19"/>
  <c r="AJ19"/>
  <c r="AI19"/>
  <c r="AH19"/>
  <c r="AG19"/>
  <c r="AF19"/>
  <c r="AE19"/>
  <c r="AD19"/>
  <c r="AC19"/>
  <c r="AB19"/>
  <c r="AA19"/>
  <c r="Z19"/>
  <c r="Y19"/>
  <c r="X19"/>
  <c r="W19"/>
  <c r="V19"/>
  <c r="U19"/>
  <c r="T19"/>
  <c r="S19"/>
  <c r="R19"/>
  <c r="Q19"/>
  <c r="P19"/>
  <c r="O19"/>
  <c r="N19"/>
  <c r="M19"/>
  <c r="L19"/>
  <c r="K19"/>
  <c r="J19"/>
  <c r="I19"/>
  <c r="H19"/>
  <c r="G19"/>
  <c r="F19"/>
  <c r="E19"/>
  <c r="D19"/>
  <c r="C19"/>
  <c r="B19"/>
  <c r="A19"/>
  <c r="AK20" i="72"/>
  <c r="AJ20"/>
  <c r="AI20"/>
  <c r="AH20"/>
  <c r="AG20"/>
  <c r="AF20"/>
  <c r="AE20"/>
  <c r="AD20"/>
  <c r="AC20"/>
  <c r="AB20"/>
  <c r="AA20"/>
  <c r="Z20"/>
  <c r="Y20"/>
  <c r="X20"/>
  <c r="W20"/>
  <c r="V20"/>
  <c r="U20"/>
  <c r="T20"/>
  <c r="S20"/>
  <c r="R20"/>
  <c r="Q20"/>
  <c r="P20"/>
  <c r="O20"/>
  <c r="N20"/>
  <c r="M20"/>
  <c r="L20"/>
  <c r="K20"/>
  <c r="J20"/>
  <c r="I20"/>
  <c r="H20"/>
  <c r="G20"/>
  <c r="F20"/>
  <c r="E20"/>
  <c r="D20"/>
  <c r="C20"/>
  <c r="B20"/>
  <c r="A20"/>
  <c r="AK19"/>
  <c r="AJ19"/>
  <c r="AI19"/>
  <c r="AH19"/>
  <c r="AG19"/>
  <c r="AF19"/>
  <c r="AE19"/>
  <c r="AD19"/>
  <c r="AC19"/>
  <c r="AB19"/>
  <c r="AA19"/>
  <c r="Z19"/>
  <c r="Y19"/>
  <c r="X19"/>
  <c r="W19"/>
  <c r="V19"/>
  <c r="U19"/>
  <c r="T19"/>
  <c r="S19"/>
  <c r="R19"/>
  <c r="Q19"/>
  <c r="P19"/>
  <c r="O19"/>
  <c r="N19"/>
  <c r="M19"/>
  <c r="L19"/>
  <c r="K19"/>
  <c r="J19"/>
  <c r="I19"/>
  <c r="H19"/>
  <c r="G19"/>
  <c r="F19"/>
  <c r="E19"/>
  <c r="D19"/>
  <c r="C19"/>
  <c r="B19"/>
  <c r="A19"/>
  <c r="AK20" i="85"/>
  <c r="AJ20"/>
  <c r="AI20"/>
  <c r="AH20"/>
  <c r="AG20"/>
  <c r="AF20"/>
  <c r="AE20"/>
  <c r="AD20"/>
  <c r="AC20"/>
  <c r="AB20"/>
  <c r="AA20"/>
  <c r="Z20"/>
  <c r="Y20"/>
  <c r="X20"/>
  <c r="W20"/>
  <c r="V20"/>
  <c r="U20"/>
  <c r="T20"/>
  <c r="S20"/>
  <c r="R20"/>
  <c r="Q20"/>
  <c r="P20"/>
  <c r="O20"/>
  <c r="N20"/>
  <c r="M20"/>
  <c r="L20"/>
  <c r="K20"/>
  <c r="J20"/>
  <c r="I20"/>
  <c r="H20"/>
  <c r="G20"/>
  <c r="F20"/>
  <c r="E20"/>
  <c r="D20"/>
  <c r="C20"/>
  <c r="B20"/>
  <c r="A20"/>
  <c r="AK19"/>
  <c r="AJ19"/>
  <c r="AI19"/>
  <c r="AH19"/>
  <c r="AG19"/>
  <c r="AF19"/>
  <c r="AE19"/>
  <c r="AD19"/>
  <c r="AC19"/>
  <c r="AB19"/>
  <c r="AA19"/>
  <c r="Z19"/>
  <c r="Y19"/>
  <c r="X19"/>
  <c r="W19"/>
  <c r="V19"/>
  <c r="U19"/>
  <c r="T19"/>
  <c r="S19"/>
  <c r="R19"/>
  <c r="Q19"/>
  <c r="P19"/>
  <c r="O19"/>
  <c r="N19"/>
  <c r="M19"/>
  <c r="L19"/>
  <c r="K19"/>
  <c r="J19"/>
  <c r="I19"/>
  <c r="H19"/>
  <c r="G19"/>
  <c r="F19"/>
  <c r="E19"/>
  <c r="D19"/>
  <c r="C19"/>
  <c r="B19"/>
  <c r="A19"/>
  <c r="AK20" i="67"/>
  <c r="AJ20"/>
  <c r="AI20"/>
  <c r="AH20"/>
  <c r="AG20"/>
  <c r="AF20"/>
  <c r="AE20"/>
  <c r="AD20"/>
  <c r="AC20"/>
  <c r="AB20"/>
  <c r="AA20"/>
  <c r="Z20"/>
  <c r="Y20"/>
  <c r="X20"/>
  <c r="W20"/>
  <c r="V20"/>
  <c r="U20"/>
  <c r="T20"/>
  <c r="S20"/>
  <c r="R20"/>
  <c r="Q20"/>
  <c r="P20"/>
  <c r="O20"/>
  <c r="N20"/>
  <c r="M20"/>
  <c r="L20"/>
  <c r="K20"/>
  <c r="J20"/>
  <c r="I20"/>
  <c r="H20"/>
  <c r="G20"/>
  <c r="F20"/>
  <c r="E20"/>
  <c r="D20"/>
  <c r="C20"/>
  <c r="B20"/>
  <c r="A20"/>
  <c r="AK19"/>
  <c r="AJ19"/>
  <c r="AI19"/>
  <c r="AH19"/>
  <c r="AG19"/>
  <c r="AF19"/>
  <c r="AE19"/>
  <c r="AD19"/>
  <c r="AC19"/>
  <c r="AB19"/>
  <c r="AA19"/>
  <c r="Z19"/>
  <c r="Y19"/>
  <c r="X19"/>
  <c r="W19"/>
  <c r="V19"/>
  <c r="U19"/>
  <c r="T19"/>
  <c r="S19"/>
  <c r="R19"/>
  <c r="Q19"/>
  <c r="P19"/>
  <c r="O19"/>
  <c r="N19"/>
  <c r="M19"/>
  <c r="L19"/>
  <c r="K19"/>
  <c r="J19"/>
  <c r="I19"/>
  <c r="H19"/>
  <c r="G19"/>
  <c r="F19"/>
  <c r="E19"/>
  <c r="D19"/>
  <c r="C19"/>
  <c r="B19"/>
  <c r="A19"/>
  <c r="AK23" i="65"/>
  <c r="AJ23"/>
  <c r="AI23"/>
  <c r="AH23"/>
  <c r="AG23"/>
  <c r="AF23"/>
  <c r="AE23"/>
  <c r="AD23"/>
  <c r="AC23"/>
  <c r="AB23"/>
  <c r="AA23"/>
  <c r="Z23"/>
  <c r="Y23"/>
  <c r="X23"/>
  <c r="W23"/>
  <c r="V23"/>
  <c r="U23"/>
  <c r="T23"/>
  <c r="S23"/>
  <c r="R23"/>
  <c r="Q23"/>
  <c r="P23"/>
  <c r="O23"/>
  <c r="M23"/>
  <c r="L23"/>
  <c r="K23"/>
  <c r="J23"/>
  <c r="I23"/>
  <c r="H23"/>
  <c r="G23"/>
  <c r="F23"/>
  <c r="E23"/>
  <c r="D23"/>
  <c r="C23"/>
  <c r="B23"/>
  <c r="A23"/>
  <c r="AK22"/>
  <c r="AJ22"/>
  <c r="AI22"/>
  <c r="AH22"/>
  <c r="D20" i="61" l="1"/>
  <c r="D63"/>
  <c r="E63"/>
  <c r="E62"/>
  <c r="D62"/>
  <c r="E56"/>
  <c r="D56"/>
  <c r="D37"/>
  <c r="E37"/>
  <c r="E54" s="1"/>
  <c r="E20"/>
  <c r="E16"/>
  <c r="D16"/>
  <c r="E12"/>
  <c r="D12"/>
  <c r="E11"/>
  <c r="E19" s="1"/>
  <c r="E34" s="1"/>
  <c r="D11"/>
  <c r="G70" i="60"/>
  <c r="F70"/>
  <c r="E70"/>
  <c r="D70"/>
  <c r="G64"/>
  <c r="E64"/>
  <c r="E55"/>
  <c r="G55"/>
  <c r="E47"/>
  <c r="G47"/>
  <c r="G40"/>
  <c r="E40"/>
  <c r="D40"/>
  <c r="G30"/>
  <c r="E30"/>
  <c r="G20"/>
  <c r="E20"/>
  <c r="D20"/>
  <c r="G12"/>
  <c r="E12"/>
  <c r="D12"/>
  <c r="E11" l="1"/>
  <c r="D66" i="61"/>
  <c r="E66"/>
  <c r="D19"/>
  <c r="D34" s="1"/>
  <c r="D54"/>
  <c r="E39" i="60"/>
  <c r="E10" s="1"/>
  <c r="E75" s="1"/>
  <c r="G11"/>
  <c r="F12"/>
  <c r="F20"/>
  <c r="F30"/>
  <c r="F40"/>
  <c r="G39"/>
  <c r="G10" s="1"/>
  <c r="G75" s="1"/>
  <c r="F47"/>
  <c r="F55"/>
  <c r="F64"/>
  <c r="D47"/>
  <c r="D55"/>
  <c r="D30"/>
  <c r="D11" s="1"/>
  <c r="D64"/>
  <c r="D67" i="61" l="1"/>
  <c r="E67"/>
  <c r="E59"/>
  <c r="E69" s="1"/>
  <c r="F39" i="60"/>
  <c r="D39"/>
  <c r="D10" s="1"/>
  <c r="D75" s="1"/>
  <c r="F11"/>
  <c r="D59" i="61" l="1"/>
  <c r="D69" s="1"/>
  <c r="F10" i="60"/>
  <c r="F75" s="1"/>
  <c r="D5" i="86" l="1"/>
  <c r="AK38" i="87" l="1"/>
  <c r="AJ38"/>
  <c r="AI38"/>
  <c r="AH38"/>
  <c r="AG38"/>
  <c r="AF38"/>
  <c r="AE38"/>
  <c r="AD38"/>
  <c r="AB38"/>
  <c r="AA38"/>
  <c r="Z38"/>
  <c r="Y38"/>
  <c r="X38"/>
  <c r="W38"/>
  <c r="V38"/>
  <c r="T38"/>
  <c r="S38"/>
  <c r="R38"/>
  <c r="Q38"/>
  <c r="P38"/>
  <c r="O38"/>
  <c r="N38"/>
  <c r="M38"/>
  <c r="F37"/>
  <c r="C37"/>
  <c r="F34"/>
  <c r="C34"/>
  <c r="AK29"/>
  <c r="AJ29"/>
  <c r="AI29"/>
  <c r="AH29"/>
  <c r="AG29"/>
  <c r="AF29"/>
  <c r="AE29"/>
  <c r="AD29"/>
  <c r="AC29"/>
  <c r="AB29"/>
  <c r="S29"/>
  <c r="O29"/>
  <c r="E29"/>
  <c r="A29"/>
  <c r="AK20" l="1"/>
  <c r="AJ20"/>
  <c r="AI20"/>
  <c r="AH20"/>
  <c r="AG20"/>
  <c r="AF20"/>
  <c r="AE20"/>
  <c r="AD20"/>
  <c r="AC20"/>
  <c r="AB20"/>
  <c r="AA20"/>
  <c r="Z20"/>
  <c r="Y20"/>
  <c r="X20"/>
  <c r="W20"/>
  <c r="V20"/>
  <c r="U20"/>
  <c r="T20"/>
  <c r="S20"/>
  <c r="R20"/>
  <c r="Q20"/>
  <c r="P20"/>
  <c r="O20"/>
  <c r="N20"/>
  <c r="M20"/>
  <c r="L20"/>
  <c r="K20"/>
  <c r="J20"/>
  <c r="I20"/>
  <c r="H20"/>
  <c r="G20"/>
  <c r="F20"/>
  <c r="E20"/>
  <c r="D20"/>
  <c r="C20"/>
  <c r="B20"/>
  <c r="A20"/>
  <c r="AK19"/>
  <c r="AJ19"/>
  <c r="AI19"/>
  <c r="AH19"/>
  <c r="L15"/>
  <c r="L14"/>
  <c r="F15"/>
  <c r="C15"/>
  <c r="U4"/>
  <c r="R4"/>
  <c r="AG1426" i="86" l="1"/>
  <c r="AF1426"/>
  <c r="AE1426"/>
  <c r="AC1426"/>
  <c r="AB1426"/>
  <c r="AA1426"/>
  <c r="Z1426"/>
  <c r="Y1426"/>
  <c r="X1426"/>
  <c r="W1426"/>
  <c r="V1426"/>
  <c r="U1426"/>
  <c r="T1426"/>
  <c r="S1426"/>
  <c r="R1426"/>
  <c r="Q1426"/>
  <c r="P1426"/>
  <c r="O1426"/>
  <c r="N1426"/>
  <c r="AG1449"/>
  <c r="AF1449"/>
  <c r="AE1449"/>
  <c r="AC1449"/>
  <c r="AB1449"/>
  <c r="AA1449"/>
  <c r="Z1449"/>
  <c r="Y1449"/>
  <c r="X1449"/>
  <c r="W1449"/>
  <c r="V1449"/>
  <c r="U1449"/>
  <c r="T1449"/>
  <c r="S1449"/>
  <c r="R1449"/>
  <c r="Q1449"/>
  <c r="P1449"/>
  <c r="O1449"/>
  <c r="N1449"/>
  <c r="AD1426"/>
  <c r="AG979"/>
  <c r="AF979"/>
  <c r="AE979"/>
  <c r="AD979"/>
  <c r="AC979"/>
  <c r="AB979"/>
  <c r="AA979"/>
  <c r="Z979"/>
  <c r="Y979"/>
  <c r="X979"/>
  <c r="W979"/>
  <c r="V979"/>
  <c r="U979"/>
  <c r="T979"/>
  <c r="S979"/>
  <c r="R979"/>
  <c r="Q979"/>
  <c r="P979"/>
  <c r="O979"/>
  <c r="N979"/>
  <c r="AG798"/>
  <c r="AF798"/>
  <c r="AE798"/>
  <c r="AC798"/>
  <c r="AB798"/>
  <c r="AA798"/>
  <c r="Y798"/>
  <c r="X798"/>
  <c r="W798"/>
  <c r="U798"/>
  <c r="T798"/>
  <c r="S798"/>
  <c r="Q798"/>
  <c r="P798"/>
  <c r="O798"/>
  <c r="AG797"/>
  <c r="AF797"/>
  <c r="AE797"/>
  <c r="AD797"/>
  <c r="AC797"/>
  <c r="AB797"/>
  <c r="AA797"/>
  <c r="Z797"/>
  <c r="Y797"/>
  <c r="X797"/>
  <c r="W797"/>
  <c r="V797"/>
  <c r="U797"/>
  <c r="T797"/>
  <c r="S797"/>
  <c r="R797"/>
  <c r="Q797"/>
  <c r="P797"/>
  <c r="O797"/>
  <c r="N797"/>
  <c r="AG796"/>
  <c r="AF796"/>
  <c r="AE796"/>
  <c r="AD796"/>
  <c r="AC796"/>
  <c r="AB796"/>
  <c r="AA796"/>
  <c r="Z796"/>
  <c r="Y796"/>
  <c r="X796"/>
  <c r="W796"/>
  <c r="V796"/>
  <c r="U796"/>
  <c r="T796"/>
  <c r="S796"/>
  <c r="R796"/>
  <c r="Q796"/>
  <c r="P796"/>
  <c r="O796"/>
  <c r="N796"/>
  <c r="AG795"/>
  <c r="AF795"/>
  <c r="AE795"/>
  <c r="AD795"/>
  <c r="AC795"/>
  <c r="AB795"/>
  <c r="AA795"/>
  <c r="Z795"/>
  <c r="Y795"/>
  <c r="X795"/>
  <c r="W795"/>
  <c r="V795"/>
  <c r="U795"/>
  <c r="T795"/>
  <c r="S795"/>
  <c r="R795"/>
  <c r="Q795"/>
  <c r="P795"/>
  <c r="O795"/>
  <c r="N795"/>
  <c r="AG794"/>
  <c r="AF794"/>
  <c r="AE794"/>
  <c r="AD794"/>
  <c r="AC794"/>
  <c r="AB794"/>
  <c r="AA794"/>
  <c r="Z794"/>
  <c r="Y794"/>
  <c r="X794"/>
  <c r="W794"/>
  <c r="V794"/>
  <c r="U794"/>
  <c r="T794"/>
  <c r="S794"/>
  <c r="R794"/>
  <c r="Q794"/>
  <c r="P794"/>
  <c r="O794"/>
  <c r="N794"/>
  <c r="AG793"/>
  <c r="AF793"/>
  <c r="AE793"/>
  <c r="AD793"/>
  <c r="AC793"/>
  <c r="AB793"/>
  <c r="AA793"/>
  <c r="Z793"/>
  <c r="Y793"/>
  <c r="X793"/>
  <c r="W793"/>
  <c r="V793"/>
  <c r="U793"/>
  <c r="T793"/>
  <c r="S793"/>
  <c r="R793"/>
  <c r="Q793"/>
  <c r="P793"/>
  <c r="O793"/>
  <c r="N793"/>
  <c r="AG792"/>
  <c r="AF792"/>
  <c r="AE792"/>
  <c r="AD792"/>
  <c r="AC792"/>
  <c r="AB792"/>
  <c r="AA792"/>
  <c r="Z792"/>
  <c r="Y792"/>
  <c r="X792"/>
  <c r="W792"/>
  <c r="V792"/>
  <c r="U792"/>
  <c r="T792"/>
  <c r="S792"/>
  <c r="R792"/>
  <c r="Q792"/>
  <c r="P792"/>
  <c r="O792"/>
  <c r="N792"/>
  <c r="AC527"/>
  <c r="Z527"/>
  <c r="W527"/>
  <c r="T527"/>
  <c r="Q527"/>
  <c r="N527"/>
  <c r="K527"/>
  <c r="H527"/>
  <c r="AC521"/>
  <c r="Z521"/>
  <c r="W521"/>
  <c r="T521"/>
  <c r="Q521"/>
  <c r="N521"/>
  <c r="K521"/>
  <c r="H521"/>
  <c r="AC502"/>
  <c r="Z502"/>
  <c r="W502"/>
  <c r="T502"/>
  <c r="Q502"/>
  <c r="N502"/>
  <c r="K502"/>
  <c r="H502"/>
  <c r="AC496"/>
  <c r="Z496"/>
  <c r="W496"/>
  <c r="T496"/>
  <c r="Q496"/>
  <c r="N496"/>
  <c r="K496"/>
  <c r="H496"/>
  <c r="AB448"/>
  <c r="Y448"/>
  <c r="V448"/>
  <c r="S448"/>
  <c r="P448"/>
  <c r="M448"/>
  <c r="J448"/>
  <c r="AB442"/>
  <c r="Y442"/>
  <c r="V442"/>
  <c r="S442"/>
  <c r="P442"/>
  <c r="M442"/>
  <c r="J442"/>
  <c r="AB423"/>
  <c r="Y423"/>
  <c r="V423"/>
  <c r="S423"/>
  <c r="P423"/>
  <c r="M423"/>
  <c r="J423"/>
  <c r="AB417"/>
  <c r="Y417"/>
  <c r="V417"/>
  <c r="S417"/>
  <c r="P417"/>
  <c r="M417"/>
  <c r="J417"/>
  <c r="Z798"/>
  <c r="V798"/>
  <c r="R798"/>
  <c r="N798"/>
  <c r="AM380" i="71"/>
  <c r="AC380"/>
  <c r="AP380" s="1"/>
  <c r="Z380"/>
  <c r="AO380" s="1"/>
  <c r="W380"/>
  <c r="AN380" s="1"/>
  <c r="T380"/>
  <c r="Q380"/>
  <c r="AL380" s="1"/>
  <c r="N380"/>
  <c r="AK380" s="1"/>
  <c r="K380"/>
  <c r="AJ380" s="1"/>
  <c r="H380"/>
  <c r="AI380" s="1"/>
  <c r="AM374"/>
  <c r="AC374"/>
  <c r="AP374" s="1"/>
  <c r="Z374"/>
  <c r="AO374" s="1"/>
  <c r="W374"/>
  <c r="AN374" s="1"/>
  <c r="T374"/>
  <c r="Q374"/>
  <c r="AL374" s="1"/>
  <c r="N374"/>
  <c r="AK374" s="1"/>
  <c r="K374"/>
  <c r="AJ374" s="1"/>
  <c r="H374"/>
  <c r="AI374" s="1"/>
  <c r="AF379"/>
  <c r="AQ379" s="1"/>
  <c r="AF373"/>
  <c r="AQ373" s="1"/>
  <c r="AM355"/>
  <c r="AC355"/>
  <c r="AP355" s="1"/>
  <c r="Z355"/>
  <c r="AO355" s="1"/>
  <c r="W355"/>
  <c r="AN355" s="1"/>
  <c r="T355"/>
  <c r="Q355"/>
  <c r="AL355" s="1"/>
  <c r="AK355"/>
  <c r="K355"/>
  <c r="AJ355" s="1"/>
  <c r="H355"/>
  <c r="AI355" s="1"/>
  <c r="AM349"/>
  <c r="AC349"/>
  <c r="Z349"/>
  <c r="W349"/>
  <c r="T349"/>
  <c r="Q349"/>
  <c r="N349"/>
  <c r="K349"/>
  <c r="H349"/>
  <c r="AF354"/>
  <c r="AF502" i="86" s="1"/>
  <c r="AF348" i="71"/>
  <c r="AQ348" s="1"/>
  <c r="AB326"/>
  <c r="AO326" s="1"/>
  <c r="Y326"/>
  <c r="AW297" s="1"/>
  <c r="V326"/>
  <c r="AM326" s="1"/>
  <c r="S326"/>
  <c r="AU297" s="1"/>
  <c r="P326"/>
  <c r="AK326" s="1"/>
  <c r="M326"/>
  <c r="AJ326" s="1"/>
  <c r="J326"/>
  <c r="AI326" s="1"/>
  <c r="AB320"/>
  <c r="AO320" s="1"/>
  <c r="Y320"/>
  <c r="AN320" s="1"/>
  <c r="V320"/>
  <c r="AM320" s="1"/>
  <c r="S320"/>
  <c r="AL320" s="1"/>
  <c r="P320"/>
  <c r="AK320" s="1"/>
  <c r="M320"/>
  <c r="AJ320" s="1"/>
  <c r="J320"/>
  <c r="AI320" s="1"/>
  <c r="AE325"/>
  <c r="AE448" i="86" s="1"/>
  <c r="AE319" i="71"/>
  <c r="AP319" s="1"/>
  <c r="AB301"/>
  <c r="AO301" s="1"/>
  <c r="Y301"/>
  <c r="AN301" s="1"/>
  <c r="V301"/>
  <c r="AM301" s="1"/>
  <c r="S301"/>
  <c r="AL301" s="1"/>
  <c r="P301"/>
  <c r="AK301" s="1"/>
  <c r="M301"/>
  <c r="AJ301" s="1"/>
  <c r="J301"/>
  <c r="AI301" s="1"/>
  <c r="AB295"/>
  <c r="Y295"/>
  <c r="V295"/>
  <c r="V418" i="86" s="1"/>
  <c r="S295" i="71"/>
  <c r="S418" i="86" s="1"/>
  <c r="P295" i="71"/>
  <c r="M295"/>
  <c r="J295"/>
  <c r="J418" i="86" s="1"/>
  <c r="AE300" i="71"/>
  <c r="AP300" s="1"/>
  <c r="AE294"/>
  <c r="AP294" s="1"/>
  <c r="AE291"/>
  <c r="AP291" s="1"/>
  <c r="AE292"/>
  <c r="AP292" s="1"/>
  <c r="AE293"/>
  <c r="AP293" s="1"/>
  <c r="AE297"/>
  <c r="AE298"/>
  <c r="AP298" s="1"/>
  <c r="AE299"/>
  <c r="AP299" s="1"/>
  <c r="AE316"/>
  <c r="AP316" s="1"/>
  <c r="AE317"/>
  <c r="AP317" s="1"/>
  <c r="AE318"/>
  <c r="AP318" s="1"/>
  <c r="AE322"/>
  <c r="AP322" s="1"/>
  <c r="AE323"/>
  <c r="AP323" s="1"/>
  <c r="AE324"/>
  <c r="AP324" s="1"/>
  <c r="AM561"/>
  <c r="AL561"/>
  <c r="AW291" l="1"/>
  <c r="BG349"/>
  <c r="BD349"/>
  <c r="BH349"/>
  <c r="AQ354"/>
  <c r="AE301"/>
  <c r="AE424" i="86" s="1"/>
  <c r="AP297" i="71"/>
  <c r="J424" i="86"/>
  <c r="AF496"/>
  <c r="AF521"/>
  <c r="AN349" i="71"/>
  <c r="V424" i="86"/>
  <c r="AF527"/>
  <c r="AN295" i="71"/>
  <c r="BF295"/>
  <c r="AP349"/>
  <c r="BJ349"/>
  <c r="AO295"/>
  <c r="BG295"/>
  <c r="AP325"/>
  <c r="Y418" i="86"/>
  <c r="Y424"/>
  <c r="AI295" i="71"/>
  <c r="BA295"/>
  <c r="AM295"/>
  <c r="BE295"/>
  <c r="AK349"/>
  <c r="BE349"/>
  <c r="AO349"/>
  <c r="BI349"/>
  <c r="AE417" i="86"/>
  <c r="AE423"/>
  <c r="S424"/>
  <c r="AE442"/>
  <c r="AD1449"/>
  <c r="AJ295" i="71"/>
  <c r="BB295"/>
  <c r="AL349"/>
  <c r="BF349"/>
  <c r="AK295"/>
  <c r="BC295"/>
  <c r="AE320"/>
  <c r="AP320" s="1"/>
  <c r="AE326"/>
  <c r="AP326" s="1"/>
  <c r="AI349"/>
  <c r="BC349"/>
  <c r="M418" i="86"/>
  <c r="M424"/>
  <c r="AL295" i="71"/>
  <c r="BD295"/>
  <c r="AE295"/>
  <c r="AJ349"/>
  <c r="P418" i="86"/>
  <c r="AB418"/>
  <c r="P424"/>
  <c r="AB424"/>
  <c r="AD798"/>
  <c r="AN326" i="71"/>
  <c r="AL326"/>
  <c r="AX291"/>
  <c r="AT291"/>
  <c r="AV297"/>
  <c r="AS291"/>
  <c r="AR297"/>
  <c r="AU291"/>
  <c r="AS297"/>
  <c r="AV291"/>
  <c r="AR291"/>
  <c r="AX297"/>
  <c r="AT297"/>
  <c r="AP301" l="1"/>
  <c r="AP295"/>
  <c r="BH295"/>
  <c r="AE418" i="86"/>
  <c r="AY291" i="71"/>
  <c r="AY297"/>
  <c r="T3" l="1"/>
  <c r="AE1034" i="86" l="1"/>
  <c r="AD1034"/>
  <c r="AE1033"/>
  <c r="AD1033"/>
  <c r="AE1031"/>
  <c r="AD1031"/>
  <c r="AE1030"/>
  <c r="AD1030"/>
  <c r="AE1029"/>
  <c r="AD1029"/>
  <c r="AE1027"/>
  <c r="AD1027"/>
  <c r="AE1026"/>
  <c r="AD1026"/>
  <c r="AE1025"/>
  <c r="AD1025"/>
  <c r="AG1020"/>
  <c r="AF1020"/>
  <c r="AE1020"/>
  <c r="AD1020"/>
  <c r="AC1020"/>
  <c r="AB1020"/>
  <c r="AA1020"/>
  <c r="Z1020"/>
  <c r="Y1020"/>
  <c r="X1020"/>
  <c r="W1020"/>
  <c r="V1020"/>
  <c r="U1020"/>
  <c r="T1020"/>
  <c r="S1020"/>
  <c r="R1020"/>
  <c r="Q1020"/>
  <c r="P1020"/>
  <c r="O1020"/>
  <c r="N1020"/>
  <c r="M1020"/>
  <c r="L1020"/>
  <c r="K1020"/>
  <c r="J1020"/>
  <c r="I1020"/>
  <c r="H1020"/>
  <c r="G1020"/>
  <c r="F1020"/>
  <c r="E1020"/>
  <c r="D1020"/>
  <c r="AG1019"/>
  <c r="AF1019"/>
  <c r="AE1019"/>
  <c r="AD1019"/>
  <c r="AC1019"/>
  <c r="AB1019"/>
  <c r="AA1019"/>
  <c r="Z1019"/>
  <c r="Y1019"/>
  <c r="X1019"/>
  <c r="W1019"/>
  <c r="V1019"/>
  <c r="U1019"/>
  <c r="T1019"/>
  <c r="S1019"/>
  <c r="R1019"/>
  <c r="Q1019"/>
  <c r="P1019"/>
  <c r="O1019"/>
  <c r="N1019"/>
  <c r="M1019"/>
  <c r="L1019"/>
  <c r="K1019"/>
  <c r="J1019"/>
  <c r="I1019"/>
  <c r="H1019"/>
  <c r="G1019"/>
  <c r="F1019"/>
  <c r="E1019"/>
  <c r="D1019"/>
  <c r="AG1018"/>
  <c r="AF1018"/>
  <c r="AE1018"/>
  <c r="AD1018"/>
  <c r="AC1018"/>
  <c r="AB1018"/>
  <c r="AA1018"/>
  <c r="Z1018"/>
  <c r="Y1018"/>
  <c r="X1018"/>
  <c r="W1018"/>
  <c r="V1018"/>
  <c r="U1018"/>
  <c r="T1018"/>
  <c r="S1018"/>
  <c r="R1018"/>
  <c r="Q1018"/>
  <c r="P1018"/>
  <c r="O1018"/>
  <c r="N1018"/>
  <c r="M1018"/>
  <c r="L1018"/>
  <c r="K1018"/>
  <c r="J1018"/>
  <c r="I1018"/>
  <c r="H1018"/>
  <c r="G1018"/>
  <c r="F1018"/>
  <c r="E1018"/>
  <c r="D1018"/>
  <c r="AG1016"/>
  <c r="AF1016"/>
  <c r="AE1016"/>
  <c r="AD1016"/>
  <c r="AC1016"/>
  <c r="AB1016"/>
  <c r="AA1016"/>
  <c r="Z1016"/>
  <c r="Y1016"/>
  <c r="X1016"/>
  <c r="W1016"/>
  <c r="V1016"/>
  <c r="U1016"/>
  <c r="T1016"/>
  <c r="S1016"/>
  <c r="R1016"/>
  <c r="Q1016"/>
  <c r="P1016"/>
  <c r="O1016"/>
  <c r="N1016"/>
  <c r="M1016"/>
  <c r="L1016"/>
  <c r="K1016"/>
  <c r="J1016"/>
  <c r="I1016"/>
  <c r="H1016"/>
  <c r="G1016"/>
  <c r="F1016"/>
  <c r="E1016"/>
  <c r="D1016"/>
  <c r="AG1015"/>
  <c r="AF1015"/>
  <c r="AE1015"/>
  <c r="AD1015"/>
  <c r="AC1015"/>
  <c r="AB1015"/>
  <c r="AA1015"/>
  <c r="Z1015"/>
  <c r="Y1015"/>
  <c r="X1015"/>
  <c r="W1015"/>
  <c r="V1015"/>
  <c r="U1015"/>
  <c r="T1015"/>
  <c r="S1015"/>
  <c r="R1015"/>
  <c r="Q1015"/>
  <c r="P1015"/>
  <c r="O1015"/>
  <c r="N1015"/>
  <c r="M1015"/>
  <c r="L1015"/>
  <c r="K1015"/>
  <c r="J1015"/>
  <c r="I1015"/>
  <c r="H1015"/>
  <c r="G1015"/>
  <c r="F1015"/>
  <c r="E1015"/>
  <c r="D1015"/>
  <c r="AG1014"/>
  <c r="AF1014"/>
  <c r="AE1014"/>
  <c r="AD1014"/>
  <c r="AC1014"/>
  <c r="AB1014"/>
  <c r="AA1014"/>
  <c r="Z1014"/>
  <c r="Y1014"/>
  <c r="X1014"/>
  <c r="W1014"/>
  <c r="V1014"/>
  <c r="U1014"/>
  <c r="T1014"/>
  <c r="S1014"/>
  <c r="R1014"/>
  <c r="Q1014"/>
  <c r="P1014"/>
  <c r="O1014"/>
  <c r="N1014"/>
  <c r="M1014"/>
  <c r="L1014"/>
  <c r="K1014"/>
  <c r="J1014"/>
  <c r="I1014"/>
  <c r="H1014"/>
  <c r="G1014"/>
  <c r="F1014"/>
  <c r="E1014"/>
  <c r="D1014"/>
  <c r="AA1034" l="1"/>
  <c r="AA1033"/>
  <c r="AA1031"/>
  <c r="AA1030"/>
  <c r="AA1029"/>
  <c r="AA1027"/>
  <c r="AA1026"/>
  <c r="AA1025"/>
  <c r="L49" l="1"/>
  <c r="AG1460"/>
  <c r="AF1460"/>
  <c r="AE1460"/>
  <c r="AC1460"/>
  <c r="AB1460"/>
  <c r="AA1460"/>
  <c r="Z1460"/>
  <c r="Y1460"/>
  <c r="X1460"/>
  <c r="W1460"/>
  <c r="V1460"/>
  <c r="U1460"/>
  <c r="T1460"/>
  <c r="S1460"/>
  <c r="R1460"/>
  <c r="Q1460"/>
  <c r="P1460"/>
  <c r="O1460"/>
  <c r="N1460"/>
  <c r="AG1459"/>
  <c r="AF1459"/>
  <c r="AE1459"/>
  <c r="AC1459"/>
  <c r="AB1459"/>
  <c r="AA1459"/>
  <c r="Z1459"/>
  <c r="Y1459"/>
  <c r="X1459"/>
  <c r="W1459"/>
  <c r="V1459"/>
  <c r="U1459"/>
  <c r="T1459"/>
  <c r="S1459"/>
  <c r="R1459"/>
  <c r="Q1459"/>
  <c r="P1459"/>
  <c r="O1459"/>
  <c r="N1459"/>
  <c r="AG1458"/>
  <c r="AF1458"/>
  <c r="AE1458"/>
  <c r="AC1458"/>
  <c r="AB1458"/>
  <c r="AA1458"/>
  <c r="Z1458"/>
  <c r="Y1458"/>
  <c r="X1458"/>
  <c r="W1458"/>
  <c r="V1458"/>
  <c r="U1458"/>
  <c r="T1458"/>
  <c r="S1458"/>
  <c r="R1458"/>
  <c r="Q1458"/>
  <c r="P1458"/>
  <c r="O1458"/>
  <c r="N1458"/>
  <c r="AG1457"/>
  <c r="AF1457"/>
  <c r="AE1457"/>
  <c r="AC1457"/>
  <c r="AB1457"/>
  <c r="AA1457"/>
  <c r="Z1457"/>
  <c r="Y1457"/>
  <c r="X1457"/>
  <c r="W1457"/>
  <c r="V1457"/>
  <c r="U1457"/>
  <c r="T1457"/>
  <c r="S1457"/>
  <c r="R1457"/>
  <c r="Q1457"/>
  <c r="P1457"/>
  <c r="O1457"/>
  <c r="N1457"/>
  <c r="AG1456"/>
  <c r="AF1456"/>
  <c r="AE1456"/>
  <c r="AC1456"/>
  <c r="AB1456"/>
  <c r="AA1456"/>
  <c r="Z1456"/>
  <c r="Y1456"/>
  <c r="X1456"/>
  <c r="W1456"/>
  <c r="V1456"/>
  <c r="U1456"/>
  <c r="T1456"/>
  <c r="S1456"/>
  <c r="R1456"/>
  <c r="Q1456"/>
  <c r="P1456"/>
  <c r="O1456"/>
  <c r="N1456"/>
  <c r="AG1455"/>
  <c r="AF1455"/>
  <c r="AE1455"/>
  <c r="AC1455"/>
  <c r="AB1455"/>
  <c r="AA1455"/>
  <c r="Z1455"/>
  <c r="Y1455"/>
  <c r="X1455"/>
  <c r="W1455"/>
  <c r="V1455"/>
  <c r="U1455"/>
  <c r="T1455"/>
  <c r="S1455"/>
  <c r="R1455"/>
  <c r="Q1455"/>
  <c r="P1455"/>
  <c r="O1455"/>
  <c r="N1455"/>
  <c r="AG1454"/>
  <c r="AF1454"/>
  <c r="AE1454"/>
  <c r="AC1454"/>
  <c r="AB1454"/>
  <c r="AA1454"/>
  <c r="Z1454"/>
  <c r="Y1454"/>
  <c r="X1454"/>
  <c r="W1454"/>
  <c r="V1454"/>
  <c r="U1454"/>
  <c r="T1454"/>
  <c r="S1454"/>
  <c r="R1454"/>
  <c r="Q1454"/>
  <c r="P1454"/>
  <c r="O1454"/>
  <c r="N1454"/>
  <c r="AG1453"/>
  <c r="AF1453"/>
  <c r="AE1453"/>
  <c r="AC1453"/>
  <c r="AB1453"/>
  <c r="AA1453"/>
  <c r="Z1453"/>
  <c r="Y1453"/>
  <c r="X1453"/>
  <c r="W1453"/>
  <c r="V1453"/>
  <c r="U1453"/>
  <c r="T1453"/>
  <c r="S1453"/>
  <c r="R1453"/>
  <c r="Q1453"/>
  <c r="P1453"/>
  <c r="O1453"/>
  <c r="N1453"/>
  <c r="AG1452"/>
  <c r="AF1452"/>
  <c r="AE1452"/>
  <c r="AC1452"/>
  <c r="AB1452"/>
  <c r="AA1452"/>
  <c r="Z1452"/>
  <c r="Y1452"/>
  <c r="X1452"/>
  <c r="W1452"/>
  <c r="V1452"/>
  <c r="U1452"/>
  <c r="T1452"/>
  <c r="S1452"/>
  <c r="R1452"/>
  <c r="Q1452"/>
  <c r="P1452"/>
  <c r="O1452"/>
  <c r="N1452"/>
  <c r="AG1451"/>
  <c r="AF1451"/>
  <c r="AE1451"/>
  <c r="AC1451"/>
  <c r="AB1451"/>
  <c r="AA1451"/>
  <c r="Z1451"/>
  <c r="Y1451"/>
  <c r="X1451"/>
  <c r="W1451"/>
  <c r="V1451"/>
  <c r="U1451"/>
  <c r="T1451"/>
  <c r="S1451"/>
  <c r="R1451"/>
  <c r="Q1451"/>
  <c r="P1451"/>
  <c r="O1451"/>
  <c r="N1451"/>
  <c r="AG1450"/>
  <c r="AF1450"/>
  <c r="AE1450"/>
  <c r="AC1450"/>
  <c r="AB1450"/>
  <c r="AA1450"/>
  <c r="Z1450"/>
  <c r="Y1450"/>
  <c r="X1450"/>
  <c r="W1450"/>
  <c r="V1450"/>
  <c r="U1450"/>
  <c r="T1450"/>
  <c r="S1450"/>
  <c r="R1450"/>
  <c r="Q1450"/>
  <c r="P1450"/>
  <c r="O1450"/>
  <c r="N1450"/>
  <c r="AG1448"/>
  <c r="AF1448"/>
  <c r="AE1448"/>
  <c r="AC1448"/>
  <c r="AB1448"/>
  <c r="AA1448"/>
  <c r="Z1448"/>
  <c r="Y1448"/>
  <c r="X1448"/>
  <c r="W1448"/>
  <c r="V1448"/>
  <c r="U1448"/>
  <c r="T1448"/>
  <c r="S1448"/>
  <c r="R1448"/>
  <c r="Q1448"/>
  <c r="P1448"/>
  <c r="O1448"/>
  <c r="N1448"/>
  <c r="AG1447"/>
  <c r="AF1447"/>
  <c r="AE1447"/>
  <c r="AC1447"/>
  <c r="AB1447"/>
  <c r="AA1447"/>
  <c r="Z1447"/>
  <c r="Y1447"/>
  <c r="X1447"/>
  <c r="W1447"/>
  <c r="V1447"/>
  <c r="U1447"/>
  <c r="T1447"/>
  <c r="S1447"/>
  <c r="R1447"/>
  <c r="Q1447"/>
  <c r="P1447"/>
  <c r="O1447"/>
  <c r="N1447"/>
  <c r="AG1446"/>
  <c r="AF1446"/>
  <c r="AE1446"/>
  <c r="AC1446"/>
  <c r="AB1446"/>
  <c r="AA1446"/>
  <c r="Z1446"/>
  <c r="Y1446"/>
  <c r="X1446"/>
  <c r="W1446"/>
  <c r="V1446"/>
  <c r="U1446"/>
  <c r="T1446"/>
  <c r="S1446"/>
  <c r="R1446"/>
  <c r="Q1446"/>
  <c r="P1446"/>
  <c r="O1446"/>
  <c r="N1446"/>
  <c r="AG1445"/>
  <c r="AF1445"/>
  <c r="AE1445"/>
  <c r="AC1445"/>
  <c r="AB1445"/>
  <c r="AA1445"/>
  <c r="Z1445"/>
  <c r="Y1445"/>
  <c r="X1445"/>
  <c r="W1445"/>
  <c r="V1445"/>
  <c r="U1445"/>
  <c r="T1445"/>
  <c r="S1445"/>
  <c r="R1445"/>
  <c r="Q1445"/>
  <c r="P1445"/>
  <c r="O1445"/>
  <c r="N1445"/>
  <c r="AG1444"/>
  <c r="AF1444"/>
  <c r="AE1444"/>
  <c r="AC1444"/>
  <c r="AB1444"/>
  <c r="AA1444"/>
  <c r="Z1444"/>
  <c r="Y1444"/>
  <c r="X1444"/>
  <c r="W1444"/>
  <c r="V1444"/>
  <c r="U1444"/>
  <c r="T1444"/>
  <c r="S1444"/>
  <c r="R1444"/>
  <c r="Q1444"/>
  <c r="P1444"/>
  <c r="O1444"/>
  <c r="N1444"/>
  <c r="AG1443"/>
  <c r="AF1443"/>
  <c r="AE1443"/>
  <c r="AC1443"/>
  <c r="AB1443"/>
  <c r="AA1443"/>
  <c r="Z1443"/>
  <c r="Y1443"/>
  <c r="X1443"/>
  <c r="W1443"/>
  <c r="V1443"/>
  <c r="U1443"/>
  <c r="T1443"/>
  <c r="S1443"/>
  <c r="R1443"/>
  <c r="Q1443"/>
  <c r="P1443"/>
  <c r="O1443"/>
  <c r="N1443"/>
  <c r="AG1442"/>
  <c r="AF1442"/>
  <c r="AE1442"/>
  <c r="AC1442"/>
  <c r="AB1442"/>
  <c r="AA1442"/>
  <c r="Z1442"/>
  <c r="Y1442"/>
  <c r="X1442"/>
  <c r="W1442"/>
  <c r="V1442"/>
  <c r="U1442"/>
  <c r="T1442"/>
  <c r="S1442"/>
  <c r="R1442"/>
  <c r="Q1442"/>
  <c r="P1442"/>
  <c r="O1442"/>
  <c r="N1442"/>
  <c r="AG1437"/>
  <c r="AF1437"/>
  <c r="AE1437"/>
  <c r="AC1437"/>
  <c r="AB1437"/>
  <c r="AA1437"/>
  <c r="Z1437"/>
  <c r="Y1437"/>
  <c r="X1437"/>
  <c r="W1437"/>
  <c r="V1437"/>
  <c r="U1437"/>
  <c r="T1437"/>
  <c r="S1437"/>
  <c r="R1437"/>
  <c r="Q1437"/>
  <c r="P1437"/>
  <c r="O1437"/>
  <c r="N1437"/>
  <c r="AG1436"/>
  <c r="AF1436"/>
  <c r="AE1436"/>
  <c r="AC1436"/>
  <c r="AB1436"/>
  <c r="AA1436"/>
  <c r="Z1436"/>
  <c r="Y1436"/>
  <c r="X1436"/>
  <c r="W1436"/>
  <c r="V1436"/>
  <c r="U1436"/>
  <c r="T1436"/>
  <c r="S1436"/>
  <c r="R1436"/>
  <c r="Q1436"/>
  <c r="P1436"/>
  <c r="O1436"/>
  <c r="N1436"/>
  <c r="AG1435"/>
  <c r="AF1435"/>
  <c r="AE1435"/>
  <c r="AC1435"/>
  <c r="AB1435"/>
  <c r="AA1435"/>
  <c r="Z1435"/>
  <c r="Y1435"/>
  <c r="X1435"/>
  <c r="W1435"/>
  <c r="V1435"/>
  <c r="U1435"/>
  <c r="T1435"/>
  <c r="S1435"/>
  <c r="R1435"/>
  <c r="Q1435"/>
  <c r="P1435"/>
  <c r="O1435"/>
  <c r="N1435"/>
  <c r="AG1434"/>
  <c r="AF1434"/>
  <c r="AE1434"/>
  <c r="AC1434"/>
  <c r="AB1434"/>
  <c r="AA1434"/>
  <c r="Z1434"/>
  <c r="Y1434"/>
  <c r="X1434"/>
  <c r="W1434"/>
  <c r="V1434"/>
  <c r="U1434"/>
  <c r="T1434"/>
  <c r="S1434"/>
  <c r="R1434"/>
  <c r="Q1434"/>
  <c r="P1434"/>
  <c r="O1434"/>
  <c r="N1434"/>
  <c r="AG1433"/>
  <c r="AF1433"/>
  <c r="AE1433"/>
  <c r="AC1433"/>
  <c r="AB1433"/>
  <c r="AA1433"/>
  <c r="Z1433"/>
  <c r="Y1433"/>
  <c r="X1433"/>
  <c r="W1433"/>
  <c r="V1433"/>
  <c r="U1433"/>
  <c r="T1433"/>
  <c r="S1433"/>
  <c r="R1433"/>
  <c r="Q1433"/>
  <c r="P1433"/>
  <c r="O1433"/>
  <c r="N1433"/>
  <c r="AG1432"/>
  <c r="AF1432"/>
  <c r="AE1432"/>
  <c r="AC1432"/>
  <c r="AB1432"/>
  <c r="AA1432"/>
  <c r="Z1432"/>
  <c r="Y1432"/>
  <c r="X1432"/>
  <c r="W1432"/>
  <c r="V1432"/>
  <c r="U1432"/>
  <c r="T1432"/>
  <c r="S1432"/>
  <c r="R1432"/>
  <c r="Q1432"/>
  <c r="P1432"/>
  <c r="O1432"/>
  <c r="N1432"/>
  <c r="AG1431"/>
  <c r="AF1431"/>
  <c r="AE1431"/>
  <c r="AC1431"/>
  <c r="AB1431"/>
  <c r="AA1431"/>
  <c r="Z1431"/>
  <c r="Y1431"/>
  <c r="X1431"/>
  <c r="W1431"/>
  <c r="V1431"/>
  <c r="U1431"/>
  <c r="T1431"/>
  <c r="S1431"/>
  <c r="R1431"/>
  <c r="Q1431"/>
  <c r="P1431"/>
  <c r="O1431"/>
  <c r="N1431"/>
  <c r="AG1430"/>
  <c r="AF1430"/>
  <c r="AE1430"/>
  <c r="AC1430"/>
  <c r="AB1430"/>
  <c r="AA1430"/>
  <c r="Z1430"/>
  <c r="Y1430"/>
  <c r="X1430"/>
  <c r="W1430"/>
  <c r="V1430"/>
  <c r="U1430"/>
  <c r="T1430"/>
  <c r="S1430"/>
  <c r="R1430"/>
  <c r="Q1430"/>
  <c r="P1430"/>
  <c r="O1430"/>
  <c r="N1430"/>
  <c r="AG1429"/>
  <c r="AF1429"/>
  <c r="AE1429"/>
  <c r="AC1429"/>
  <c r="AB1429"/>
  <c r="AA1429"/>
  <c r="Z1429"/>
  <c r="Y1429"/>
  <c r="X1429"/>
  <c r="W1429"/>
  <c r="V1429"/>
  <c r="U1429"/>
  <c r="T1429"/>
  <c r="S1429"/>
  <c r="R1429"/>
  <c r="Q1429"/>
  <c r="P1429"/>
  <c r="O1429"/>
  <c r="N1429"/>
  <c r="AG1428"/>
  <c r="AF1428"/>
  <c r="AE1428"/>
  <c r="AC1428"/>
  <c r="AB1428"/>
  <c r="AA1428"/>
  <c r="Z1428"/>
  <c r="Y1428"/>
  <c r="X1428"/>
  <c r="W1428"/>
  <c r="V1428"/>
  <c r="U1428"/>
  <c r="T1428"/>
  <c r="S1428"/>
  <c r="R1428"/>
  <c r="Q1428"/>
  <c r="P1428"/>
  <c r="O1428"/>
  <c r="N1428"/>
  <c r="AG1427"/>
  <c r="AF1427"/>
  <c r="AE1427"/>
  <c r="AC1427"/>
  <c r="AB1427"/>
  <c r="AA1427"/>
  <c r="Z1427"/>
  <c r="Y1427"/>
  <c r="X1427"/>
  <c r="W1427"/>
  <c r="V1427"/>
  <c r="U1427"/>
  <c r="T1427"/>
  <c r="S1427"/>
  <c r="R1427"/>
  <c r="Q1427"/>
  <c r="P1427"/>
  <c r="O1427"/>
  <c r="N1427"/>
  <c r="AG1425"/>
  <c r="AF1425"/>
  <c r="AE1425"/>
  <c r="AC1425"/>
  <c r="AB1425"/>
  <c r="AA1425"/>
  <c r="Z1425"/>
  <c r="Y1425"/>
  <c r="X1425"/>
  <c r="W1425"/>
  <c r="V1425"/>
  <c r="U1425"/>
  <c r="T1425"/>
  <c r="S1425"/>
  <c r="R1425"/>
  <c r="Q1425"/>
  <c r="P1425"/>
  <c r="O1425"/>
  <c r="N1425"/>
  <c r="AG1424"/>
  <c r="AF1424"/>
  <c r="AE1424"/>
  <c r="AC1424"/>
  <c r="AB1424"/>
  <c r="AA1424"/>
  <c r="Z1424"/>
  <c r="Y1424"/>
  <c r="X1424"/>
  <c r="W1424"/>
  <c r="V1424"/>
  <c r="U1424"/>
  <c r="T1424"/>
  <c r="S1424"/>
  <c r="R1424"/>
  <c r="Q1424"/>
  <c r="P1424"/>
  <c r="O1424"/>
  <c r="N1424"/>
  <c r="AG1423"/>
  <c r="AF1423"/>
  <c r="AE1423"/>
  <c r="AC1423"/>
  <c r="AB1423"/>
  <c r="AA1423"/>
  <c r="Z1423"/>
  <c r="Y1423"/>
  <c r="X1423"/>
  <c r="W1423"/>
  <c r="V1423"/>
  <c r="U1423"/>
  <c r="T1423"/>
  <c r="S1423"/>
  <c r="R1423"/>
  <c r="Q1423"/>
  <c r="P1423"/>
  <c r="O1423"/>
  <c r="N1423"/>
  <c r="AG1422"/>
  <c r="AF1422"/>
  <c r="AE1422"/>
  <c r="AC1422"/>
  <c r="AB1422"/>
  <c r="AA1422"/>
  <c r="Z1422"/>
  <c r="Y1422"/>
  <c r="X1422"/>
  <c r="W1422"/>
  <c r="V1422"/>
  <c r="U1422"/>
  <c r="T1422"/>
  <c r="S1422"/>
  <c r="R1422"/>
  <c r="Q1422"/>
  <c r="P1422"/>
  <c r="O1422"/>
  <c r="N1422"/>
  <c r="AG1421"/>
  <c r="AF1421"/>
  <c r="AE1421"/>
  <c r="AC1421"/>
  <c r="AB1421"/>
  <c r="AA1421"/>
  <c r="Z1421"/>
  <c r="Y1421"/>
  <c r="X1421"/>
  <c r="W1421"/>
  <c r="V1421"/>
  <c r="U1421"/>
  <c r="T1421"/>
  <c r="S1421"/>
  <c r="R1421"/>
  <c r="Q1421"/>
  <c r="P1421"/>
  <c r="O1421"/>
  <c r="N1421"/>
  <c r="AG1420"/>
  <c r="AF1420"/>
  <c r="AE1420"/>
  <c r="AC1420"/>
  <c r="AB1420"/>
  <c r="AA1420"/>
  <c r="Z1420"/>
  <c r="Y1420"/>
  <c r="X1420"/>
  <c r="W1420"/>
  <c r="V1420"/>
  <c r="U1420"/>
  <c r="T1420"/>
  <c r="S1420"/>
  <c r="R1420"/>
  <c r="Q1420"/>
  <c r="P1420"/>
  <c r="O1420"/>
  <c r="N1420"/>
  <c r="AG1419"/>
  <c r="AF1419"/>
  <c r="AE1419"/>
  <c r="AC1419"/>
  <c r="AB1419"/>
  <c r="AA1419"/>
  <c r="Z1419"/>
  <c r="Y1419"/>
  <c r="X1419"/>
  <c r="W1419"/>
  <c r="V1419"/>
  <c r="U1419"/>
  <c r="T1419"/>
  <c r="S1419"/>
  <c r="R1419"/>
  <c r="Q1419"/>
  <c r="P1419"/>
  <c r="O1419"/>
  <c r="N1419"/>
  <c r="AG1411"/>
  <c r="AF1411"/>
  <c r="AE1411"/>
  <c r="AD1411"/>
  <c r="AC1411"/>
  <c r="AB1411"/>
  <c r="AA1411"/>
  <c r="Z1411"/>
  <c r="Y1411"/>
  <c r="X1411"/>
  <c r="W1411"/>
  <c r="V1411"/>
  <c r="U1411"/>
  <c r="T1411"/>
  <c r="S1411"/>
  <c r="R1411"/>
  <c r="Q1411"/>
  <c r="P1411"/>
  <c r="O1411"/>
  <c r="N1411"/>
  <c r="M1411"/>
  <c r="L1411"/>
  <c r="K1411"/>
  <c r="J1411"/>
  <c r="I1411"/>
  <c r="H1411"/>
  <c r="G1411"/>
  <c r="F1411"/>
  <c r="E1411"/>
  <c r="D1411"/>
  <c r="AG1410"/>
  <c r="AF1410"/>
  <c r="AE1410"/>
  <c r="AD1410"/>
  <c r="AC1410"/>
  <c r="AB1410"/>
  <c r="AA1410"/>
  <c r="Z1410"/>
  <c r="Y1410"/>
  <c r="X1410"/>
  <c r="W1410"/>
  <c r="V1410"/>
  <c r="U1410"/>
  <c r="T1410"/>
  <c r="S1410"/>
  <c r="R1410"/>
  <c r="Q1410"/>
  <c r="P1410"/>
  <c r="O1410"/>
  <c r="N1410"/>
  <c r="M1410"/>
  <c r="L1410"/>
  <c r="K1410"/>
  <c r="J1410"/>
  <c r="I1410"/>
  <c r="H1410"/>
  <c r="G1410"/>
  <c r="F1410"/>
  <c r="E1410"/>
  <c r="D1410"/>
  <c r="AG1409"/>
  <c r="AF1409"/>
  <c r="AE1409"/>
  <c r="AD1409"/>
  <c r="AC1409"/>
  <c r="AB1409"/>
  <c r="AA1409"/>
  <c r="Z1409"/>
  <c r="Y1409"/>
  <c r="X1409"/>
  <c r="W1409"/>
  <c r="V1409"/>
  <c r="U1409"/>
  <c r="T1409"/>
  <c r="S1409"/>
  <c r="R1409"/>
  <c r="Q1409"/>
  <c r="P1409"/>
  <c r="O1409"/>
  <c r="N1409"/>
  <c r="M1409"/>
  <c r="L1409"/>
  <c r="K1409"/>
  <c r="J1409"/>
  <c r="I1409"/>
  <c r="H1409"/>
  <c r="G1409"/>
  <c r="F1409"/>
  <c r="E1409"/>
  <c r="D1409"/>
  <c r="AG1408"/>
  <c r="AF1408"/>
  <c r="AE1408"/>
  <c r="AD1408"/>
  <c r="AC1408"/>
  <c r="AB1408"/>
  <c r="AA1408"/>
  <c r="Z1408"/>
  <c r="Y1408"/>
  <c r="X1408"/>
  <c r="W1408"/>
  <c r="V1408"/>
  <c r="U1408"/>
  <c r="T1408"/>
  <c r="S1408"/>
  <c r="R1408"/>
  <c r="Q1408"/>
  <c r="P1408"/>
  <c r="O1408"/>
  <c r="N1408"/>
  <c r="M1408"/>
  <c r="L1408"/>
  <c r="K1408"/>
  <c r="J1408"/>
  <c r="I1408"/>
  <c r="H1408"/>
  <c r="G1408"/>
  <c r="F1408"/>
  <c r="E1408"/>
  <c r="D1408"/>
  <c r="AG1407"/>
  <c r="AF1407"/>
  <c r="AE1407"/>
  <c r="AD1407"/>
  <c r="AC1407"/>
  <c r="AB1407"/>
  <c r="AA1407"/>
  <c r="Z1407"/>
  <c r="Y1407"/>
  <c r="X1407"/>
  <c r="W1407"/>
  <c r="V1407"/>
  <c r="U1407"/>
  <c r="T1407"/>
  <c r="S1407"/>
  <c r="R1407"/>
  <c r="Q1407"/>
  <c r="P1407"/>
  <c r="O1407"/>
  <c r="N1407"/>
  <c r="M1407"/>
  <c r="L1407"/>
  <c r="K1407"/>
  <c r="J1407"/>
  <c r="I1407"/>
  <c r="H1407"/>
  <c r="G1407"/>
  <c r="F1407"/>
  <c r="E1407"/>
  <c r="D1407"/>
  <c r="AG1406"/>
  <c r="AF1406"/>
  <c r="AE1406"/>
  <c r="AD1406"/>
  <c r="AC1406"/>
  <c r="AB1406"/>
  <c r="AA1406"/>
  <c r="Z1406"/>
  <c r="Y1406"/>
  <c r="X1406"/>
  <c r="W1406"/>
  <c r="V1406"/>
  <c r="U1406"/>
  <c r="T1406"/>
  <c r="S1406"/>
  <c r="R1406"/>
  <c r="Q1406"/>
  <c r="P1406"/>
  <c r="O1406"/>
  <c r="N1406"/>
  <c r="M1406"/>
  <c r="L1406"/>
  <c r="K1406"/>
  <c r="J1406"/>
  <c r="I1406"/>
  <c r="H1406"/>
  <c r="G1406"/>
  <c r="F1406"/>
  <c r="E1406"/>
  <c r="D1406"/>
  <c r="AG1405"/>
  <c r="AF1405"/>
  <c r="AE1405"/>
  <c r="AD1405"/>
  <c r="AC1405"/>
  <c r="AB1405"/>
  <c r="AA1405"/>
  <c r="Z1405"/>
  <c r="Y1405"/>
  <c r="X1405"/>
  <c r="W1405"/>
  <c r="V1405"/>
  <c r="U1405"/>
  <c r="T1405"/>
  <c r="S1405"/>
  <c r="R1405"/>
  <c r="Q1405"/>
  <c r="P1405"/>
  <c r="O1405"/>
  <c r="N1405"/>
  <c r="M1405"/>
  <c r="L1405"/>
  <c r="K1405"/>
  <c r="J1405"/>
  <c r="I1405"/>
  <c r="H1405"/>
  <c r="G1405"/>
  <c r="F1405"/>
  <c r="E1405"/>
  <c r="D1405"/>
  <c r="AG1404"/>
  <c r="AF1404"/>
  <c r="AE1404"/>
  <c r="AD1404"/>
  <c r="AC1404"/>
  <c r="AB1404"/>
  <c r="AA1404"/>
  <c r="Z1404"/>
  <c r="Y1404"/>
  <c r="X1404"/>
  <c r="W1404"/>
  <c r="V1404"/>
  <c r="U1404"/>
  <c r="T1404"/>
  <c r="S1404"/>
  <c r="R1404"/>
  <c r="Q1404"/>
  <c r="P1404"/>
  <c r="O1404"/>
  <c r="N1404"/>
  <c r="M1404"/>
  <c r="L1404"/>
  <c r="K1404"/>
  <c r="J1404"/>
  <c r="I1404"/>
  <c r="H1404"/>
  <c r="G1404"/>
  <c r="F1404"/>
  <c r="E1404"/>
  <c r="D1404"/>
  <c r="AG1403"/>
  <c r="AF1403"/>
  <c r="AE1403"/>
  <c r="AD1403"/>
  <c r="AC1403"/>
  <c r="AB1403"/>
  <c r="AA1403"/>
  <c r="Z1403"/>
  <c r="Y1403"/>
  <c r="X1403"/>
  <c r="W1403"/>
  <c r="V1403"/>
  <c r="U1403"/>
  <c r="T1403"/>
  <c r="S1403"/>
  <c r="R1403"/>
  <c r="Q1403"/>
  <c r="P1403"/>
  <c r="O1403"/>
  <c r="N1403"/>
  <c r="M1403"/>
  <c r="L1403"/>
  <c r="K1403"/>
  <c r="J1403"/>
  <c r="I1403"/>
  <c r="H1403"/>
  <c r="G1403"/>
  <c r="F1403"/>
  <c r="E1403"/>
  <c r="D1403"/>
  <c r="AG1402"/>
  <c r="AF1402"/>
  <c r="AE1402"/>
  <c r="AD1402"/>
  <c r="AC1402"/>
  <c r="AB1402"/>
  <c r="AA1402"/>
  <c r="Z1402"/>
  <c r="Y1402"/>
  <c r="X1402"/>
  <c r="W1402"/>
  <c r="V1402"/>
  <c r="U1402"/>
  <c r="T1402"/>
  <c r="S1402"/>
  <c r="R1402"/>
  <c r="Q1402"/>
  <c r="P1402"/>
  <c r="O1402"/>
  <c r="N1402"/>
  <c r="M1402"/>
  <c r="L1402"/>
  <c r="K1402"/>
  <c r="J1402"/>
  <c r="I1402"/>
  <c r="H1402"/>
  <c r="G1402"/>
  <c r="F1402"/>
  <c r="E1402"/>
  <c r="D1402"/>
  <c r="AG1389"/>
  <c r="AF1389"/>
  <c r="AE1389"/>
  <c r="AD1389"/>
  <c r="AC1389"/>
  <c r="AB1389"/>
  <c r="AA1389"/>
  <c r="Z1389"/>
  <c r="Y1389"/>
  <c r="X1389"/>
  <c r="W1389"/>
  <c r="V1389"/>
  <c r="U1389"/>
  <c r="T1389"/>
  <c r="S1389"/>
  <c r="R1389"/>
  <c r="Q1389"/>
  <c r="P1389"/>
  <c r="O1389"/>
  <c r="N1389"/>
  <c r="M1389"/>
  <c r="L1389"/>
  <c r="K1389"/>
  <c r="J1389"/>
  <c r="AG1388"/>
  <c r="AF1388"/>
  <c r="AE1388"/>
  <c r="AD1388"/>
  <c r="AC1388"/>
  <c r="AB1388"/>
  <c r="AA1388"/>
  <c r="Z1388"/>
  <c r="Y1388"/>
  <c r="X1388"/>
  <c r="W1388"/>
  <c r="V1388"/>
  <c r="U1388"/>
  <c r="T1388"/>
  <c r="S1388"/>
  <c r="R1388"/>
  <c r="Q1388"/>
  <c r="P1388"/>
  <c r="O1388"/>
  <c r="N1388"/>
  <c r="M1388"/>
  <c r="L1388"/>
  <c r="K1388"/>
  <c r="J1388"/>
  <c r="AG1387"/>
  <c r="AF1387"/>
  <c r="AE1387"/>
  <c r="AD1387"/>
  <c r="AC1387"/>
  <c r="AB1387"/>
  <c r="AA1387"/>
  <c r="Z1387"/>
  <c r="Y1387"/>
  <c r="X1387"/>
  <c r="W1387"/>
  <c r="V1387"/>
  <c r="U1387"/>
  <c r="T1387"/>
  <c r="S1387"/>
  <c r="R1387"/>
  <c r="Q1387"/>
  <c r="P1387"/>
  <c r="O1387"/>
  <c r="N1387"/>
  <c r="M1387"/>
  <c r="L1387"/>
  <c r="K1387"/>
  <c r="J1387"/>
  <c r="AG1386"/>
  <c r="AF1386"/>
  <c r="AE1386"/>
  <c r="AD1386"/>
  <c r="AC1386"/>
  <c r="AB1386"/>
  <c r="AA1386"/>
  <c r="Z1386"/>
  <c r="Y1386"/>
  <c r="X1386"/>
  <c r="W1386"/>
  <c r="V1386"/>
  <c r="U1386"/>
  <c r="T1386"/>
  <c r="S1386"/>
  <c r="R1386"/>
  <c r="Q1386"/>
  <c r="P1386"/>
  <c r="O1386"/>
  <c r="N1386"/>
  <c r="M1386"/>
  <c r="L1386"/>
  <c r="K1386"/>
  <c r="J1386"/>
  <c r="AG1385"/>
  <c r="AF1385"/>
  <c r="AE1385"/>
  <c r="AD1385"/>
  <c r="AC1385"/>
  <c r="AB1385"/>
  <c r="AA1385"/>
  <c r="Z1385"/>
  <c r="Y1385"/>
  <c r="X1385"/>
  <c r="W1385"/>
  <c r="V1385"/>
  <c r="U1385"/>
  <c r="T1385"/>
  <c r="S1385"/>
  <c r="R1385"/>
  <c r="Q1385"/>
  <c r="P1385"/>
  <c r="O1385"/>
  <c r="N1385"/>
  <c r="M1385"/>
  <c r="L1385"/>
  <c r="K1385"/>
  <c r="J1385"/>
  <c r="AG1384"/>
  <c r="AF1384"/>
  <c r="AE1384"/>
  <c r="AD1384"/>
  <c r="AC1384"/>
  <c r="AB1384"/>
  <c r="AA1384"/>
  <c r="Z1384"/>
  <c r="Y1384"/>
  <c r="X1384"/>
  <c r="W1384"/>
  <c r="V1384"/>
  <c r="U1384"/>
  <c r="T1384"/>
  <c r="S1384"/>
  <c r="R1384"/>
  <c r="Q1384"/>
  <c r="P1384"/>
  <c r="O1384"/>
  <c r="N1384"/>
  <c r="M1384"/>
  <c r="L1384"/>
  <c r="K1384"/>
  <c r="J1384"/>
  <c r="AG1383"/>
  <c r="AF1383"/>
  <c r="AE1383"/>
  <c r="AD1383"/>
  <c r="AC1383"/>
  <c r="AB1383"/>
  <c r="AA1383"/>
  <c r="Z1383"/>
  <c r="Y1383"/>
  <c r="X1383"/>
  <c r="W1383"/>
  <c r="V1383"/>
  <c r="U1383"/>
  <c r="T1383"/>
  <c r="S1383"/>
  <c r="R1383"/>
  <c r="Q1383"/>
  <c r="P1383"/>
  <c r="O1383"/>
  <c r="N1383"/>
  <c r="M1383"/>
  <c r="L1383"/>
  <c r="K1383"/>
  <c r="J1383"/>
  <c r="AG1382"/>
  <c r="AF1382"/>
  <c r="AE1382"/>
  <c r="AD1382"/>
  <c r="AC1382"/>
  <c r="AB1382"/>
  <c r="AA1382"/>
  <c r="Z1382"/>
  <c r="Y1382"/>
  <c r="X1382"/>
  <c r="W1382"/>
  <c r="V1382"/>
  <c r="U1382"/>
  <c r="T1382"/>
  <c r="S1382"/>
  <c r="R1382"/>
  <c r="Q1382"/>
  <c r="P1382"/>
  <c r="O1382"/>
  <c r="N1382"/>
  <c r="M1382"/>
  <c r="L1382"/>
  <c r="K1382"/>
  <c r="J1382"/>
  <c r="AG1381"/>
  <c r="AF1381"/>
  <c r="AE1381"/>
  <c r="AD1381"/>
  <c r="AC1381"/>
  <c r="AB1381"/>
  <c r="AA1381"/>
  <c r="Z1381"/>
  <c r="Y1381"/>
  <c r="X1381"/>
  <c r="W1381"/>
  <c r="V1381"/>
  <c r="U1381"/>
  <c r="T1381"/>
  <c r="S1381"/>
  <c r="R1381"/>
  <c r="Q1381"/>
  <c r="P1381"/>
  <c r="O1381"/>
  <c r="N1381"/>
  <c r="M1381"/>
  <c r="L1381"/>
  <c r="K1381"/>
  <c r="J1381"/>
  <c r="AG1380"/>
  <c r="AF1380"/>
  <c r="AE1380"/>
  <c r="AD1380"/>
  <c r="AC1380"/>
  <c r="AB1380"/>
  <c r="AA1380"/>
  <c r="Z1380"/>
  <c r="Y1380"/>
  <c r="X1380"/>
  <c r="W1380"/>
  <c r="V1380"/>
  <c r="U1380"/>
  <c r="T1380"/>
  <c r="S1380"/>
  <c r="R1380"/>
  <c r="Q1380"/>
  <c r="P1380"/>
  <c r="O1380"/>
  <c r="N1380"/>
  <c r="M1380"/>
  <c r="L1380"/>
  <c r="K1380"/>
  <c r="J1380"/>
  <c r="AG1379"/>
  <c r="AF1379"/>
  <c r="AE1379"/>
  <c r="AD1379"/>
  <c r="AC1379"/>
  <c r="AB1379"/>
  <c r="AA1379"/>
  <c r="Z1379"/>
  <c r="Y1379"/>
  <c r="X1379"/>
  <c r="W1379"/>
  <c r="V1379"/>
  <c r="U1379"/>
  <c r="T1379"/>
  <c r="S1379"/>
  <c r="R1379"/>
  <c r="Q1379"/>
  <c r="P1379"/>
  <c r="O1379"/>
  <c r="N1379"/>
  <c r="M1379"/>
  <c r="L1379"/>
  <c r="K1379"/>
  <c r="J1379"/>
  <c r="AG1378"/>
  <c r="AF1378"/>
  <c r="AE1378"/>
  <c r="AD1378"/>
  <c r="AC1378"/>
  <c r="AB1378"/>
  <c r="AA1378"/>
  <c r="Z1378"/>
  <c r="Y1378"/>
  <c r="X1378"/>
  <c r="W1378"/>
  <c r="V1378"/>
  <c r="U1378"/>
  <c r="T1378"/>
  <c r="S1378"/>
  <c r="R1378"/>
  <c r="Q1378"/>
  <c r="P1378"/>
  <c r="O1378"/>
  <c r="N1378"/>
  <c r="M1378"/>
  <c r="L1378"/>
  <c r="K1378"/>
  <c r="J1378"/>
  <c r="AG1377"/>
  <c r="AF1377"/>
  <c r="AE1377"/>
  <c r="AD1377"/>
  <c r="AC1377"/>
  <c r="AB1377"/>
  <c r="AA1377"/>
  <c r="Z1377"/>
  <c r="Y1377"/>
  <c r="X1377"/>
  <c r="W1377"/>
  <c r="V1377"/>
  <c r="U1377"/>
  <c r="T1377"/>
  <c r="S1377"/>
  <c r="R1377"/>
  <c r="Q1377"/>
  <c r="P1377"/>
  <c r="O1377"/>
  <c r="N1377"/>
  <c r="M1377"/>
  <c r="L1377"/>
  <c r="K1377"/>
  <c r="J1377"/>
  <c r="AG1376"/>
  <c r="AF1376"/>
  <c r="AE1376"/>
  <c r="AD1376"/>
  <c r="AC1376"/>
  <c r="AB1376"/>
  <c r="AA1376"/>
  <c r="Z1376"/>
  <c r="Y1376"/>
  <c r="X1376"/>
  <c r="W1376"/>
  <c r="V1376"/>
  <c r="U1376"/>
  <c r="T1376"/>
  <c r="S1376"/>
  <c r="R1376"/>
  <c r="Q1376"/>
  <c r="P1376"/>
  <c r="O1376"/>
  <c r="N1376"/>
  <c r="M1376"/>
  <c r="L1376"/>
  <c r="K1376"/>
  <c r="J1376"/>
  <c r="AG1375"/>
  <c r="AF1375"/>
  <c r="AE1375"/>
  <c r="AD1375"/>
  <c r="AC1375"/>
  <c r="AB1375"/>
  <c r="AA1375"/>
  <c r="Z1375"/>
  <c r="Y1375"/>
  <c r="X1375"/>
  <c r="W1375"/>
  <c r="V1375"/>
  <c r="U1375"/>
  <c r="T1375"/>
  <c r="S1375"/>
  <c r="R1375"/>
  <c r="Q1375"/>
  <c r="P1375"/>
  <c r="O1375"/>
  <c r="N1375"/>
  <c r="M1375"/>
  <c r="L1375"/>
  <c r="K1375"/>
  <c r="J1375"/>
  <c r="AG1374"/>
  <c r="AF1374"/>
  <c r="AE1374"/>
  <c r="AD1374"/>
  <c r="AC1374"/>
  <c r="AB1374"/>
  <c r="AA1374"/>
  <c r="Z1374"/>
  <c r="Y1374"/>
  <c r="X1374"/>
  <c r="W1374"/>
  <c r="V1374"/>
  <c r="U1374"/>
  <c r="T1374"/>
  <c r="S1374"/>
  <c r="R1374"/>
  <c r="Q1374"/>
  <c r="P1374"/>
  <c r="O1374"/>
  <c r="N1374"/>
  <c r="M1374"/>
  <c r="L1374"/>
  <c r="K1374"/>
  <c r="J1374"/>
  <c r="AG1373"/>
  <c r="AF1373"/>
  <c r="AE1373"/>
  <c r="AD1373"/>
  <c r="AC1373"/>
  <c r="AB1373"/>
  <c r="AA1373"/>
  <c r="Z1373"/>
  <c r="Y1373"/>
  <c r="X1373"/>
  <c r="W1373"/>
  <c r="V1373"/>
  <c r="U1373"/>
  <c r="T1373"/>
  <c r="S1373"/>
  <c r="R1373"/>
  <c r="Q1373"/>
  <c r="P1373"/>
  <c r="O1373"/>
  <c r="N1373"/>
  <c r="M1373"/>
  <c r="L1373"/>
  <c r="K1373"/>
  <c r="J1373"/>
  <c r="AG1372"/>
  <c r="AF1372"/>
  <c r="AE1372"/>
  <c r="AD1372"/>
  <c r="AC1372"/>
  <c r="AB1372"/>
  <c r="AA1372"/>
  <c r="Z1372"/>
  <c r="Y1372"/>
  <c r="X1372"/>
  <c r="W1372"/>
  <c r="V1372"/>
  <c r="U1372"/>
  <c r="T1372"/>
  <c r="S1372"/>
  <c r="R1372"/>
  <c r="Q1372"/>
  <c r="P1372"/>
  <c r="O1372"/>
  <c r="N1372"/>
  <c r="M1372"/>
  <c r="L1372"/>
  <c r="K1372"/>
  <c r="J1372"/>
  <c r="AG1371"/>
  <c r="AF1371"/>
  <c r="AE1371"/>
  <c r="AD1371"/>
  <c r="AC1371"/>
  <c r="AB1371"/>
  <c r="AA1371"/>
  <c r="Z1371"/>
  <c r="Y1371"/>
  <c r="X1371"/>
  <c r="W1371"/>
  <c r="V1371"/>
  <c r="U1371"/>
  <c r="T1371"/>
  <c r="S1371"/>
  <c r="R1371"/>
  <c r="Q1371"/>
  <c r="P1371"/>
  <c r="O1371"/>
  <c r="N1371"/>
  <c r="M1371"/>
  <c r="L1371"/>
  <c r="K1371"/>
  <c r="J1371"/>
  <c r="AG1370"/>
  <c r="AF1370"/>
  <c r="AE1370"/>
  <c r="AD1370"/>
  <c r="AC1370"/>
  <c r="AB1370"/>
  <c r="AA1370"/>
  <c r="Z1370"/>
  <c r="Y1370"/>
  <c r="X1370"/>
  <c r="W1370"/>
  <c r="V1370"/>
  <c r="U1370"/>
  <c r="T1370"/>
  <c r="S1370"/>
  <c r="R1370"/>
  <c r="Q1370"/>
  <c r="P1370"/>
  <c r="O1370"/>
  <c r="N1370"/>
  <c r="M1370"/>
  <c r="L1370"/>
  <c r="K1370"/>
  <c r="J1370"/>
  <c r="AG1369"/>
  <c r="AF1369"/>
  <c r="AE1369"/>
  <c r="AD1369"/>
  <c r="AC1369"/>
  <c r="AB1369"/>
  <c r="AA1369"/>
  <c r="Z1369"/>
  <c r="Y1369"/>
  <c r="X1369"/>
  <c r="W1369"/>
  <c r="V1369"/>
  <c r="U1369"/>
  <c r="T1369"/>
  <c r="S1369"/>
  <c r="R1369"/>
  <c r="Q1369"/>
  <c r="P1369"/>
  <c r="O1369"/>
  <c r="N1369"/>
  <c r="M1369"/>
  <c r="L1369"/>
  <c r="K1369"/>
  <c r="J1369"/>
  <c r="AG1368"/>
  <c r="AF1368"/>
  <c r="AE1368"/>
  <c r="AD1368"/>
  <c r="AC1368"/>
  <c r="AB1368"/>
  <c r="AA1368"/>
  <c r="Z1368"/>
  <c r="Y1368"/>
  <c r="X1368"/>
  <c r="W1368"/>
  <c r="V1368"/>
  <c r="U1368"/>
  <c r="T1368"/>
  <c r="S1368"/>
  <c r="R1368"/>
  <c r="Q1368"/>
  <c r="P1368"/>
  <c r="O1368"/>
  <c r="N1368"/>
  <c r="M1368"/>
  <c r="L1368"/>
  <c r="K1368"/>
  <c r="J1368"/>
  <c r="AG1356"/>
  <c r="AF1356"/>
  <c r="AE1356"/>
  <c r="AD1356"/>
  <c r="AC1356"/>
  <c r="AB1356"/>
  <c r="AA1356"/>
  <c r="Y1356"/>
  <c r="X1356"/>
  <c r="W1356"/>
  <c r="V1356"/>
  <c r="U1356"/>
  <c r="T1356"/>
  <c r="S1356"/>
  <c r="R1356"/>
  <c r="Q1356"/>
  <c r="P1356"/>
  <c r="O1356"/>
  <c r="M1356"/>
  <c r="L1356"/>
  <c r="K1356"/>
  <c r="J1356"/>
  <c r="AG1355"/>
  <c r="AF1355"/>
  <c r="AE1355"/>
  <c r="AD1355"/>
  <c r="AC1355"/>
  <c r="AB1355"/>
  <c r="AA1355"/>
  <c r="Z1355"/>
  <c r="Y1355"/>
  <c r="X1355"/>
  <c r="W1355"/>
  <c r="V1355"/>
  <c r="U1355"/>
  <c r="T1355"/>
  <c r="S1355"/>
  <c r="R1355"/>
  <c r="Q1355"/>
  <c r="P1355"/>
  <c r="O1355"/>
  <c r="N1355"/>
  <c r="M1355"/>
  <c r="L1355"/>
  <c r="K1355"/>
  <c r="J1355"/>
  <c r="AG1354"/>
  <c r="AF1354"/>
  <c r="AE1354"/>
  <c r="AD1354"/>
  <c r="AC1354"/>
  <c r="AB1354"/>
  <c r="AA1354"/>
  <c r="Z1354"/>
  <c r="Y1354"/>
  <c r="X1354"/>
  <c r="W1354"/>
  <c r="V1354"/>
  <c r="U1354"/>
  <c r="T1354"/>
  <c r="S1354"/>
  <c r="R1354"/>
  <c r="Q1354"/>
  <c r="P1354"/>
  <c r="O1354"/>
  <c r="N1354"/>
  <c r="M1354"/>
  <c r="L1354"/>
  <c r="K1354"/>
  <c r="J1354"/>
  <c r="AG1353"/>
  <c r="AF1353"/>
  <c r="AE1353"/>
  <c r="AD1353"/>
  <c r="AC1353"/>
  <c r="AB1353"/>
  <c r="AA1353"/>
  <c r="Z1353"/>
  <c r="Y1353"/>
  <c r="X1353"/>
  <c r="W1353"/>
  <c r="V1353"/>
  <c r="U1353"/>
  <c r="T1353"/>
  <c r="S1353"/>
  <c r="R1353"/>
  <c r="Q1353"/>
  <c r="P1353"/>
  <c r="O1353"/>
  <c r="N1353"/>
  <c r="M1353"/>
  <c r="L1353"/>
  <c r="K1353"/>
  <c r="J1353"/>
  <c r="AG1352"/>
  <c r="AF1352"/>
  <c r="AE1352"/>
  <c r="AD1352"/>
  <c r="AC1352"/>
  <c r="AB1352"/>
  <c r="AA1352"/>
  <c r="Z1352"/>
  <c r="Y1352"/>
  <c r="X1352"/>
  <c r="W1352"/>
  <c r="V1352"/>
  <c r="U1352"/>
  <c r="T1352"/>
  <c r="S1352"/>
  <c r="R1352"/>
  <c r="Q1352"/>
  <c r="P1352"/>
  <c r="O1352"/>
  <c r="N1352"/>
  <c r="M1352"/>
  <c r="L1352"/>
  <c r="K1352"/>
  <c r="J1352"/>
  <c r="AG1351"/>
  <c r="AF1351"/>
  <c r="AE1351"/>
  <c r="AD1351"/>
  <c r="AC1351"/>
  <c r="AB1351"/>
  <c r="AA1351"/>
  <c r="Z1351"/>
  <c r="Y1351"/>
  <c r="X1351"/>
  <c r="W1351"/>
  <c r="V1351"/>
  <c r="U1351"/>
  <c r="T1351"/>
  <c r="S1351"/>
  <c r="R1351"/>
  <c r="Q1351"/>
  <c r="P1351"/>
  <c r="O1351"/>
  <c r="N1351"/>
  <c r="M1351"/>
  <c r="L1351"/>
  <c r="K1351"/>
  <c r="J1351"/>
  <c r="AG1350"/>
  <c r="AF1350"/>
  <c r="AE1350"/>
  <c r="AD1350"/>
  <c r="AC1350"/>
  <c r="AB1350"/>
  <c r="AA1350"/>
  <c r="Z1350"/>
  <c r="Y1350"/>
  <c r="X1350"/>
  <c r="W1350"/>
  <c r="V1350"/>
  <c r="U1350"/>
  <c r="T1350"/>
  <c r="S1350"/>
  <c r="R1350"/>
  <c r="Q1350"/>
  <c r="P1350"/>
  <c r="O1350"/>
  <c r="N1350"/>
  <c r="M1350"/>
  <c r="L1350"/>
  <c r="K1350"/>
  <c r="J1350"/>
  <c r="AG1349"/>
  <c r="AF1349"/>
  <c r="AE1349"/>
  <c r="AD1349"/>
  <c r="AC1349"/>
  <c r="AB1349"/>
  <c r="AA1349"/>
  <c r="Z1349"/>
  <c r="Y1349"/>
  <c r="X1349"/>
  <c r="W1349"/>
  <c r="V1349"/>
  <c r="U1349"/>
  <c r="T1349"/>
  <c r="S1349"/>
  <c r="R1349"/>
  <c r="Q1349"/>
  <c r="P1349"/>
  <c r="O1349"/>
  <c r="N1349"/>
  <c r="M1349"/>
  <c r="L1349"/>
  <c r="K1349"/>
  <c r="J1349"/>
  <c r="AG1348"/>
  <c r="AF1348"/>
  <c r="AE1348"/>
  <c r="AD1348"/>
  <c r="AC1348"/>
  <c r="AB1348"/>
  <c r="AA1348"/>
  <c r="Z1348"/>
  <c r="Y1348"/>
  <c r="X1348"/>
  <c r="W1348"/>
  <c r="V1348"/>
  <c r="U1348"/>
  <c r="T1348"/>
  <c r="S1348"/>
  <c r="R1348"/>
  <c r="Q1348"/>
  <c r="P1348"/>
  <c r="O1348"/>
  <c r="N1348"/>
  <c r="M1348"/>
  <c r="L1348"/>
  <c r="K1348"/>
  <c r="J1348"/>
  <c r="AG1347"/>
  <c r="AF1347"/>
  <c r="AE1347"/>
  <c r="AD1347"/>
  <c r="AC1347"/>
  <c r="AB1347"/>
  <c r="AA1347"/>
  <c r="Z1347"/>
  <c r="Y1347"/>
  <c r="X1347"/>
  <c r="W1347"/>
  <c r="V1347"/>
  <c r="U1347"/>
  <c r="T1347"/>
  <c r="S1347"/>
  <c r="R1347"/>
  <c r="Q1347"/>
  <c r="P1347"/>
  <c r="O1347"/>
  <c r="N1347"/>
  <c r="M1347"/>
  <c r="L1347"/>
  <c r="K1347"/>
  <c r="J1347"/>
  <c r="AG1346"/>
  <c r="AF1346"/>
  <c r="AE1346"/>
  <c r="AD1346"/>
  <c r="AC1346"/>
  <c r="AB1346"/>
  <c r="AA1346"/>
  <c r="Z1346"/>
  <c r="Y1346"/>
  <c r="X1346"/>
  <c r="W1346"/>
  <c r="V1346"/>
  <c r="U1346"/>
  <c r="T1346"/>
  <c r="S1346"/>
  <c r="R1346"/>
  <c r="Q1346"/>
  <c r="P1346"/>
  <c r="O1346"/>
  <c r="N1346"/>
  <c r="M1346"/>
  <c r="L1346"/>
  <c r="K1346"/>
  <c r="J1346"/>
  <c r="AG1345"/>
  <c r="AF1345"/>
  <c r="AE1345"/>
  <c r="AD1345"/>
  <c r="AC1345"/>
  <c r="AB1345"/>
  <c r="AA1345"/>
  <c r="Z1345"/>
  <c r="Y1345"/>
  <c r="X1345"/>
  <c r="W1345"/>
  <c r="V1345"/>
  <c r="U1345"/>
  <c r="T1345"/>
  <c r="S1345"/>
  <c r="R1345"/>
  <c r="Q1345"/>
  <c r="P1345"/>
  <c r="O1345"/>
  <c r="N1345"/>
  <c r="M1345"/>
  <c r="L1345"/>
  <c r="K1345"/>
  <c r="J1345"/>
  <c r="AG1337"/>
  <c r="AF1337"/>
  <c r="AE1337"/>
  <c r="AD1337"/>
  <c r="AC1337"/>
  <c r="AB1337"/>
  <c r="AA1337"/>
  <c r="Z1337"/>
  <c r="Y1337"/>
  <c r="X1337"/>
  <c r="W1337"/>
  <c r="V1337"/>
  <c r="U1337"/>
  <c r="T1337"/>
  <c r="S1337"/>
  <c r="R1337"/>
  <c r="Q1337"/>
  <c r="P1337"/>
  <c r="AG1336"/>
  <c r="AF1336"/>
  <c r="AE1336"/>
  <c r="AD1336"/>
  <c r="AC1336"/>
  <c r="AB1336"/>
  <c r="AA1336"/>
  <c r="Z1336"/>
  <c r="Y1336"/>
  <c r="X1336"/>
  <c r="W1336"/>
  <c r="V1336"/>
  <c r="U1336"/>
  <c r="T1336"/>
  <c r="S1336"/>
  <c r="R1336"/>
  <c r="Q1336"/>
  <c r="P1336"/>
  <c r="AG1335"/>
  <c r="AF1335"/>
  <c r="AE1335"/>
  <c r="AD1335"/>
  <c r="AC1335"/>
  <c r="AB1335"/>
  <c r="AA1335"/>
  <c r="Z1335"/>
  <c r="Y1335"/>
  <c r="X1335"/>
  <c r="W1335"/>
  <c r="V1335"/>
  <c r="U1335"/>
  <c r="T1335"/>
  <c r="S1335"/>
  <c r="R1335"/>
  <c r="Q1335"/>
  <c r="P1335"/>
  <c r="AG1334"/>
  <c r="AF1334"/>
  <c r="AE1334"/>
  <c r="AD1334"/>
  <c r="AC1334"/>
  <c r="AB1334"/>
  <c r="AA1334"/>
  <c r="Z1334"/>
  <c r="Y1334"/>
  <c r="X1334"/>
  <c r="W1334"/>
  <c r="V1334"/>
  <c r="U1334"/>
  <c r="T1334"/>
  <c r="S1334"/>
  <c r="R1334"/>
  <c r="Q1334"/>
  <c r="P1334"/>
  <c r="AG1333"/>
  <c r="AF1333"/>
  <c r="AE1333"/>
  <c r="AD1333"/>
  <c r="AC1333"/>
  <c r="AB1333"/>
  <c r="AA1333"/>
  <c r="Z1333"/>
  <c r="Y1333"/>
  <c r="X1333"/>
  <c r="W1333"/>
  <c r="V1333"/>
  <c r="U1333"/>
  <c r="T1333"/>
  <c r="S1333"/>
  <c r="R1333"/>
  <c r="Q1333"/>
  <c r="P1333"/>
  <c r="AG1332"/>
  <c r="AF1332"/>
  <c r="AE1332"/>
  <c r="AD1332"/>
  <c r="AC1332"/>
  <c r="AB1332"/>
  <c r="AA1332"/>
  <c r="Z1332"/>
  <c r="Y1332"/>
  <c r="X1332"/>
  <c r="W1332"/>
  <c r="V1332"/>
  <c r="U1332"/>
  <c r="T1332"/>
  <c r="S1332"/>
  <c r="R1332"/>
  <c r="Q1332"/>
  <c r="P1332"/>
  <c r="AG1323"/>
  <c r="AF1323"/>
  <c r="AE1323"/>
  <c r="AD1323"/>
  <c r="AC1323"/>
  <c r="AB1323"/>
  <c r="AA1323"/>
  <c r="Z1323"/>
  <c r="Y1323"/>
  <c r="X1323"/>
  <c r="W1323"/>
  <c r="V1323"/>
  <c r="U1323"/>
  <c r="T1323"/>
  <c r="S1323"/>
  <c r="R1323"/>
  <c r="Q1323"/>
  <c r="P1323"/>
  <c r="O1323"/>
  <c r="N1323"/>
  <c r="AG1322"/>
  <c r="AF1322"/>
  <c r="AE1322"/>
  <c r="AD1322"/>
  <c r="AC1322"/>
  <c r="AB1322"/>
  <c r="AA1322"/>
  <c r="Z1322"/>
  <c r="Y1322"/>
  <c r="X1322"/>
  <c r="W1322"/>
  <c r="V1322"/>
  <c r="U1322"/>
  <c r="T1322"/>
  <c r="S1322"/>
  <c r="R1322"/>
  <c r="Q1322"/>
  <c r="P1322"/>
  <c r="O1322"/>
  <c r="N1322"/>
  <c r="AG1321"/>
  <c r="AF1321"/>
  <c r="AE1321"/>
  <c r="AD1321"/>
  <c r="AC1321"/>
  <c r="AB1321"/>
  <c r="AA1321"/>
  <c r="Z1321"/>
  <c r="Y1321"/>
  <c r="X1321"/>
  <c r="W1321"/>
  <c r="V1321"/>
  <c r="U1321"/>
  <c r="T1321"/>
  <c r="S1321"/>
  <c r="R1321"/>
  <c r="Q1321"/>
  <c r="P1321"/>
  <c r="O1321"/>
  <c r="N1321"/>
  <c r="AG1320"/>
  <c r="AF1320"/>
  <c r="AE1320"/>
  <c r="AD1320"/>
  <c r="AC1320"/>
  <c r="AB1320"/>
  <c r="AA1320"/>
  <c r="Z1320"/>
  <c r="Y1320"/>
  <c r="X1320"/>
  <c r="W1320"/>
  <c r="V1320"/>
  <c r="U1320"/>
  <c r="T1320"/>
  <c r="S1320"/>
  <c r="R1320"/>
  <c r="Q1320"/>
  <c r="P1320"/>
  <c r="O1320"/>
  <c r="N1320"/>
  <c r="AG1319"/>
  <c r="AF1319"/>
  <c r="AE1319"/>
  <c r="AD1319"/>
  <c r="AC1319"/>
  <c r="AB1319"/>
  <c r="AA1319"/>
  <c r="Z1319"/>
  <c r="Y1319"/>
  <c r="X1319"/>
  <c r="W1319"/>
  <c r="V1319"/>
  <c r="U1319"/>
  <c r="T1319"/>
  <c r="S1319"/>
  <c r="R1319"/>
  <c r="Q1319"/>
  <c r="P1319"/>
  <c r="O1319"/>
  <c r="N1319"/>
  <c r="AG1318"/>
  <c r="AF1318"/>
  <c r="AE1318"/>
  <c r="AD1318"/>
  <c r="AC1318"/>
  <c r="AB1318"/>
  <c r="AA1318"/>
  <c r="Z1318"/>
  <c r="Y1318"/>
  <c r="X1318"/>
  <c r="W1318"/>
  <c r="V1318"/>
  <c r="U1318"/>
  <c r="T1318"/>
  <c r="S1318"/>
  <c r="R1318"/>
  <c r="Q1318"/>
  <c r="P1318"/>
  <c r="O1318"/>
  <c r="N1318"/>
  <c r="M1313"/>
  <c r="L1313"/>
  <c r="K1313"/>
  <c r="J1313"/>
  <c r="I1313"/>
  <c r="H1313"/>
  <c r="G1313"/>
  <c r="F1313"/>
  <c r="E1313"/>
  <c r="D1313"/>
  <c r="M1312"/>
  <c r="L1312"/>
  <c r="K1312"/>
  <c r="J1312"/>
  <c r="I1312"/>
  <c r="H1312"/>
  <c r="G1312"/>
  <c r="F1312"/>
  <c r="E1312"/>
  <c r="D1312"/>
  <c r="M1310"/>
  <c r="L1310"/>
  <c r="K1310"/>
  <c r="J1310"/>
  <c r="I1310"/>
  <c r="H1310"/>
  <c r="G1310"/>
  <c r="F1310"/>
  <c r="E1310"/>
  <c r="D1310"/>
  <c r="M1309"/>
  <c r="L1309"/>
  <c r="K1309"/>
  <c r="J1309"/>
  <c r="I1309"/>
  <c r="H1309"/>
  <c r="G1309"/>
  <c r="F1309"/>
  <c r="E1309"/>
  <c r="D1309"/>
  <c r="AG1313"/>
  <c r="AF1313"/>
  <c r="AE1313"/>
  <c r="AD1313"/>
  <c r="AC1313"/>
  <c r="AB1313"/>
  <c r="AA1313"/>
  <c r="Z1313"/>
  <c r="Y1313"/>
  <c r="X1313"/>
  <c r="W1313"/>
  <c r="V1313"/>
  <c r="U1313"/>
  <c r="T1313"/>
  <c r="S1313"/>
  <c r="R1313"/>
  <c r="Q1313"/>
  <c r="P1313"/>
  <c r="O1313"/>
  <c r="N1313"/>
  <c r="AG1312"/>
  <c r="AF1312"/>
  <c r="AE1312"/>
  <c r="AD1312"/>
  <c r="AC1312"/>
  <c r="AB1312"/>
  <c r="AA1312"/>
  <c r="Z1312"/>
  <c r="Y1312"/>
  <c r="X1312"/>
  <c r="W1312"/>
  <c r="V1312"/>
  <c r="U1312"/>
  <c r="T1312"/>
  <c r="S1312"/>
  <c r="R1312"/>
  <c r="Q1312"/>
  <c r="P1312"/>
  <c r="O1312"/>
  <c r="N1312"/>
  <c r="AG1311"/>
  <c r="AF1311"/>
  <c r="AE1311"/>
  <c r="AD1311"/>
  <c r="AC1311"/>
  <c r="AB1311"/>
  <c r="AA1311"/>
  <c r="Z1311"/>
  <c r="Y1311"/>
  <c r="X1311"/>
  <c r="W1311"/>
  <c r="V1311"/>
  <c r="U1311"/>
  <c r="T1311"/>
  <c r="S1311"/>
  <c r="R1311"/>
  <c r="Q1311"/>
  <c r="P1311"/>
  <c r="O1311"/>
  <c r="N1311"/>
  <c r="AG1310"/>
  <c r="AF1310"/>
  <c r="AE1310"/>
  <c r="AD1310"/>
  <c r="AC1310"/>
  <c r="AB1310"/>
  <c r="AA1310"/>
  <c r="Z1310"/>
  <c r="Y1310"/>
  <c r="X1310"/>
  <c r="W1310"/>
  <c r="V1310"/>
  <c r="U1310"/>
  <c r="T1310"/>
  <c r="S1310"/>
  <c r="R1310"/>
  <c r="Q1310"/>
  <c r="P1310"/>
  <c r="O1310"/>
  <c r="N1310"/>
  <c r="AG1309"/>
  <c r="AF1309"/>
  <c r="AE1309"/>
  <c r="AD1309"/>
  <c r="AC1309"/>
  <c r="AB1309"/>
  <c r="AA1309"/>
  <c r="Z1309"/>
  <c r="Y1309"/>
  <c r="X1309"/>
  <c r="W1309"/>
  <c r="V1309"/>
  <c r="U1309"/>
  <c r="T1309"/>
  <c r="S1309"/>
  <c r="R1309"/>
  <c r="Q1309"/>
  <c r="P1309"/>
  <c r="O1309"/>
  <c r="N1309"/>
  <c r="AG1308"/>
  <c r="AF1308"/>
  <c r="AE1308"/>
  <c r="AD1308"/>
  <c r="AC1308"/>
  <c r="AB1308"/>
  <c r="AA1308"/>
  <c r="Z1308"/>
  <c r="Y1308"/>
  <c r="X1308"/>
  <c r="W1308"/>
  <c r="V1308"/>
  <c r="U1308"/>
  <c r="T1308"/>
  <c r="S1308"/>
  <c r="R1308"/>
  <c r="Q1308"/>
  <c r="P1308"/>
  <c r="O1308"/>
  <c r="N1308"/>
  <c r="AG1307"/>
  <c r="AF1307"/>
  <c r="AE1307"/>
  <c r="AD1307"/>
  <c r="AC1307"/>
  <c r="AB1307"/>
  <c r="AA1307"/>
  <c r="Z1307"/>
  <c r="Y1307"/>
  <c r="X1307"/>
  <c r="W1307"/>
  <c r="V1307"/>
  <c r="U1307"/>
  <c r="T1307"/>
  <c r="S1307"/>
  <c r="R1307"/>
  <c r="Q1307"/>
  <c r="P1307"/>
  <c r="O1307"/>
  <c r="N1307"/>
  <c r="AG1306"/>
  <c r="AF1306"/>
  <c r="AE1306"/>
  <c r="AD1306"/>
  <c r="AC1306"/>
  <c r="AB1306"/>
  <c r="AA1306"/>
  <c r="Z1306"/>
  <c r="Y1306"/>
  <c r="X1306"/>
  <c r="W1306"/>
  <c r="V1306"/>
  <c r="U1306"/>
  <c r="T1306"/>
  <c r="S1306"/>
  <c r="R1306"/>
  <c r="Q1306"/>
  <c r="P1306"/>
  <c r="O1306"/>
  <c r="N1306"/>
  <c r="AG1305"/>
  <c r="AF1305"/>
  <c r="AE1305"/>
  <c r="AD1305"/>
  <c r="AC1305"/>
  <c r="AB1305"/>
  <c r="AA1305"/>
  <c r="Z1305"/>
  <c r="Y1305"/>
  <c r="X1305"/>
  <c r="W1305"/>
  <c r="V1305"/>
  <c r="U1305"/>
  <c r="T1305"/>
  <c r="S1305"/>
  <c r="R1305"/>
  <c r="Q1305"/>
  <c r="P1305"/>
  <c r="O1305"/>
  <c r="N1305"/>
  <c r="AG1304"/>
  <c r="AF1304"/>
  <c r="AE1304"/>
  <c r="AD1304"/>
  <c r="AC1304"/>
  <c r="AB1304"/>
  <c r="AA1304"/>
  <c r="Z1304"/>
  <c r="Y1304"/>
  <c r="X1304"/>
  <c r="W1304"/>
  <c r="V1304"/>
  <c r="U1304"/>
  <c r="T1304"/>
  <c r="S1304"/>
  <c r="R1304"/>
  <c r="Q1304"/>
  <c r="P1304"/>
  <c r="O1304"/>
  <c r="N1304"/>
  <c r="M1304"/>
  <c r="L1304"/>
  <c r="K1304"/>
  <c r="J1304"/>
  <c r="I1304"/>
  <c r="H1304"/>
  <c r="G1304"/>
  <c r="F1304"/>
  <c r="E1304"/>
  <c r="D1304"/>
  <c r="AG1303"/>
  <c r="AF1303"/>
  <c r="AE1303"/>
  <c r="AD1303"/>
  <c r="AC1303"/>
  <c r="AB1303"/>
  <c r="AA1303"/>
  <c r="Z1303"/>
  <c r="Y1303"/>
  <c r="X1303"/>
  <c r="W1303"/>
  <c r="V1303"/>
  <c r="U1303"/>
  <c r="T1303"/>
  <c r="S1303"/>
  <c r="R1303"/>
  <c r="Q1303"/>
  <c r="P1303"/>
  <c r="O1303"/>
  <c r="N1303"/>
  <c r="M1303"/>
  <c r="L1303"/>
  <c r="K1303"/>
  <c r="J1303"/>
  <c r="I1303"/>
  <c r="H1303"/>
  <c r="G1303"/>
  <c r="F1303"/>
  <c r="E1303"/>
  <c r="D1303"/>
  <c r="AG1302"/>
  <c r="AF1302"/>
  <c r="AE1302"/>
  <c r="AD1302"/>
  <c r="AC1302"/>
  <c r="AB1302"/>
  <c r="AA1302"/>
  <c r="Z1302"/>
  <c r="Y1302"/>
  <c r="X1302"/>
  <c r="W1302"/>
  <c r="V1302"/>
  <c r="U1302"/>
  <c r="T1302"/>
  <c r="S1302"/>
  <c r="R1302"/>
  <c r="Q1302"/>
  <c r="P1302"/>
  <c r="O1302"/>
  <c r="N1302"/>
  <c r="M1302"/>
  <c r="L1302"/>
  <c r="K1302"/>
  <c r="J1302"/>
  <c r="I1302"/>
  <c r="H1302"/>
  <c r="G1302"/>
  <c r="F1302"/>
  <c r="E1302"/>
  <c r="D1302"/>
  <c r="AG1301"/>
  <c r="AF1301"/>
  <c r="AE1301"/>
  <c r="AD1301"/>
  <c r="AC1301"/>
  <c r="AB1301"/>
  <c r="AA1301"/>
  <c r="Z1301"/>
  <c r="Y1301"/>
  <c r="X1301"/>
  <c r="W1301"/>
  <c r="V1301"/>
  <c r="U1301"/>
  <c r="T1301"/>
  <c r="S1301"/>
  <c r="R1301"/>
  <c r="Q1301"/>
  <c r="P1301"/>
  <c r="O1301"/>
  <c r="N1301"/>
  <c r="M1301"/>
  <c r="L1301"/>
  <c r="K1301"/>
  <c r="J1301"/>
  <c r="I1301"/>
  <c r="H1301"/>
  <c r="G1301"/>
  <c r="F1301"/>
  <c r="E1301"/>
  <c r="D1301"/>
  <c r="M1299"/>
  <c r="L1299"/>
  <c r="K1299"/>
  <c r="J1299"/>
  <c r="I1299"/>
  <c r="H1299"/>
  <c r="G1299"/>
  <c r="F1299"/>
  <c r="E1299"/>
  <c r="D1299"/>
  <c r="M1298"/>
  <c r="L1298"/>
  <c r="K1298"/>
  <c r="J1298"/>
  <c r="I1298"/>
  <c r="H1298"/>
  <c r="G1298"/>
  <c r="F1298"/>
  <c r="E1298"/>
  <c r="D1298"/>
  <c r="M1297"/>
  <c r="L1297"/>
  <c r="K1297"/>
  <c r="J1297"/>
  <c r="I1297"/>
  <c r="H1297"/>
  <c r="G1297"/>
  <c r="F1297"/>
  <c r="E1297"/>
  <c r="D1297"/>
  <c r="M1296"/>
  <c r="L1296"/>
  <c r="K1296"/>
  <c r="J1296"/>
  <c r="I1296"/>
  <c r="H1296"/>
  <c r="G1296"/>
  <c r="F1296"/>
  <c r="E1296"/>
  <c r="D1296"/>
  <c r="AG1300"/>
  <c r="AF1300"/>
  <c r="AE1300"/>
  <c r="AD1300"/>
  <c r="AC1300"/>
  <c r="AB1300"/>
  <c r="AA1300"/>
  <c r="Z1300"/>
  <c r="Y1300"/>
  <c r="X1300"/>
  <c r="W1300"/>
  <c r="V1300"/>
  <c r="U1300"/>
  <c r="T1300"/>
  <c r="S1300"/>
  <c r="R1300"/>
  <c r="Q1300"/>
  <c r="P1300"/>
  <c r="O1300"/>
  <c r="N1300"/>
  <c r="AG1299"/>
  <c r="AF1299"/>
  <c r="AE1299"/>
  <c r="AD1299"/>
  <c r="AC1299"/>
  <c r="AB1299"/>
  <c r="AA1299"/>
  <c r="Z1299"/>
  <c r="Y1299"/>
  <c r="X1299"/>
  <c r="W1299"/>
  <c r="V1299"/>
  <c r="U1299"/>
  <c r="T1299"/>
  <c r="S1299"/>
  <c r="R1299"/>
  <c r="Q1299"/>
  <c r="P1299"/>
  <c r="O1299"/>
  <c r="N1299"/>
  <c r="AG1298"/>
  <c r="AF1298"/>
  <c r="AE1298"/>
  <c r="AD1298"/>
  <c r="AC1298"/>
  <c r="AB1298"/>
  <c r="AA1298"/>
  <c r="Z1298"/>
  <c r="Y1298"/>
  <c r="X1298"/>
  <c r="W1298"/>
  <c r="V1298"/>
  <c r="U1298"/>
  <c r="T1298"/>
  <c r="S1298"/>
  <c r="R1298"/>
  <c r="Q1298"/>
  <c r="P1298"/>
  <c r="O1298"/>
  <c r="N1298"/>
  <c r="AG1297"/>
  <c r="AF1297"/>
  <c r="AE1297"/>
  <c r="AD1297"/>
  <c r="AC1297"/>
  <c r="AB1297"/>
  <c r="AA1297"/>
  <c r="Z1297"/>
  <c r="Y1297"/>
  <c r="X1297"/>
  <c r="W1297"/>
  <c r="V1297"/>
  <c r="U1297"/>
  <c r="T1297"/>
  <c r="S1297"/>
  <c r="R1297"/>
  <c r="Q1297"/>
  <c r="P1297"/>
  <c r="O1297"/>
  <c r="N1297"/>
  <c r="AG1296"/>
  <c r="AF1296"/>
  <c r="AE1296"/>
  <c r="AD1296"/>
  <c r="AC1296"/>
  <c r="AB1296"/>
  <c r="AA1296"/>
  <c r="Z1296"/>
  <c r="Y1296"/>
  <c r="X1296"/>
  <c r="W1296"/>
  <c r="V1296"/>
  <c r="U1296"/>
  <c r="T1296"/>
  <c r="S1296"/>
  <c r="R1296"/>
  <c r="Q1296"/>
  <c r="P1296"/>
  <c r="O1296"/>
  <c r="N1296"/>
  <c r="AG1295"/>
  <c r="AF1295"/>
  <c r="AE1295"/>
  <c r="AD1295"/>
  <c r="AC1295"/>
  <c r="AB1295"/>
  <c r="AA1295"/>
  <c r="Z1295"/>
  <c r="Y1295"/>
  <c r="X1295"/>
  <c r="W1295"/>
  <c r="V1295"/>
  <c r="U1295"/>
  <c r="T1295"/>
  <c r="S1295"/>
  <c r="R1295"/>
  <c r="Q1295"/>
  <c r="P1295"/>
  <c r="O1295"/>
  <c r="N1295"/>
  <c r="AG1294"/>
  <c r="AF1294"/>
  <c r="AE1294"/>
  <c r="AD1294"/>
  <c r="AC1294"/>
  <c r="AB1294"/>
  <c r="AA1294"/>
  <c r="Z1294"/>
  <c r="Y1294"/>
  <c r="X1294"/>
  <c r="W1294"/>
  <c r="V1294"/>
  <c r="U1294"/>
  <c r="T1294"/>
  <c r="S1294"/>
  <c r="R1294"/>
  <c r="Q1294"/>
  <c r="P1294"/>
  <c r="O1294"/>
  <c r="N1294"/>
  <c r="AG1293"/>
  <c r="AF1293"/>
  <c r="AE1293"/>
  <c r="AD1293"/>
  <c r="AC1293"/>
  <c r="AB1293"/>
  <c r="AA1293"/>
  <c r="Z1293"/>
  <c r="Y1293"/>
  <c r="X1293"/>
  <c r="W1293"/>
  <c r="V1293"/>
  <c r="U1293"/>
  <c r="T1293"/>
  <c r="S1293"/>
  <c r="R1293"/>
  <c r="Q1293"/>
  <c r="P1293"/>
  <c r="O1293"/>
  <c r="N1293"/>
  <c r="AG1292"/>
  <c r="AF1292"/>
  <c r="AE1292"/>
  <c r="AD1292"/>
  <c r="AC1292"/>
  <c r="AB1292"/>
  <c r="AA1292"/>
  <c r="Z1292"/>
  <c r="Y1292"/>
  <c r="X1292"/>
  <c r="W1292"/>
  <c r="V1292"/>
  <c r="U1292"/>
  <c r="T1292"/>
  <c r="S1292"/>
  <c r="R1292"/>
  <c r="Q1292"/>
  <c r="P1292"/>
  <c r="O1292"/>
  <c r="N1292"/>
  <c r="AG1291"/>
  <c r="AF1291"/>
  <c r="AE1291"/>
  <c r="AD1291"/>
  <c r="AC1291"/>
  <c r="AB1291"/>
  <c r="AA1291"/>
  <c r="Z1291"/>
  <c r="Y1291"/>
  <c r="X1291"/>
  <c r="W1291"/>
  <c r="V1291"/>
  <c r="U1291"/>
  <c r="T1291"/>
  <c r="S1291"/>
  <c r="R1291"/>
  <c r="Q1291"/>
  <c r="P1291"/>
  <c r="O1291"/>
  <c r="N1291"/>
  <c r="AG1290"/>
  <c r="AF1290"/>
  <c r="AE1290"/>
  <c r="AD1290"/>
  <c r="AC1290"/>
  <c r="AB1290"/>
  <c r="AA1290"/>
  <c r="Z1290"/>
  <c r="Y1290"/>
  <c r="X1290"/>
  <c r="W1290"/>
  <c r="V1290"/>
  <c r="U1290"/>
  <c r="T1290"/>
  <c r="S1290"/>
  <c r="R1290"/>
  <c r="Q1290"/>
  <c r="P1290"/>
  <c r="O1290"/>
  <c r="N1290"/>
  <c r="AG1289"/>
  <c r="AF1289"/>
  <c r="AE1289"/>
  <c r="AD1289"/>
  <c r="AC1289"/>
  <c r="AB1289"/>
  <c r="AA1289"/>
  <c r="Z1289"/>
  <c r="Y1289"/>
  <c r="X1289"/>
  <c r="W1289"/>
  <c r="V1289"/>
  <c r="U1289"/>
  <c r="T1289"/>
  <c r="S1289"/>
  <c r="R1289"/>
  <c r="Q1289"/>
  <c r="P1289"/>
  <c r="O1289"/>
  <c r="N1289"/>
  <c r="M1268"/>
  <c r="L1268"/>
  <c r="K1268"/>
  <c r="J1268"/>
  <c r="I1268"/>
  <c r="H1268"/>
  <c r="G1268"/>
  <c r="F1268"/>
  <c r="E1268"/>
  <c r="D1268"/>
  <c r="M1267"/>
  <c r="L1267"/>
  <c r="K1267"/>
  <c r="J1267"/>
  <c r="I1267"/>
  <c r="H1267"/>
  <c r="G1267"/>
  <c r="F1267"/>
  <c r="E1267"/>
  <c r="D1267"/>
  <c r="M1265"/>
  <c r="L1265"/>
  <c r="K1265"/>
  <c r="J1265"/>
  <c r="I1265"/>
  <c r="H1265"/>
  <c r="G1265"/>
  <c r="F1265"/>
  <c r="E1265"/>
  <c r="D1265"/>
  <c r="M1264"/>
  <c r="L1264"/>
  <c r="K1264"/>
  <c r="J1264"/>
  <c r="I1264"/>
  <c r="H1264"/>
  <c r="G1264"/>
  <c r="F1264"/>
  <c r="E1264"/>
  <c r="D1264"/>
  <c r="M1263"/>
  <c r="L1263"/>
  <c r="K1263"/>
  <c r="J1263"/>
  <c r="I1263"/>
  <c r="H1263"/>
  <c r="G1263"/>
  <c r="F1263"/>
  <c r="E1263"/>
  <c r="D1263"/>
  <c r="M1258"/>
  <c r="L1258"/>
  <c r="K1258"/>
  <c r="J1258"/>
  <c r="I1258"/>
  <c r="H1258"/>
  <c r="G1258"/>
  <c r="F1258"/>
  <c r="E1258"/>
  <c r="D1258"/>
  <c r="M1257"/>
  <c r="L1257"/>
  <c r="K1257"/>
  <c r="J1257"/>
  <c r="I1257"/>
  <c r="H1257"/>
  <c r="G1257"/>
  <c r="F1257"/>
  <c r="E1257"/>
  <c r="D1257"/>
  <c r="M1256"/>
  <c r="L1256"/>
  <c r="K1256"/>
  <c r="J1256"/>
  <c r="I1256"/>
  <c r="H1256"/>
  <c r="G1256"/>
  <c r="F1256"/>
  <c r="E1256"/>
  <c r="D1256"/>
  <c r="M1254"/>
  <c r="L1254"/>
  <c r="K1254"/>
  <c r="J1254"/>
  <c r="I1254"/>
  <c r="H1254"/>
  <c r="G1254"/>
  <c r="F1254"/>
  <c r="E1254"/>
  <c r="D1254"/>
  <c r="M1253"/>
  <c r="L1253"/>
  <c r="K1253"/>
  <c r="J1253"/>
  <c r="I1253"/>
  <c r="H1253"/>
  <c r="G1253"/>
  <c r="F1253"/>
  <c r="E1253"/>
  <c r="D1253"/>
  <c r="AG1268"/>
  <c r="AF1268"/>
  <c r="AE1268"/>
  <c r="AD1268"/>
  <c r="AC1268"/>
  <c r="AB1268"/>
  <c r="AA1268"/>
  <c r="Z1268"/>
  <c r="Y1268"/>
  <c r="X1268"/>
  <c r="W1268"/>
  <c r="V1268"/>
  <c r="U1268"/>
  <c r="T1268"/>
  <c r="S1268"/>
  <c r="R1268"/>
  <c r="Q1268"/>
  <c r="P1268"/>
  <c r="O1268"/>
  <c r="N1268"/>
  <c r="AG1267"/>
  <c r="AF1267"/>
  <c r="AE1267"/>
  <c r="AD1267"/>
  <c r="AC1267"/>
  <c r="AB1267"/>
  <c r="AA1267"/>
  <c r="Z1267"/>
  <c r="Y1267"/>
  <c r="X1267"/>
  <c r="W1267"/>
  <c r="V1267"/>
  <c r="U1267"/>
  <c r="T1267"/>
  <c r="S1267"/>
  <c r="R1267"/>
  <c r="Q1267"/>
  <c r="P1267"/>
  <c r="O1267"/>
  <c r="N1267"/>
  <c r="AG1266"/>
  <c r="AF1266"/>
  <c r="AE1266"/>
  <c r="AD1266"/>
  <c r="AC1266"/>
  <c r="AB1266"/>
  <c r="AA1266"/>
  <c r="Z1266"/>
  <c r="Y1266"/>
  <c r="X1266"/>
  <c r="W1266"/>
  <c r="V1266"/>
  <c r="U1266"/>
  <c r="T1266"/>
  <c r="S1266"/>
  <c r="R1266"/>
  <c r="Q1266"/>
  <c r="P1266"/>
  <c r="O1266"/>
  <c r="N1266"/>
  <c r="AG1265"/>
  <c r="AF1265"/>
  <c r="AE1265"/>
  <c r="AD1265"/>
  <c r="AC1265"/>
  <c r="AB1265"/>
  <c r="AA1265"/>
  <c r="Z1265"/>
  <c r="Y1265"/>
  <c r="X1265"/>
  <c r="W1265"/>
  <c r="V1265"/>
  <c r="U1265"/>
  <c r="T1265"/>
  <c r="S1265"/>
  <c r="R1265"/>
  <c r="Q1265"/>
  <c r="P1265"/>
  <c r="O1265"/>
  <c r="N1265"/>
  <c r="AG1264"/>
  <c r="AF1264"/>
  <c r="AE1264"/>
  <c r="AD1264"/>
  <c r="AC1264"/>
  <c r="AB1264"/>
  <c r="AA1264"/>
  <c r="Z1264"/>
  <c r="Y1264"/>
  <c r="X1264"/>
  <c r="W1264"/>
  <c r="V1264"/>
  <c r="U1264"/>
  <c r="T1264"/>
  <c r="S1264"/>
  <c r="R1264"/>
  <c r="Q1264"/>
  <c r="P1264"/>
  <c r="O1264"/>
  <c r="N1264"/>
  <c r="AG1263"/>
  <c r="AF1263"/>
  <c r="AE1263"/>
  <c r="AD1263"/>
  <c r="AC1263"/>
  <c r="AB1263"/>
  <c r="AA1263"/>
  <c r="Z1263"/>
  <c r="Y1263"/>
  <c r="X1263"/>
  <c r="W1263"/>
  <c r="V1263"/>
  <c r="U1263"/>
  <c r="T1263"/>
  <c r="S1263"/>
  <c r="R1263"/>
  <c r="Q1263"/>
  <c r="P1263"/>
  <c r="O1263"/>
  <c r="N1263"/>
  <c r="AG1262"/>
  <c r="AF1262"/>
  <c r="AE1262"/>
  <c r="AD1262"/>
  <c r="AC1262"/>
  <c r="AB1262"/>
  <c r="AA1262"/>
  <c r="Z1262"/>
  <c r="Y1262"/>
  <c r="X1262"/>
  <c r="W1262"/>
  <c r="V1262"/>
  <c r="U1262"/>
  <c r="T1262"/>
  <c r="S1262"/>
  <c r="R1262"/>
  <c r="Q1262"/>
  <c r="P1262"/>
  <c r="O1262"/>
  <c r="N1262"/>
  <c r="AG1261"/>
  <c r="AF1261"/>
  <c r="AE1261"/>
  <c r="AD1261"/>
  <c r="AC1261"/>
  <c r="AB1261"/>
  <c r="AA1261"/>
  <c r="Z1261"/>
  <c r="Y1261"/>
  <c r="X1261"/>
  <c r="W1261"/>
  <c r="V1261"/>
  <c r="U1261"/>
  <c r="T1261"/>
  <c r="S1261"/>
  <c r="R1261"/>
  <c r="Q1261"/>
  <c r="P1261"/>
  <c r="O1261"/>
  <c r="N1261"/>
  <c r="AG1260"/>
  <c r="AF1260"/>
  <c r="AE1260"/>
  <c r="AD1260"/>
  <c r="AC1260"/>
  <c r="AB1260"/>
  <c r="AA1260"/>
  <c r="Z1260"/>
  <c r="Y1260"/>
  <c r="X1260"/>
  <c r="W1260"/>
  <c r="V1260"/>
  <c r="U1260"/>
  <c r="T1260"/>
  <c r="S1260"/>
  <c r="R1260"/>
  <c r="Q1260"/>
  <c r="P1260"/>
  <c r="O1260"/>
  <c r="N1260"/>
  <c r="AG1259"/>
  <c r="AF1259"/>
  <c r="AE1259"/>
  <c r="AD1259"/>
  <c r="AC1259"/>
  <c r="AB1259"/>
  <c r="AA1259"/>
  <c r="Z1259"/>
  <c r="Y1259"/>
  <c r="X1259"/>
  <c r="W1259"/>
  <c r="V1259"/>
  <c r="U1259"/>
  <c r="T1259"/>
  <c r="S1259"/>
  <c r="R1259"/>
  <c r="Q1259"/>
  <c r="P1259"/>
  <c r="O1259"/>
  <c r="N1259"/>
  <c r="AG1258"/>
  <c r="AF1258"/>
  <c r="AE1258"/>
  <c r="AD1258"/>
  <c r="AC1258"/>
  <c r="AB1258"/>
  <c r="AA1258"/>
  <c r="Z1258"/>
  <c r="Y1258"/>
  <c r="X1258"/>
  <c r="W1258"/>
  <c r="V1258"/>
  <c r="U1258"/>
  <c r="T1258"/>
  <c r="S1258"/>
  <c r="R1258"/>
  <c r="Q1258"/>
  <c r="P1258"/>
  <c r="O1258"/>
  <c r="N1258"/>
  <c r="AG1257"/>
  <c r="AF1257"/>
  <c r="AE1257"/>
  <c r="AD1257"/>
  <c r="AC1257"/>
  <c r="AB1257"/>
  <c r="AA1257"/>
  <c r="Z1257"/>
  <c r="Y1257"/>
  <c r="X1257"/>
  <c r="W1257"/>
  <c r="V1257"/>
  <c r="U1257"/>
  <c r="T1257"/>
  <c r="S1257"/>
  <c r="R1257"/>
  <c r="Q1257"/>
  <c r="P1257"/>
  <c r="O1257"/>
  <c r="N1257"/>
  <c r="AG1256"/>
  <c r="AF1256"/>
  <c r="AE1256"/>
  <c r="AD1256"/>
  <c r="AC1256"/>
  <c r="AB1256"/>
  <c r="AA1256"/>
  <c r="Z1256"/>
  <c r="Y1256"/>
  <c r="X1256"/>
  <c r="W1256"/>
  <c r="V1256"/>
  <c r="U1256"/>
  <c r="T1256"/>
  <c r="S1256"/>
  <c r="R1256"/>
  <c r="Q1256"/>
  <c r="P1256"/>
  <c r="O1256"/>
  <c r="N1256"/>
  <c r="AG1255"/>
  <c r="AF1255"/>
  <c r="AE1255"/>
  <c r="AD1255"/>
  <c r="AC1255"/>
  <c r="AB1255"/>
  <c r="AA1255"/>
  <c r="Z1255"/>
  <c r="Y1255"/>
  <c r="X1255"/>
  <c r="W1255"/>
  <c r="V1255"/>
  <c r="U1255"/>
  <c r="T1255"/>
  <c r="S1255"/>
  <c r="R1255"/>
  <c r="Q1255"/>
  <c r="P1255"/>
  <c r="O1255"/>
  <c r="N1255"/>
  <c r="AG1254"/>
  <c r="AF1254"/>
  <c r="AE1254"/>
  <c r="AD1254"/>
  <c r="AC1254"/>
  <c r="AB1254"/>
  <c r="AA1254"/>
  <c r="Z1254"/>
  <c r="Y1254"/>
  <c r="X1254"/>
  <c r="W1254"/>
  <c r="V1254"/>
  <c r="U1254"/>
  <c r="T1254"/>
  <c r="S1254"/>
  <c r="R1254"/>
  <c r="Q1254"/>
  <c r="P1254"/>
  <c r="O1254"/>
  <c r="N1254"/>
  <c r="AG1253"/>
  <c r="AF1253"/>
  <c r="AE1253"/>
  <c r="AD1253"/>
  <c r="AC1253"/>
  <c r="AB1253"/>
  <c r="AA1253"/>
  <c r="Z1253"/>
  <c r="Y1253"/>
  <c r="X1253"/>
  <c r="W1253"/>
  <c r="V1253"/>
  <c r="U1253"/>
  <c r="T1253"/>
  <c r="S1253"/>
  <c r="R1253"/>
  <c r="Q1253"/>
  <c r="P1253"/>
  <c r="O1253"/>
  <c r="N1253"/>
  <c r="AG1252"/>
  <c r="AF1252"/>
  <c r="AE1252"/>
  <c r="AD1252"/>
  <c r="AC1252"/>
  <c r="AB1252"/>
  <c r="AA1252"/>
  <c r="Z1252"/>
  <c r="Y1252"/>
  <c r="X1252"/>
  <c r="W1252"/>
  <c r="V1252"/>
  <c r="U1252"/>
  <c r="T1252"/>
  <c r="S1252"/>
  <c r="R1252"/>
  <c r="Q1252"/>
  <c r="P1252"/>
  <c r="O1252"/>
  <c r="N1252"/>
  <c r="AG1280"/>
  <c r="AF1280"/>
  <c r="AE1280"/>
  <c r="AD1280"/>
  <c r="AC1280"/>
  <c r="AB1280"/>
  <c r="AA1280"/>
  <c r="Z1280"/>
  <c r="Y1280"/>
  <c r="W1280"/>
  <c r="V1280"/>
  <c r="U1280"/>
  <c r="T1280"/>
  <c r="S1280"/>
  <c r="R1280"/>
  <c r="Q1280"/>
  <c r="P1280"/>
  <c r="O1280"/>
  <c r="AG1279"/>
  <c r="AF1279"/>
  <c r="AE1279"/>
  <c r="AD1279"/>
  <c r="AC1279"/>
  <c r="AB1279"/>
  <c r="AA1279"/>
  <c r="Z1279"/>
  <c r="Y1279"/>
  <c r="X1279"/>
  <c r="W1279"/>
  <c r="V1279"/>
  <c r="U1279"/>
  <c r="T1279"/>
  <c r="S1279"/>
  <c r="R1279"/>
  <c r="Q1279"/>
  <c r="P1279"/>
  <c r="O1279"/>
  <c r="N1279"/>
  <c r="AG1278"/>
  <c r="AF1278"/>
  <c r="AE1278"/>
  <c r="AD1278"/>
  <c r="AC1278"/>
  <c r="AB1278"/>
  <c r="AA1278"/>
  <c r="Z1278"/>
  <c r="Y1278"/>
  <c r="X1278"/>
  <c r="W1278"/>
  <c r="V1278"/>
  <c r="U1278"/>
  <c r="T1278"/>
  <c r="S1278"/>
  <c r="R1278"/>
  <c r="Q1278"/>
  <c r="P1278"/>
  <c r="O1278"/>
  <c r="N1278"/>
  <c r="AG1277"/>
  <c r="AF1277"/>
  <c r="AE1277"/>
  <c r="AD1277"/>
  <c r="AC1277"/>
  <c r="AB1277"/>
  <c r="AA1277"/>
  <c r="Z1277"/>
  <c r="Y1277"/>
  <c r="X1277"/>
  <c r="W1277"/>
  <c r="V1277"/>
  <c r="U1277"/>
  <c r="T1277"/>
  <c r="S1277"/>
  <c r="R1277"/>
  <c r="Q1277"/>
  <c r="P1277"/>
  <c r="O1277"/>
  <c r="N1277"/>
  <c r="AG1276"/>
  <c r="AF1276"/>
  <c r="AE1276"/>
  <c r="AD1276"/>
  <c r="AC1276"/>
  <c r="AB1276"/>
  <c r="AA1276"/>
  <c r="Z1276"/>
  <c r="Y1276"/>
  <c r="X1276"/>
  <c r="W1276"/>
  <c r="V1276"/>
  <c r="U1276"/>
  <c r="T1276"/>
  <c r="S1276"/>
  <c r="R1276"/>
  <c r="Q1276"/>
  <c r="P1276"/>
  <c r="O1276"/>
  <c r="N1276"/>
  <c r="AG1275"/>
  <c r="AF1275"/>
  <c r="AE1275"/>
  <c r="AD1275"/>
  <c r="AC1275"/>
  <c r="AB1275"/>
  <c r="AA1275"/>
  <c r="Z1275"/>
  <c r="Y1275"/>
  <c r="X1275"/>
  <c r="W1275"/>
  <c r="V1275"/>
  <c r="U1275"/>
  <c r="T1275"/>
  <c r="S1275"/>
  <c r="R1275"/>
  <c r="Q1275"/>
  <c r="P1275"/>
  <c r="O1275"/>
  <c r="N1275"/>
  <c r="AG1274"/>
  <c r="AF1274"/>
  <c r="AE1274"/>
  <c r="AD1274"/>
  <c r="AC1274"/>
  <c r="AB1274"/>
  <c r="AA1274"/>
  <c r="Z1274"/>
  <c r="Y1274"/>
  <c r="X1274"/>
  <c r="W1274"/>
  <c r="V1274"/>
  <c r="U1274"/>
  <c r="T1274"/>
  <c r="S1274"/>
  <c r="R1274"/>
  <c r="Q1274"/>
  <c r="P1274"/>
  <c r="O1274"/>
  <c r="N1274"/>
  <c r="AG1242"/>
  <c r="AF1242"/>
  <c r="AE1242"/>
  <c r="AD1242"/>
  <c r="AC1242"/>
  <c r="AB1242"/>
  <c r="AA1242"/>
  <c r="Z1242"/>
  <c r="Y1242"/>
  <c r="X1242"/>
  <c r="W1242"/>
  <c r="V1242"/>
  <c r="U1242"/>
  <c r="T1242"/>
  <c r="S1242"/>
  <c r="R1242"/>
  <c r="Q1242"/>
  <c r="P1242"/>
  <c r="O1242"/>
  <c r="N1242"/>
  <c r="AG1241"/>
  <c r="AF1241"/>
  <c r="AE1241"/>
  <c r="AD1241"/>
  <c r="AC1241"/>
  <c r="AB1241"/>
  <c r="AA1241"/>
  <c r="Z1241"/>
  <c r="Y1241"/>
  <c r="X1241"/>
  <c r="W1241"/>
  <c r="V1241"/>
  <c r="U1241"/>
  <c r="T1241"/>
  <c r="S1241"/>
  <c r="R1241"/>
  <c r="Q1241"/>
  <c r="P1241"/>
  <c r="O1241"/>
  <c r="N1241"/>
  <c r="AG1240"/>
  <c r="AF1240"/>
  <c r="AE1240"/>
  <c r="AD1240"/>
  <c r="AC1240"/>
  <c r="AB1240"/>
  <c r="AA1240"/>
  <c r="Z1240"/>
  <c r="Y1240"/>
  <c r="X1240"/>
  <c r="W1240"/>
  <c r="V1240"/>
  <c r="U1240"/>
  <c r="T1240"/>
  <c r="S1240"/>
  <c r="R1240"/>
  <c r="Q1240"/>
  <c r="P1240"/>
  <c r="O1240"/>
  <c r="N1240"/>
  <c r="AG1239"/>
  <c r="AF1239"/>
  <c r="AE1239"/>
  <c r="AD1239"/>
  <c r="AC1239"/>
  <c r="AB1239"/>
  <c r="AA1239"/>
  <c r="Z1239"/>
  <c r="Y1239"/>
  <c r="X1239"/>
  <c r="W1239"/>
  <c r="V1239"/>
  <c r="U1239"/>
  <c r="T1239"/>
  <c r="S1239"/>
  <c r="R1239"/>
  <c r="Q1239"/>
  <c r="P1239"/>
  <c r="O1239"/>
  <c r="N1239"/>
  <c r="AG1238"/>
  <c r="AF1238"/>
  <c r="AE1238"/>
  <c r="AD1238"/>
  <c r="AC1238"/>
  <c r="AB1238"/>
  <c r="AA1238"/>
  <c r="Z1238"/>
  <c r="Y1238"/>
  <c r="X1238"/>
  <c r="W1238"/>
  <c r="V1238"/>
  <c r="U1238"/>
  <c r="T1238"/>
  <c r="S1238"/>
  <c r="R1238"/>
  <c r="Q1238"/>
  <c r="P1238"/>
  <c r="O1238"/>
  <c r="N1238"/>
  <c r="AG1237"/>
  <c r="AF1237"/>
  <c r="AE1237"/>
  <c r="AC1237"/>
  <c r="AB1237"/>
  <c r="AA1237"/>
  <c r="Y1237"/>
  <c r="X1237"/>
  <c r="W1237"/>
  <c r="U1237"/>
  <c r="T1237"/>
  <c r="S1237"/>
  <c r="Q1237"/>
  <c r="P1237"/>
  <c r="O1237"/>
  <c r="AG1236"/>
  <c r="AF1236"/>
  <c r="AE1236"/>
  <c r="AD1236"/>
  <c r="AC1236"/>
  <c r="AB1236"/>
  <c r="AA1236"/>
  <c r="Z1236"/>
  <c r="Y1236"/>
  <c r="X1236"/>
  <c r="W1236"/>
  <c r="V1236"/>
  <c r="U1236"/>
  <c r="T1236"/>
  <c r="S1236"/>
  <c r="R1236"/>
  <c r="Q1236"/>
  <c r="P1236"/>
  <c r="O1236"/>
  <c r="N1236"/>
  <c r="AG1235"/>
  <c r="AF1235"/>
  <c r="AE1235"/>
  <c r="AD1235"/>
  <c r="AC1235"/>
  <c r="AB1235"/>
  <c r="AA1235"/>
  <c r="Z1235"/>
  <c r="Y1235"/>
  <c r="X1235"/>
  <c r="W1235"/>
  <c r="V1235"/>
  <c r="U1235"/>
  <c r="T1235"/>
  <c r="S1235"/>
  <c r="R1235"/>
  <c r="Q1235"/>
  <c r="P1235"/>
  <c r="O1235"/>
  <c r="N1235"/>
  <c r="AG1234"/>
  <c r="AF1234"/>
  <c r="AE1234"/>
  <c r="AD1234"/>
  <c r="AC1234"/>
  <c r="AB1234"/>
  <c r="AA1234"/>
  <c r="Z1234"/>
  <c r="Y1234"/>
  <c r="X1234"/>
  <c r="W1234"/>
  <c r="V1234"/>
  <c r="U1234"/>
  <c r="T1234"/>
  <c r="S1234"/>
  <c r="R1234"/>
  <c r="Q1234"/>
  <c r="P1234"/>
  <c r="O1234"/>
  <c r="N1234"/>
  <c r="AG1223"/>
  <c r="AF1223"/>
  <c r="AE1223"/>
  <c r="AC1223"/>
  <c r="AB1223"/>
  <c r="AA1223"/>
  <c r="Y1223"/>
  <c r="X1223"/>
  <c r="W1223"/>
  <c r="U1223"/>
  <c r="T1223"/>
  <c r="S1223"/>
  <c r="Q1223"/>
  <c r="P1223"/>
  <c r="O1223"/>
  <c r="M1223"/>
  <c r="L1223"/>
  <c r="K1223"/>
  <c r="AG1222"/>
  <c r="AF1222"/>
  <c r="AE1222"/>
  <c r="AD1222"/>
  <c r="AC1222"/>
  <c r="AB1222"/>
  <c r="AA1222"/>
  <c r="Z1222"/>
  <c r="Y1222"/>
  <c r="X1222"/>
  <c r="W1222"/>
  <c r="V1222"/>
  <c r="U1222"/>
  <c r="T1222"/>
  <c r="S1222"/>
  <c r="R1222"/>
  <c r="Q1222"/>
  <c r="P1222"/>
  <c r="O1222"/>
  <c r="N1222"/>
  <c r="M1222"/>
  <c r="L1222"/>
  <c r="K1222"/>
  <c r="J1222"/>
  <c r="I1222"/>
  <c r="H1222"/>
  <c r="G1222"/>
  <c r="F1222"/>
  <c r="E1222"/>
  <c r="D1222"/>
  <c r="AG1221"/>
  <c r="AF1221"/>
  <c r="AE1221"/>
  <c r="AD1221"/>
  <c r="AC1221"/>
  <c r="AB1221"/>
  <c r="AA1221"/>
  <c r="Z1221"/>
  <c r="Y1221"/>
  <c r="X1221"/>
  <c r="W1221"/>
  <c r="V1221"/>
  <c r="U1221"/>
  <c r="T1221"/>
  <c r="S1221"/>
  <c r="R1221"/>
  <c r="Q1221"/>
  <c r="P1221"/>
  <c r="O1221"/>
  <c r="N1221"/>
  <c r="M1221"/>
  <c r="L1221"/>
  <c r="K1221"/>
  <c r="J1221"/>
  <c r="I1221"/>
  <c r="H1221"/>
  <c r="G1221"/>
  <c r="F1221"/>
  <c r="E1221"/>
  <c r="D1221"/>
  <c r="AG1220"/>
  <c r="AF1220"/>
  <c r="AE1220"/>
  <c r="AD1220"/>
  <c r="AC1220"/>
  <c r="AB1220"/>
  <c r="AA1220"/>
  <c r="Z1220"/>
  <c r="Y1220"/>
  <c r="X1220"/>
  <c r="W1220"/>
  <c r="V1220"/>
  <c r="U1220"/>
  <c r="T1220"/>
  <c r="S1220"/>
  <c r="R1220"/>
  <c r="Q1220"/>
  <c r="P1220"/>
  <c r="O1220"/>
  <c r="N1220"/>
  <c r="M1220"/>
  <c r="L1220"/>
  <c r="K1220"/>
  <c r="J1220"/>
  <c r="I1220"/>
  <c r="H1220"/>
  <c r="G1220"/>
  <c r="F1220"/>
  <c r="E1220"/>
  <c r="D1220"/>
  <c r="AG1219"/>
  <c r="AF1219"/>
  <c r="AE1219"/>
  <c r="AD1219"/>
  <c r="AC1219"/>
  <c r="AB1219"/>
  <c r="AA1219"/>
  <c r="Z1219"/>
  <c r="Y1219"/>
  <c r="X1219"/>
  <c r="W1219"/>
  <c r="V1219"/>
  <c r="U1219"/>
  <c r="T1219"/>
  <c r="S1219"/>
  <c r="R1219"/>
  <c r="Q1219"/>
  <c r="P1219"/>
  <c r="O1219"/>
  <c r="N1219"/>
  <c r="M1219"/>
  <c r="L1219"/>
  <c r="K1219"/>
  <c r="J1219"/>
  <c r="I1219"/>
  <c r="H1219"/>
  <c r="G1219"/>
  <c r="F1219"/>
  <c r="E1219"/>
  <c r="D1219"/>
  <c r="AG1208"/>
  <c r="AF1208"/>
  <c r="AE1208"/>
  <c r="AD1208"/>
  <c r="AC1208"/>
  <c r="AB1208"/>
  <c r="AA1208"/>
  <c r="Z1208"/>
  <c r="Y1208"/>
  <c r="X1208"/>
  <c r="W1208"/>
  <c r="V1208"/>
  <c r="U1208"/>
  <c r="T1208"/>
  <c r="S1208"/>
  <c r="R1208"/>
  <c r="Q1208"/>
  <c r="P1208"/>
  <c r="O1208"/>
  <c r="N1208"/>
  <c r="AG1207"/>
  <c r="AF1207"/>
  <c r="AE1207"/>
  <c r="AD1207"/>
  <c r="AC1207"/>
  <c r="AB1207"/>
  <c r="AA1207"/>
  <c r="Z1207"/>
  <c r="Y1207"/>
  <c r="X1207"/>
  <c r="W1207"/>
  <c r="V1207"/>
  <c r="U1207"/>
  <c r="T1207"/>
  <c r="S1207"/>
  <c r="R1207"/>
  <c r="Q1207"/>
  <c r="P1207"/>
  <c r="O1207"/>
  <c r="N1207"/>
  <c r="AG1206"/>
  <c r="AF1206"/>
  <c r="AE1206"/>
  <c r="AD1206"/>
  <c r="AC1206"/>
  <c r="AB1206"/>
  <c r="AA1206"/>
  <c r="Z1206"/>
  <c r="Y1206"/>
  <c r="X1206"/>
  <c r="W1206"/>
  <c r="V1206"/>
  <c r="U1206"/>
  <c r="T1206"/>
  <c r="S1206"/>
  <c r="R1206"/>
  <c r="Q1206"/>
  <c r="P1206"/>
  <c r="O1206"/>
  <c r="N1206"/>
  <c r="AG1205"/>
  <c r="AF1205"/>
  <c r="AE1205"/>
  <c r="AD1205"/>
  <c r="AC1205"/>
  <c r="AB1205"/>
  <c r="AA1205"/>
  <c r="Z1205"/>
  <c r="Y1205"/>
  <c r="X1205"/>
  <c r="W1205"/>
  <c r="V1205"/>
  <c r="U1205"/>
  <c r="T1205"/>
  <c r="S1205"/>
  <c r="R1205"/>
  <c r="Q1205"/>
  <c r="P1205"/>
  <c r="O1205"/>
  <c r="N1205"/>
  <c r="AG1204"/>
  <c r="AF1204"/>
  <c r="AE1204"/>
  <c r="AD1204"/>
  <c r="AC1204"/>
  <c r="AB1204"/>
  <c r="AA1204"/>
  <c r="Z1204"/>
  <c r="Y1204"/>
  <c r="X1204"/>
  <c r="W1204"/>
  <c r="V1204"/>
  <c r="U1204"/>
  <c r="T1204"/>
  <c r="S1204"/>
  <c r="R1204"/>
  <c r="Q1204"/>
  <c r="P1204"/>
  <c r="O1204"/>
  <c r="N1204"/>
  <c r="AG1203"/>
  <c r="AF1203"/>
  <c r="AE1203"/>
  <c r="AD1203"/>
  <c r="AC1203"/>
  <c r="AB1203"/>
  <c r="AA1203"/>
  <c r="Z1203"/>
  <c r="Y1203"/>
  <c r="X1203"/>
  <c r="W1203"/>
  <c r="V1203"/>
  <c r="U1203"/>
  <c r="T1203"/>
  <c r="S1203"/>
  <c r="R1203"/>
  <c r="Q1203"/>
  <c r="P1203"/>
  <c r="O1203"/>
  <c r="N1203"/>
  <c r="AG1202"/>
  <c r="AF1202"/>
  <c r="AE1202"/>
  <c r="AD1202"/>
  <c r="AC1202"/>
  <c r="AB1202"/>
  <c r="AA1202"/>
  <c r="Z1202"/>
  <c r="Y1202"/>
  <c r="X1202"/>
  <c r="W1202"/>
  <c r="V1202"/>
  <c r="U1202"/>
  <c r="T1202"/>
  <c r="S1202"/>
  <c r="R1202"/>
  <c r="Q1202"/>
  <c r="P1202"/>
  <c r="O1202"/>
  <c r="N1202"/>
  <c r="AG1201"/>
  <c r="AF1201"/>
  <c r="AE1201"/>
  <c r="AD1201"/>
  <c r="AC1201"/>
  <c r="AB1201"/>
  <c r="AA1201"/>
  <c r="Z1201"/>
  <c r="Y1201"/>
  <c r="X1201"/>
  <c r="W1201"/>
  <c r="V1201"/>
  <c r="U1201"/>
  <c r="T1201"/>
  <c r="S1201"/>
  <c r="R1201"/>
  <c r="Q1201"/>
  <c r="P1201"/>
  <c r="O1201"/>
  <c r="N1201"/>
  <c r="AG1195"/>
  <c r="AF1195"/>
  <c r="AE1195"/>
  <c r="AD1195"/>
  <c r="AC1195"/>
  <c r="AB1195"/>
  <c r="AA1195"/>
  <c r="Z1195"/>
  <c r="Y1195"/>
  <c r="X1195"/>
  <c r="W1195"/>
  <c r="V1195"/>
  <c r="U1195"/>
  <c r="T1195"/>
  <c r="S1195"/>
  <c r="R1195"/>
  <c r="Q1195"/>
  <c r="P1195"/>
  <c r="O1195"/>
  <c r="N1195"/>
  <c r="AG1194"/>
  <c r="AF1194"/>
  <c r="AE1194"/>
  <c r="AD1194"/>
  <c r="AC1194"/>
  <c r="AB1194"/>
  <c r="AA1194"/>
  <c r="Z1194"/>
  <c r="Y1194"/>
  <c r="X1194"/>
  <c r="W1194"/>
  <c r="V1194"/>
  <c r="U1194"/>
  <c r="T1194"/>
  <c r="S1194"/>
  <c r="R1194"/>
  <c r="Q1194"/>
  <c r="P1194"/>
  <c r="O1194"/>
  <c r="N1194"/>
  <c r="AG1193"/>
  <c r="AF1193"/>
  <c r="AE1193"/>
  <c r="AD1193"/>
  <c r="AC1193"/>
  <c r="AB1193"/>
  <c r="AA1193"/>
  <c r="Z1193"/>
  <c r="Y1193"/>
  <c r="X1193"/>
  <c r="W1193"/>
  <c r="V1193"/>
  <c r="U1193"/>
  <c r="T1193"/>
  <c r="S1193"/>
  <c r="R1193"/>
  <c r="Q1193"/>
  <c r="P1193"/>
  <c r="O1193"/>
  <c r="N1193"/>
  <c r="AG1192"/>
  <c r="AF1192"/>
  <c r="AE1192"/>
  <c r="AD1192"/>
  <c r="AC1192"/>
  <c r="AB1192"/>
  <c r="AA1192"/>
  <c r="Z1192"/>
  <c r="Y1192"/>
  <c r="X1192"/>
  <c r="W1192"/>
  <c r="V1192"/>
  <c r="U1192"/>
  <c r="T1192"/>
  <c r="S1192"/>
  <c r="R1192"/>
  <c r="Q1192"/>
  <c r="P1192"/>
  <c r="O1192"/>
  <c r="N1192"/>
  <c r="AG1191"/>
  <c r="AF1191"/>
  <c r="AE1191"/>
  <c r="AD1191"/>
  <c r="AC1191"/>
  <c r="AB1191"/>
  <c r="AA1191"/>
  <c r="Z1191"/>
  <c r="Y1191"/>
  <c r="X1191"/>
  <c r="W1191"/>
  <c r="V1191"/>
  <c r="U1191"/>
  <c r="T1191"/>
  <c r="S1191"/>
  <c r="R1191"/>
  <c r="Q1191"/>
  <c r="P1191"/>
  <c r="O1191"/>
  <c r="N1191"/>
  <c r="AG1190"/>
  <c r="AF1190"/>
  <c r="AE1190"/>
  <c r="AD1190"/>
  <c r="AC1190"/>
  <c r="AB1190"/>
  <c r="AA1190"/>
  <c r="Z1190"/>
  <c r="Y1190"/>
  <c r="X1190"/>
  <c r="W1190"/>
  <c r="V1190"/>
  <c r="U1190"/>
  <c r="T1190"/>
  <c r="S1190"/>
  <c r="R1190"/>
  <c r="Q1190"/>
  <c r="P1190"/>
  <c r="O1190"/>
  <c r="N1190"/>
  <c r="AG1185"/>
  <c r="AF1185"/>
  <c r="AE1185"/>
  <c r="AD1185"/>
  <c r="AC1185"/>
  <c r="AB1185"/>
  <c r="AA1185"/>
  <c r="Z1185"/>
  <c r="Y1185"/>
  <c r="X1185"/>
  <c r="W1185"/>
  <c r="V1185"/>
  <c r="U1185"/>
  <c r="T1185"/>
  <c r="S1185"/>
  <c r="R1185"/>
  <c r="Q1185"/>
  <c r="P1185"/>
  <c r="O1185"/>
  <c r="N1185"/>
  <c r="AG1184"/>
  <c r="AF1184"/>
  <c r="AE1184"/>
  <c r="AD1184"/>
  <c r="AC1184"/>
  <c r="AB1184"/>
  <c r="AA1184"/>
  <c r="Z1184"/>
  <c r="Y1184"/>
  <c r="X1184"/>
  <c r="W1184"/>
  <c r="V1184"/>
  <c r="U1184"/>
  <c r="T1184"/>
  <c r="S1184"/>
  <c r="R1184"/>
  <c r="Q1184"/>
  <c r="P1184"/>
  <c r="O1184"/>
  <c r="N1184"/>
  <c r="AG1183"/>
  <c r="AF1183"/>
  <c r="AE1183"/>
  <c r="AD1183"/>
  <c r="AC1183"/>
  <c r="AB1183"/>
  <c r="AA1183"/>
  <c r="Z1183"/>
  <c r="Y1183"/>
  <c r="X1183"/>
  <c r="W1183"/>
  <c r="V1183"/>
  <c r="U1183"/>
  <c r="T1183"/>
  <c r="S1183"/>
  <c r="R1183"/>
  <c r="Q1183"/>
  <c r="P1183"/>
  <c r="O1183"/>
  <c r="N1183"/>
  <c r="AG1182"/>
  <c r="AF1182"/>
  <c r="AE1182"/>
  <c r="AD1182"/>
  <c r="AC1182"/>
  <c r="AB1182"/>
  <c r="AA1182"/>
  <c r="Z1182"/>
  <c r="Y1182"/>
  <c r="X1182"/>
  <c r="W1182"/>
  <c r="V1182"/>
  <c r="U1182"/>
  <c r="T1182"/>
  <c r="S1182"/>
  <c r="R1182"/>
  <c r="Q1182"/>
  <c r="P1182"/>
  <c r="O1182"/>
  <c r="N1182"/>
  <c r="AG1181"/>
  <c r="AF1181"/>
  <c r="AE1181"/>
  <c r="AD1181"/>
  <c r="AC1181"/>
  <c r="AB1181"/>
  <c r="AA1181"/>
  <c r="Z1181"/>
  <c r="Y1181"/>
  <c r="X1181"/>
  <c r="W1181"/>
  <c r="V1181"/>
  <c r="U1181"/>
  <c r="T1181"/>
  <c r="S1181"/>
  <c r="R1181"/>
  <c r="Q1181"/>
  <c r="P1181"/>
  <c r="O1181"/>
  <c r="N1181"/>
  <c r="AG1180"/>
  <c r="AF1180"/>
  <c r="AE1180"/>
  <c r="AD1180"/>
  <c r="AC1180"/>
  <c r="AB1180"/>
  <c r="AA1180"/>
  <c r="Z1180"/>
  <c r="Y1180"/>
  <c r="X1180"/>
  <c r="W1180"/>
  <c r="V1180"/>
  <c r="U1180"/>
  <c r="T1180"/>
  <c r="S1180"/>
  <c r="R1180"/>
  <c r="Q1180"/>
  <c r="P1180"/>
  <c r="O1180"/>
  <c r="N1180"/>
  <c r="AG1173"/>
  <c r="AF1173"/>
  <c r="AE1173"/>
  <c r="AD1173"/>
  <c r="AC1173"/>
  <c r="AB1173"/>
  <c r="AA1173"/>
  <c r="Z1173"/>
  <c r="Y1173"/>
  <c r="X1173"/>
  <c r="W1173"/>
  <c r="V1173"/>
  <c r="U1173"/>
  <c r="T1173"/>
  <c r="S1173"/>
  <c r="R1173"/>
  <c r="Q1173"/>
  <c r="P1173"/>
  <c r="O1173"/>
  <c r="N1173"/>
  <c r="AG1172"/>
  <c r="AF1172"/>
  <c r="AE1172"/>
  <c r="AD1172"/>
  <c r="AC1172"/>
  <c r="AB1172"/>
  <c r="AA1172"/>
  <c r="Z1172"/>
  <c r="Y1172"/>
  <c r="X1172"/>
  <c r="W1172"/>
  <c r="V1172"/>
  <c r="U1172"/>
  <c r="T1172"/>
  <c r="S1172"/>
  <c r="R1172"/>
  <c r="Q1172"/>
  <c r="P1172"/>
  <c r="O1172"/>
  <c r="N1172"/>
  <c r="AG1171"/>
  <c r="AF1171"/>
  <c r="AE1171"/>
  <c r="AD1171"/>
  <c r="AC1171"/>
  <c r="AB1171"/>
  <c r="AA1171"/>
  <c r="Z1171"/>
  <c r="Y1171"/>
  <c r="X1171"/>
  <c r="W1171"/>
  <c r="V1171"/>
  <c r="U1171"/>
  <c r="T1171"/>
  <c r="S1171"/>
  <c r="R1171"/>
  <c r="Q1171"/>
  <c r="P1171"/>
  <c r="O1171"/>
  <c r="N1171"/>
  <c r="AG1170"/>
  <c r="AF1170"/>
  <c r="AE1170"/>
  <c r="AD1170"/>
  <c r="AC1170"/>
  <c r="AB1170"/>
  <c r="AA1170"/>
  <c r="Z1170"/>
  <c r="Y1170"/>
  <c r="X1170"/>
  <c r="W1170"/>
  <c r="V1170"/>
  <c r="U1170"/>
  <c r="T1170"/>
  <c r="S1170"/>
  <c r="R1170"/>
  <c r="Q1170"/>
  <c r="P1170"/>
  <c r="O1170"/>
  <c r="N1170"/>
  <c r="AG1169"/>
  <c r="AF1169"/>
  <c r="AE1169"/>
  <c r="AD1169"/>
  <c r="AC1169"/>
  <c r="AB1169"/>
  <c r="AA1169"/>
  <c r="Z1169"/>
  <c r="Y1169"/>
  <c r="X1169"/>
  <c r="W1169"/>
  <c r="V1169"/>
  <c r="U1169"/>
  <c r="T1169"/>
  <c r="S1169"/>
  <c r="R1169"/>
  <c r="Q1169"/>
  <c r="P1169"/>
  <c r="O1169"/>
  <c r="N1169"/>
  <c r="AG1168"/>
  <c r="AF1168"/>
  <c r="AE1168"/>
  <c r="AD1168"/>
  <c r="AC1168"/>
  <c r="AB1168"/>
  <c r="AA1168"/>
  <c r="Z1168"/>
  <c r="Y1168"/>
  <c r="X1168"/>
  <c r="W1168"/>
  <c r="V1168"/>
  <c r="U1168"/>
  <c r="T1168"/>
  <c r="S1168"/>
  <c r="R1168"/>
  <c r="Q1168"/>
  <c r="P1168"/>
  <c r="O1168"/>
  <c r="N1168"/>
  <c r="AG1167"/>
  <c r="AF1167"/>
  <c r="AE1167"/>
  <c r="AD1167"/>
  <c r="AC1167"/>
  <c r="AB1167"/>
  <c r="AA1167"/>
  <c r="Z1167"/>
  <c r="Y1167"/>
  <c r="X1167"/>
  <c r="W1167"/>
  <c r="V1167"/>
  <c r="U1167"/>
  <c r="T1167"/>
  <c r="S1167"/>
  <c r="R1167"/>
  <c r="Q1167"/>
  <c r="P1167"/>
  <c r="O1167"/>
  <c r="N1167"/>
  <c r="AG1166"/>
  <c r="AF1166"/>
  <c r="AE1166"/>
  <c r="AD1166"/>
  <c r="AC1166"/>
  <c r="AB1166"/>
  <c r="AA1166"/>
  <c r="Z1166"/>
  <c r="Y1166"/>
  <c r="X1166"/>
  <c r="W1166"/>
  <c r="V1166"/>
  <c r="U1166"/>
  <c r="T1166"/>
  <c r="S1166"/>
  <c r="R1166"/>
  <c r="Q1166"/>
  <c r="P1166"/>
  <c r="O1166"/>
  <c r="N1166"/>
  <c r="AG1165"/>
  <c r="AF1165"/>
  <c r="AE1165"/>
  <c r="AD1165"/>
  <c r="AC1165"/>
  <c r="AB1165"/>
  <c r="AA1165"/>
  <c r="Z1165"/>
  <c r="Y1165"/>
  <c r="X1165"/>
  <c r="W1165"/>
  <c r="V1165"/>
  <c r="U1165"/>
  <c r="T1165"/>
  <c r="S1165"/>
  <c r="R1165"/>
  <c r="Q1165"/>
  <c r="P1165"/>
  <c r="O1165"/>
  <c r="N1165"/>
  <c r="AG1136"/>
  <c r="AF1136"/>
  <c r="AE1136"/>
  <c r="AC1136"/>
  <c r="AB1136"/>
  <c r="AA1136"/>
  <c r="Y1136"/>
  <c r="X1136"/>
  <c r="W1136"/>
  <c r="U1136"/>
  <c r="T1136"/>
  <c r="S1136"/>
  <c r="Q1136"/>
  <c r="P1136"/>
  <c r="O1136"/>
  <c r="M1136"/>
  <c r="L1136"/>
  <c r="K1136"/>
  <c r="AG1135"/>
  <c r="AF1135"/>
  <c r="AE1135"/>
  <c r="AD1135"/>
  <c r="AC1135"/>
  <c r="AB1135"/>
  <c r="AA1135"/>
  <c r="Z1135"/>
  <c r="Y1135"/>
  <c r="X1135"/>
  <c r="W1135"/>
  <c r="V1135"/>
  <c r="U1135"/>
  <c r="T1135"/>
  <c r="S1135"/>
  <c r="R1135"/>
  <c r="Q1135"/>
  <c r="P1135"/>
  <c r="O1135"/>
  <c r="N1135"/>
  <c r="M1135"/>
  <c r="L1135"/>
  <c r="K1135"/>
  <c r="J1135"/>
  <c r="AG1134"/>
  <c r="AF1134"/>
  <c r="AE1134"/>
  <c r="AD1134"/>
  <c r="AC1134"/>
  <c r="AB1134"/>
  <c r="AA1134"/>
  <c r="Z1134"/>
  <c r="Y1134"/>
  <c r="X1134"/>
  <c r="W1134"/>
  <c r="V1134"/>
  <c r="U1134"/>
  <c r="T1134"/>
  <c r="S1134"/>
  <c r="R1134"/>
  <c r="Q1134"/>
  <c r="P1134"/>
  <c r="O1134"/>
  <c r="N1134"/>
  <c r="M1134"/>
  <c r="L1134"/>
  <c r="K1134"/>
  <c r="J1134"/>
  <c r="AG1124"/>
  <c r="AF1124"/>
  <c r="AE1124"/>
  <c r="AD1124"/>
  <c r="AC1124"/>
  <c r="AB1124"/>
  <c r="AA1124"/>
  <c r="Z1124"/>
  <c r="Y1124"/>
  <c r="W1124"/>
  <c r="V1124"/>
  <c r="U1124"/>
  <c r="T1124"/>
  <c r="S1124"/>
  <c r="R1124"/>
  <c r="Q1124"/>
  <c r="P1124"/>
  <c r="O1124"/>
  <c r="AG1123"/>
  <c r="AF1123"/>
  <c r="AE1123"/>
  <c r="AD1123"/>
  <c r="AC1123"/>
  <c r="AB1123"/>
  <c r="AA1123"/>
  <c r="Z1123"/>
  <c r="Y1123"/>
  <c r="X1123"/>
  <c r="W1123"/>
  <c r="V1123"/>
  <c r="U1123"/>
  <c r="T1123"/>
  <c r="S1123"/>
  <c r="R1123"/>
  <c r="Q1123"/>
  <c r="P1123"/>
  <c r="O1123"/>
  <c r="N1123"/>
  <c r="AG1122"/>
  <c r="AF1122"/>
  <c r="AE1122"/>
  <c r="AD1122"/>
  <c r="AC1122"/>
  <c r="AB1122"/>
  <c r="AA1122"/>
  <c r="Z1122"/>
  <c r="Y1122"/>
  <c r="X1122"/>
  <c r="W1122"/>
  <c r="V1122"/>
  <c r="U1122"/>
  <c r="T1122"/>
  <c r="S1122"/>
  <c r="R1122"/>
  <c r="Q1122"/>
  <c r="P1122"/>
  <c r="O1122"/>
  <c r="N1122"/>
  <c r="AG1121"/>
  <c r="AF1121"/>
  <c r="AE1121"/>
  <c r="AD1121"/>
  <c r="AC1121"/>
  <c r="AB1121"/>
  <c r="AA1121"/>
  <c r="Z1121"/>
  <c r="Y1121"/>
  <c r="X1121"/>
  <c r="W1121"/>
  <c r="V1121"/>
  <c r="U1121"/>
  <c r="T1121"/>
  <c r="S1121"/>
  <c r="R1121"/>
  <c r="Q1121"/>
  <c r="P1121"/>
  <c r="O1121"/>
  <c r="N1121"/>
  <c r="AG1120"/>
  <c r="AF1120"/>
  <c r="AE1120"/>
  <c r="AD1120"/>
  <c r="AC1120"/>
  <c r="AB1120"/>
  <c r="AA1120"/>
  <c r="Z1120"/>
  <c r="Y1120"/>
  <c r="X1120"/>
  <c r="W1120"/>
  <c r="V1120"/>
  <c r="U1120"/>
  <c r="T1120"/>
  <c r="S1120"/>
  <c r="R1120"/>
  <c r="Q1120"/>
  <c r="P1120"/>
  <c r="O1120"/>
  <c r="N1120"/>
  <c r="I1110"/>
  <c r="H1110"/>
  <c r="G1110"/>
  <c r="F1110"/>
  <c r="E1110"/>
  <c r="D1110"/>
  <c r="I1109"/>
  <c r="H1109"/>
  <c r="G1109"/>
  <c r="F1109"/>
  <c r="E1109"/>
  <c r="D1109"/>
  <c r="I1108"/>
  <c r="H1108"/>
  <c r="G1108"/>
  <c r="F1108"/>
  <c r="E1108"/>
  <c r="D1108"/>
  <c r="I1107"/>
  <c r="H1107"/>
  <c r="G1107"/>
  <c r="F1107"/>
  <c r="E1107"/>
  <c r="D1107"/>
  <c r="I1105"/>
  <c r="H1105"/>
  <c r="G1105"/>
  <c r="F1105"/>
  <c r="E1105"/>
  <c r="D1105"/>
  <c r="I1104"/>
  <c r="H1104"/>
  <c r="G1104"/>
  <c r="F1104"/>
  <c r="E1104"/>
  <c r="D1104"/>
  <c r="I1103"/>
  <c r="H1103"/>
  <c r="G1103"/>
  <c r="F1103"/>
  <c r="E1103"/>
  <c r="D1103"/>
  <c r="I1102"/>
  <c r="H1102"/>
  <c r="G1102"/>
  <c r="F1102"/>
  <c r="E1102"/>
  <c r="D1102"/>
  <c r="AG1110"/>
  <c r="AF1110"/>
  <c r="AE1110"/>
  <c r="AD1110"/>
  <c r="AC1110"/>
  <c r="AB1110"/>
  <c r="AA1110"/>
  <c r="Z1110"/>
  <c r="Y1110"/>
  <c r="X1110"/>
  <c r="W1110"/>
  <c r="V1110"/>
  <c r="U1110"/>
  <c r="T1110"/>
  <c r="S1110"/>
  <c r="R1110"/>
  <c r="Q1110"/>
  <c r="P1110"/>
  <c r="O1110"/>
  <c r="N1110"/>
  <c r="M1110"/>
  <c r="L1110"/>
  <c r="K1110"/>
  <c r="J1110"/>
  <c r="AG1109"/>
  <c r="AF1109"/>
  <c r="AE1109"/>
  <c r="AD1109"/>
  <c r="AC1109"/>
  <c r="AB1109"/>
  <c r="AA1109"/>
  <c r="Z1109"/>
  <c r="Y1109"/>
  <c r="X1109"/>
  <c r="W1109"/>
  <c r="V1109"/>
  <c r="U1109"/>
  <c r="T1109"/>
  <c r="S1109"/>
  <c r="R1109"/>
  <c r="Q1109"/>
  <c r="P1109"/>
  <c r="O1109"/>
  <c r="N1109"/>
  <c r="M1109"/>
  <c r="L1109"/>
  <c r="K1109"/>
  <c r="J1109"/>
  <c r="AG1108"/>
  <c r="AF1108"/>
  <c r="AE1108"/>
  <c r="AD1108"/>
  <c r="AC1108"/>
  <c r="AB1108"/>
  <c r="AA1108"/>
  <c r="Z1108"/>
  <c r="Y1108"/>
  <c r="X1108"/>
  <c r="W1108"/>
  <c r="V1108"/>
  <c r="U1108"/>
  <c r="T1108"/>
  <c r="S1108"/>
  <c r="R1108"/>
  <c r="Q1108"/>
  <c r="P1108"/>
  <c r="O1108"/>
  <c r="N1108"/>
  <c r="M1108"/>
  <c r="L1108"/>
  <c r="K1108"/>
  <c r="J1108"/>
  <c r="AG1107"/>
  <c r="AF1107"/>
  <c r="AE1107"/>
  <c r="AD1107"/>
  <c r="AC1107"/>
  <c r="AB1107"/>
  <c r="AA1107"/>
  <c r="Z1107"/>
  <c r="Y1107"/>
  <c r="X1107"/>
  <c r="W1107"/>
  <c r="V1107"/>
  <c r="U1107"/>
  <c r="T1107"/>
  <c r="S1107"/>
  <c r="R1107"/>
  <c r="Q1107"/>
  <c r="P1107"/>
  <c r="O1107"/>
  <c r="N1107"/>
  <c r="M1107"/>
  <c r="L1107"/>
  <c r="K1107"/>
  <c r="J1107"/>
  <c r="AG1106"/>
  <c r="AF1106"/>
  <c r="AE1106"/>
  <c r="AD1106"/>
  <c r="AC1106"/>
  <c r="AB1106"/>
  <c r="AA1106"/>
  <c r="Z1106"/>
  <c r="Y1106"/>
  <c r="X1106"/>
  <c r="W1106"/>
  <c r="V1106"/>
  <c r="U1106"/>
  <c r="T1106"/>
  <c r="S1106"/>
  <c r="R1106"/>
  <c r="Q1106"/>
  <c r="P1106"/>
  <c r="O1106"/>
  <c r="N1106"/>
  <c r="M1106"/>
  <c r="L1106"/>
  <c r="K1106"/>
  <c r="J1106"/>
  <c r="AG1105"/>
  <c r="AF1105"/>
  <c r="AE1105"/>
  <c r="AD1105"/>
  <c r="AC1105"/>
  <c r="AB1105"/>
  <c r="AA1105"/>
  <c r="Z1105"/>
  <c r="Y1105"/>
  <c r="X1105"/>
  <c r="W1105"/>
  <c r="V1105"/>
  <c r="U1105"/>
  <c r="T1105"/>
  <c r="S1105"/>
  <c r="R1105"/>
  <c r="Q1105"/>
  <c r="P1105"/>
  <c r="O1105"/>
  <c r="N1105"/>
  <c r="M1105"/>
  <c r="L1105"/>
  <c r="K1105"/>
  <c r="J1105"/>
  <c r="AG1104"/>
  <c r="AF1104"/>
  <c r="AE1104"/>
  <c r="AD1104"/>
  <c r="AC1104"/>
  <c r="AB1104"/>
  <c r="AA1104"/>
  <c r="Z1104"/>
  <c r="Y1104"/>
  <c r="X1104"/>
  <c r="W1104"/>
  <c r="V1104"/>
  <c r="U1104"/>
  <c r="T1104"/>
  <c r="S1104"/>
  <c r="R1104"/>
  <c r="Q1104"/>
  <c r="P1104"/>
  <c r="O1104"/>
  <c r="N1104"/>
  <c r="M1104"/>
  <c r="L1104"/>
  <c r="K1104"/>
  <c r="J1104"/>
  <c r="AG1103"/>
  <c r="AF1103"/>
  <c r="AE1103"/>
  <c r="AD1103"/>
  <c r="AC1103"/>
  <c r="AB1103"/>
  <c r="AA1103"/>
  <c r="Z1103"/>
  <c r="Y1103"/>
  <c r="X1103"/>
  <c r="W1103"/>
  <c r="V1103"/>
  <c r="U1103"/>
  <c r="T1103"/>
  <c r="S1103"/>
  <c r="R1103"/>
  <c r="Q1103"/>
  <c r="P1103"/>
  <c r="O1103"/>
  <c r="N1103"/>
  <c r="M1103"/>
  <c r="L1103"/>
  <c r="K1103"/>
  <c r="J1103"/>
  <c r="AG1102"/>
  <c r="AF1102"/>
  <c r="AE1102"/>
  <c r="AD1102"/>
  <c r="AC1102"/>
  <c r="AB1102"/>
  <c r="AA1102"/>
  <c r="Z1102"/>
  <c r="Y1102"/>
  <c r="X1102"/>
  <c r="W1102"/>
  <c r="V1102"/>
  <c r="U1102"/>
  <c r="T1102"/>
  <c r="S1102"/>
  <c r="R1102"/>
  <c r="Q1102"/>
  <c r="P1102"/>
  <c r="O1102"/>
  <c r="N1102"/>
  <c r="M1102"/>
  <c r="L1102"/>
  <c r="K1102"/>
  <c r="J1102"/>
  <c r="AG1101"/>
  <c r="AF1101"/>
  <c r="AE1101"/>
  <c r="AD1101"/>
  <c r="AC1101"/>
  <c r="AB1101"/>
  <c r="AA1101"/>
  <c r="Z1101"/>
  <c r="Y1101"/>
  <c r="X1101"/>
  <c r="W1101"/>
  <c r="V1101"/>
  <c r="U1101"/>
  <c r="T1101"/>
  <c r="S1101"/>
  <c r="R1101"/>
  <c r="Q1101"/>
  <c r="P1101"/>
  <c r="O1101"/>
  <c r="N1101"/>
  <c r="M1101"/>
  <c r="L1101"/>
  <c r="K1101"/>
  <c r="J1101"/>
  <c r="L1095"/>
  <c r="K1095"/>
  <c r="J1095"/>
  <c r="I1095"/>
  <c r="H1095"/>
  <c r="G1095"/>
  <c r="F1095"/>
  <c r="E1095"/>
  <c r="D1095"/>
  <c r="L1094"/>
  <c r="K1094"/>
  <c r="J1094"/>
  <c r="I1094"/>
  <c r="H1094"/>
  <c r="G1094"/>
  <c r="F1094"/>
  <c r="E1094"/>
  <c r="D1094"/>
  <c r="L1093"/>
  <c r="K1093"/>
  <c r="J1093"/>
  <c r="I1093"/>
  <c r="H1093"/>
  <c r="G1093"/>
  <c r="F1093"/>
  <c r="E1093"/>
  <c r="D1093"/>
  <c r="L1092"/>
  <c r="K1092"/>
  <c r="J1092"/>
  <c r="I1092"/>
  <c r="H1092"/>
  <c r="G1092"/>
  <c r="F1092"/>
  <c r="E1092"/>
  <c r="D1092"/>
  <c r="L1090"/>
  <c r="K1090"/>
  <c r="J1090"/>
  <c r="I1090"/>
  <c r="H1090"/>
  <c r="G1090"/>
  <c r="F1090"/>
  <c r="E1090"/>
  <c r="D1090"/>
  <c r="L1089"/>
  <c r="K1089"/>
  <c r="J1089"/>
  <c r="I1089"/>
  <c r="H1089"/>
  <c r="G1089"/>
  <c r="F1089"/>
  <c r="E1089"/>
  <c r="D1089"/>
  <c r="L1088"/>
  <c r="K1088"/>
  <c r="J1088"/>
  <c r="I1088"/>
  <c r="H1088"/>
  <c r="G1088"/>
  <c r="F1088"/>
  <c r="E1088"/>
  <c r="D1088"/>
  <c r="L1087"/>
  <c r="K1087"/>
  <c r="J1087"/>
  <c r="I1087"/>
  <c r="H1087"/>
  <c r="G1087"/>
  <c r="F1087"/>
  <c r="E1087"/>
  <c r="D1087"/>
  <c r="AG1095"/>
  <c r="AF1095"/>
  <c r="AE1095"/>
  <c r="AD1095"/>
  <c r="AC1095"/>
  <c r="AB1095"/>
  <c r="AA1095"/>
  <c r="Z1095"/>
  <c r="Y1095"/>
  <c r="X1095"/>
  <c r="W1095"/>
  <c r="V1095"/>
  <c r="U1095"/>
  <c r="T1095"/>
  <c r="S1095"/>
  <c r="R1095"/>
  <c r="Q1095"/>
  <c r="P1095"/>
  <c r="O1095"/>
  <c r="N1095"/>
  <c r="M1095"/>
  <c r="AG1094"/>
  <c r="AF1094"/>
  <c r="AE1094"/>
  <c r="AD1094"/>
  <c r="AC1094"/>
  <c r="AB1094"/>
  <c r="AA1094"/>
  <c r="Z1094"/>
  <c r="Y1094"/>
  <c r="X1094"/>
  <c r="W1094"/>
  <c r="V1094"/>
  <c r="U1094"/>
  <c r="T1094"/>
  <c r="S1094"/>
  <c r="R1094"/>
  <c r="Q1094"/>
  <c r="P1094"/>
  <c r="O1094"/>
  <c r="N1094"/>
  <c r="M1094"/>
  <c r="AG1093"/>
  <c r="AF1093"/>
  <c r="AE1093"/>
  <c r="AD1093"/>
  <c r="AC1093"/>
  <c r="AB1093"/>
  <c r="AA1093"/>
  <c r="Z1093"/>
  <c r="Y1093"/>
  <c r="X1093"/>
  <c r="W1093"/>
  <c r="V1093"/>
  <c r="U1093"/>
  <c r="T1093"/>
  <c r="S1093"/>
  <c r="R1093"/>
  <c r="Q1093"/>
  <c r="P1093"/>
  <c r="O1093"/>
  <c r="N1093"/>
  <c r="M1093"/>
  <c r="AG1092"/>
  <c r="AF1092"/>
  <c r="AE1092"/>
  <c r="AD1092"/>
  <c r="AC1092"/>
  <c r="AB1092"/>
  <c r="AA1092"/>
  <c r="Z1092"/>
  <c r="Y1092"/>
  <c r="X1092"/>
  <c r="W1092"/>
  <c r="V1092"/>
  <c r="U1092"/>
  <c r="T1092"/>
  <c r="S1092"/>
  <c r="R1092"/>
  <c r="Q1092"/>
  <c r="P1092"/>
  <c r="O1092"/>
  <c r="N1092"/>
  <c r="M1092"/>
  <c r="AG1091"/>
  <c r="AF1091"/>
  <c r="AE1091"/>
  <c r="AD1091"/>
  <c r="AC1091"/>
  <c r="AB1091"/>
  <c r="AA1091"/>
  <c r="Z1091"/>
  <c r="Y1091"/>
  <c r="X1091"/>
  <c r="W1091"/>
  <c r="V1091"/>
  <c r="U1091"/>
  <c r="T1091"/>
  <c r="S1091"/>
  <c r="R1091"/>
  <c r="Q1091"/>
  <c r="P1091"/>
  <c r="O1091"/>
  <c r="N1091"/>
  <c r="M1091"/>
  <c r="AG1090"/>
  <c r="AF1090"/>
  <c r="AE1090"/>
  <c r="AD1090"/>
  <c r="AC1090"/>
  <c r="AB1090"/>
  <c r="AA1090"/>
  <c r="Z1090"/>
  <c r="Y1090"/>
  <c r="X1090"/>
  <c r="W1090"/>
  <c r="V1090"/>
  <c r="U1090"/>
  <c r="T1090"/>
  <c r="S1090"/>
  <c r="R1090"/>
  <c r="Q1090"/>
  <c r="P1090"/>
  <c r="O1090"/>
  <c r="N1090"/>
  <c r="M1090"/>
  <c r="AG1089"/>
  <c r="AF1089"/>
  <c r="AE1089"/>
  <c r="AD1089"/>
  <c r="AC1089"/>
  <c r="AB1089"/>
  <c r="AA1089"/>
  <c r="Z1089"/>
  <c r="Y1089"/>
  <c r="X1089"/>
  <c r="W1089"/>
  <c r="V1089"/>
  <c r="U1089"/>
  <c r="T1089"/>
  <c r="S1089"/>
  <c r="R1089"/>
  <c r="Q1089"/>
  <c r="P1089"/>
  <c r="O1089"/>
  <c r="N1089"/>
  <c r="M1089"/>
  <c r="AG1088"/>
  <c r="AF1088"/>
  <c r="AE1088"/>
  <c r="AD1088"/>
  <c r="AC1088"/>
  <c r="AB1088"/>
  <c r="AA1088"/>
  <c r="Z1088"/>
  <c r="Y1088"/>
  <c r="X1088"/>
  <c r="W1088"/>
  <c r="V1088"/>
  <c r="U1088"/>
  <c r="T1088"/>
  <c r="S1088"/>
  <c r="R1088"/>
  <c r="Q1088"/>
  <c r="P1088"/>
  <c r="O1088"/>
  <c r="N1088"/>
  <c r="M1088"/>
  <c r="AG1087"/>
  <c r="AF1087"/>
  <c r="AE1087"/>
  <c r="AD1087"/>
  <c r="AC1087"/>
  <c r="AB1087"/>
  <c r="AA1087"/>
  <c r="Z1087"/>
  <c r="Y1087"/>
  <c r="X1087"/>
  <c r="W1087"/>
  <c r="V1087"/>
  <c r="U1087"/>
  <c r="T1087"/>
  <c r="S1087"/>
  <c r="R1087"/>
  <c r="Q1087"/>
  <c r="P1087"/>
  <c r="O1087"/>
  <c r="N1087"/>
  <c r="M1087"/>
  <c r="AG1086"/>
  <c r="AF1086"/>
  <c r="AE1086"/>
  <c r="AD1086"/>
  <c r="AC1086"/>
  <c r="AB1086"/>
  <c r="AA1086"/>
  <c r="Z1086"/>
  <c r="Y1086"/>
  <c r="X1086"/>
  <c r="W1086"/>
  <c r="V1086"/>
  <c r="U1086"/>
  <c r="T1086"/>
  <c r="S1086"/>
  <c r="R1086"/>
  <c r="Q1086"/>
  <c r="P1086"/>
  <c r="O1086"/>
  <c r="N1086"/>
  <c r="M1086"/>
  <c r="M1073"/>
  <c r="L1073"/>
  <c r="K1073"/>
  <c r="J1073"/>
  <c r="I1073"/>
  <c r="H1073"/>
  <c r="G1073"/>
  <c r="F1073"/>
  <c r="E1073"/>
  <c r="D1073"/>
  <c r="M1072"/>
  <c r="L1072"/>
  <c r="K1072"/>
  <c r="J1072"/>
  <c r="I1072"/>
  <c r="H1072"/>
  <c r="G1072"/>
  <c r="F1072"/>
  <c r="E1072"/>
  <c r="D1072"/>
  <c r="M1071"/>
  <c r="L1071"/>
  <c r="K1071"/>
  <c r="J1071"/>
  <c r="I1071"/>
  <c r="H1071"/>
  <c r="G1071"/>
  <c r="F1071"/>
  <c r="E1071"/>
  <c r="D1071"/>
  <c r="M1069"/>
  <c r="L1069"/>
  <c r="K1069"/>
  <c r="J1069"/>
  <c r="I1069"/>
  <c r="H1069"/>
  <c r="G1069"/>
  <c r="F1069"/>
  <c r="E1069"/>
  <c r="D1069"/>
  <c r="M1068"/>
  <c r="L1068"/>
  <c r="K1068"/>
  <c r="J1068"/>
  <c r="I1068"/>
  <c r="H1068"/>
  <c r="G1068"/>
  <c r="F1068"/>
  <c r="E1068"/>
  <c r="D1068"/>
  <c r="M1067"/>
  <c r="L1067"/>
  <c r="K1067"/>
  <c r="J1067"/>
  <c r="I1067"/>
  <c r="H1067"/>
  <c r="G1067"/>
  <c r="F1067"/>
  <c r="E1067"/>
  <c r="D1067"/>
  <c r="M1065"/>
  <c r="L1065"/>
  <c r="K1065"/>
  <c r="J1065"/>
  <c r="I1065"/>
  <c r="H1065"/>
  <c r="G1065"/>
  <c r="F1065"/>
  <c r="E1065"/>
  <c r="D1065"/>
  <c r="M1064"/>
  <c r="L1064"/>
  <c r="K1064"/>
  <c r="J1064"/>
  <c r="I1064"/>
  <c r="H1064"/>
  <c r="G1064"/>
  <c r="F1064"/>
  <c r="E1064"/>
  <c r="D1064"/>
  <c r="M1062"/>
  <c r="L1062"/>
  <c r="K1062"/>
  <c r="J1062"/>
  <c r="I1062"/>
  <c r="H1062"/>
  <c r="G1062"/>
  <c r="F1062"/>
  <c r="E1062"/>
  <c r="D1062"/>
  <c r="M1061"/>
  <c r="L1061"/>
  <c r="K1061"/>
  <c r="J1061"/>
  <c r="I1061"/>
  <c r="H1061"/>
  <c r="G1061"/>
  <c r="F1061"/>
  <c r="E1061"/>
  <c r="D1061"/>
  <c r="AG1073"/>
  <c r="AF1073"/>
  <c r="AE1073"/>
  <c r="AD1073"/>
  <c r="AC1073"/>
  <c r="AB1073"/>
  <c r="AA1073"/>
  <c r="Z1073"/>
  <c r="Y1073"/>
  <c r="X1073"/>
  <c r="W1073"/>
  <c r="V1073"/>
  <c r="U1073"/>
  <c r="T1073"/>
  <c r="S1073"/>
  <c r="R1073"/>
  <c r="Q1073"/>
  <c r="P1073"/>
  <c r="O1073"/>
  <c r="N1073"/>
  <c r="AG1072"/>
  <c r="AF1072"/>
  <c r="AE1072"/>
  <c r="AD1072"/>
  <c r="AC1072"/>
  <c r="AB1072"/>
  <c r="AA1072"/>
  <c r="Z1072"/>
  <c r="Y1072"/>
  <c r="X1072"/>
  <c r="W1072"/>
  <c r="V1072"/>
  <c r="U1072"/>
  <c r="T1072"/>
  <c r="S1072"/>
  <c r="R1072"/>
  <c r="Q1072"/>
  <c r="P1072"/>
  <c r="O1072"/>
  <c r="N1072"/>
  <c r="AG1071"/>
  <c r="AF1071"/>
  <c r="AE1071"/>
  <c r="AD1071"/>
  <c r="AC1071"/>
  <c r="AB1071"/>
  <c r="AA1071"/>
  <c r="Z1071"/>
  <c r="Y1071"/>
  <c r="X1071"/>
  <c r="W1071"/>
  <c r="V1071"/>
  <c r="U1071"/>
  <c r="T1071"/>
  <c r="S1071"/>
  <c r="R1071"/>
  <c r="Q1071"/>
  <c r="P1071"/>
  <c r="O1071"/>
  <c r="N1071"/>
  <c r="AG1070"/>
  <c r="AF1070"/>
  <c r="AE1070"/>
  <c r="AD1070"/>
  <c r="AC1070"/>
  <c r="AB1070"/>
  <c r="AA1070"/>
  <c r="Z1070"/>
  <c r="Y1070"/>
  <c r="X1070"/>
  <c r="W1070"/>
  <c r="V1070"/>
  <c r="U1070"/>
  <c r="T1070"/>
  <c r="S1070"/>
  <c r="R1070"/>
  <c r="Q1070"/>
  <c r="P1070"/>
  <c r="O1070"/>
  <c r="N1070"/>
  <c r="AG1069"/>
  <c r="AF1069"/>
  <c r="AE1069"/>
  <c r="AD1069"/>
  <c r="AC1069"/>
  <c r="AB1069"/>
  <c r="AA1069"/>
  <c r="Z1069"/>
  <c r="Y1069"/>
  <c r="X1069"/>
  <c r="W1069"/>
  <c r="V1069"/>
  <c r="U1069"/>
  <c r="T1069"/>
  <c r="S1069"/>
  <c r="R1069"/>
  <c r="Q1069"/>
  <c r="P1069"/>
  <c r="O1069"/>
  <c r="N1069"/>
  <c r="AG1068"/>
  <c r="AF1068"/>
  <c r="AE1068"/>
  <c r="AD1068"/>
  <c r="AC1068"/>
  <c r="AB1068"/>
  <c r="AA1068"/>
  <c r="Z1068"/>
  <c r="Y1068"/>
  <c r="X1068"/>
  <c r="W1068"/>
  <c r="V1068"/>
  <c r="U1068"/>
  <c r="T1068"/>
  <c r="S1068"/>
  <c r="R1068"/>
  <c r="Q1068"/>
  <c r="P1068"/>
  <c r="O1068"/>
  <c r="N1068"/>
  <c r="AG1067"/>
  <c r="AF1067"/>
  <c r="AE1067"/>
  <c r="AD1067"/>
  <c r="AC1067"/>
  <c r="AB1067"/>
  <c r="AA1067"/>
  <c r="Z1067"/>
  <c r="Y1067"/>
  <c r="X1067"/>
  <c r="W1067"/>
  <c r="V1067"/>
  <c r="U1067"/>
  <c r="T1067"/>
  <c r="S1067"/>
  <c r="R1067"/>
  <c r="Q1067"/>
  <c r="P1067"/>
  <c r="O1067"/>
  <c r="N1067"/>
  <c r="AG1066"/>
  <c r="AF1066"/>
  <c r="AE1066"/>
  <c r="AD1066"/>
  <c r="AC1066"/>
  <c r="AB1066"/>
  <c r="AA1066"/>
  <c r="Z1066"/>
  <c r="Y1066"/>
  <c r="X1066"/>
  <c r="W1066"/>
  <c r="V1066"/>
  <c r="U1066"/>
  <c r="T1066"/>
  <c r="S1066"/>
  <c r="R1066"/>
  <c r="Q1066"/>
  <c r="P1066"/>
  <c r="O1066"/>
  <c r="N1066"/>
  <c r="AG1065"/>
  <c r="AF1065"/>
  <c r="AE1065"/>
  <c r="AD1065"/>
  <c r="AC1065"/>
  <c r="AB1065"/>
  <c r="AA1065"/>
  <c r="Z1065"/>
  <c r="Y1065"/>
  <c r="X1065"/>
  <c r="W1065"/>
  <c r="V1065"/>
  <c r="U1065"/>
  <c r="T1065"/>
  <c r="S1065"/>
  <c r="R1065"/>
  <c r="Q1065"/>
  <c r="P1065"/>
  <c r="O1065"/>
  <c r="N1065"/>
  <c r="AG1064"/>
  <c r="AF1064"/>
  <c r="AE1064"/>
  <c r="AD1064"/>
  <c r="AC1064"/>
  <c r="AB1064"/>
  <c r="AA1064"/>
  <c r="Z1064"/>
  <c r="Y1064"/>
  <c r="X1064"/>
  <c r="W1064"/>
  <c r="V1064"/>
  <c r="U1064"/>
  <c r="T1064"/>
  <c r="S1064"/>
  <c r="R1064"/>
  <c r="Q1064"/>
  <c r="P1064"/>
  <c r="O1064"/>
  <c r="N1064"/>
  <c r="AG1063"/>
  <c r="AF1063"/>
  <c r="AE1063"/>
  <c r="AD1063"/>
  <c r="AC1063"/>
  <c r="AB1063"/>
  <c r="AA1063"/>
  <c r="Z1063"/>
  <c r="Y1063"/>
  <c r="X1063"/>
  <c r="W1063"/>
  <c r="V1063"/>
  <c r="U1063"/>
  <c r="T1063"/>
  <c r="S1063"/>
  <c r="R1063"/>
  <c r="Q1063"/>
  <c r="P1063"/>
  <c r="O1063"/>
  <c r="N1063"/>
  <c r="AG1062"/>
  <c r="AF1062"/>
  <c r="AE1062"/>
  <c r="AD1062"/>
  <c r="AC1062"/>
  <c r="AB1062"/>
  <c r="AA1062"/>
  <c r="Z1062"/>
  <c r="Y1062"/>
  <c r="X1062"/>
  <c r="W1062"/>
  <c r="V1062"/>
  <c r="U1062"/>
  <c r="T1062"/>
  <c r="S1062"/>
  <c r="R1062"/>
  <c r="Q1062"/>
  <c r="P1062"/>
  <c r="O1062"/>
  <c r="N1062"/>
  <c r="AG1061"/>
  <c r="AF1061"/>
  <c r="AE1061"/>
  <c r="AD1061"/>
  <c r="AC1061"/>
  <c r="AB1061"/>
  <c r="AA1061"/>
  <c r="Z1061"/>
  <c r="Y1061"/>
  <c r="X1061"/>
  <c r="W1061"/>
  <c r="V1061"/>
  <c r="U1061"/>
  <c r="T1061"/>
  <c r="S1061"/>
  <c r="R1061"/>
  <c r="Q1061"/>
  <c r="P1061"/>
  <c r="O1061"/>
  <c r="N1061"/>
  <c r="AG1060"/>
  <c r="AF1060"/>
  <c r="AE1060"/>
  <c r="AD1060"/>
  <c r="AC1060"/>
  <c r="AB1060"/>
  <c r="AA1060"/>
  <c r="Z1060"/>
  <c r="Y1060"/>
  <c r="X1060"/>
  <c r="W1060"/>
  <c r="V1060"/>
  <c r="U1060"/>
  <c r="T1060"/>
  <c r="S1060"/>
  <c r="R1060"/>
  <c r="Q1060"/>
  <c r="P1060"/>
  <c r="O1060"/>
  <c r="N1060"/>
  <c r="Z1034"/>
  <c r="Y1034"/>
  <c r="X1034"/>
  <c r="W1034"/>
  <c r="V1034"/>
  <c r="U1034"/>
  <c r="T1034"/>
  <c r="S1034"/>
  <c r="R1034"/>
  <c r="Q1034"/>
  <c r="P1034"/>
  <c r="O1034"/>
  <c r="N1034"/>
  <c r="M1034"/>
  <c r="L1034"/>
  <c r="K1034"/>
  <c r="J1034"/>
  <c r="I1034"/>
  <c r="H1034"/>
  <c r="G1034"/>
  <c r="F1034"/>
  <c r="E1034"/>
  <c r="D1034"/>
  <c r="Z1033"/>
  <c r="Y1033"/>
  <c r="X1033"/>
  <c r="W1033"/>
  <c r="V1033"/>
  <c r="U1033"/>
  <c r="T1033"/>
  <c r="S1033"/>
  <c r="R1033"/>
  <c r="Q1033"/>
  <c r="P1033"/>
  <c r="O1033"/>
  <c r="N1033"/>
  <c r="M1033"/>
  <c r="L1033"/>
  <c r="K1033"/>
  <c r="J1033"/>
  <c r="I1033"/>
  <c r="H1033"/>
  <c r="G1033"/>
  <c r="F1033"/>
  <c r="E1033"/>
  <c r="D1033"/>
  <c r="Z1031"/>
  <c r="Y1031"/>
  <c r="X1031"/>
  <c r="W1031"/>
  <c r="V1031"/>
  <c r="U1031"/>
  <c r="T1031"/>
  <c r="S1031"/>
  <c r="R1031"/>
  <c r="Q1031"/>
  <c r="P1031"/>
  <c r="O1031"/>
  <c r="N1031"/>
  <c r="M1031"/>
  <c r="L1031"/>
  <c r="K1031"/>
  <c r="J1031"/>
  <c r="I1031"/>
  <c r="H1031"/>
  <c r="G1031"/>
  <c r="F1031"/>
  <c r="E1031"/>
  <c r="D1031"/>
  <c r="Z1030"/>
  <c r="Y1030"/>
  <c r="X1030"/>
  <c r="W1030"/>
  <c r="V1030"/>
  <c r="U1030"/>
  <c r="T1030"/>
  <c r="S1030"/>
  <c r="R1030"/>
  <c r="Q1030"/>
  <c r="P1030"/>
  <c r="O1030"/>
  <c r="N1030"/>
  <c r="M1030"/>
  <c r="L1030"/>
  <c r="K1030"/>
  <c r="J1030"/>
  <c r="I1030"/>
  <c r="H1030"/>
  <c r="G1030"/>
  <c r="F1030"/>
  <c r="E1030"/>
  <c r="D1030"/>
  <c r="Z1029"/>
  <c r="Y1029"/>
  <c r="X1029"/>
  <c r="W1029"/>
  <c r="V1029"/>
  <c r="U1029"/>
  <c r="T1029"/>
  <c r="S1029"/>
  <c r="R1029"/>
  <c r="Q1029"/>
  <c r="P1029"/>
  <c r="O1029"/>
  <c r="N1029"/>
  <c r="M1029"/>
  <c r="L1029"/>
  <c r="K1029"/>
  <c r="J1029"/>
  <c r="I1029"/>
  <c r="H1029"/>
  <c r="G1029"/>
  <c r="F1029"/>
  <c r="E1029"/>
  <c r="D1029"/>
  <c r="Z1027"/>
  <c r="Y1027"/>
  <c r="X1027"/>
  <c r="W1027"/>
  <c r="V1027"/>
  <c r="U1027"/>
  <c r="T1027"/>
  <c r="S1027"/>
  <c r="R1027"/>
  <c r="Q1027"/>
  <c r="P1027"/>
  <c r="O1027"/>
  <c r="N1027"/>
  <c r="M1027"/>
  <c r="L1027"/>
  <c r="K1027"/>
  <c r="J1027"/>
  <c r="I1027"/>
  <c r="H1027"/>
  <c r="G1027"/>
  <c r="F1027"/>
  <c r="E1027"/>
  <c r="D1027"/>
  <c r="Z1026"/>
  <c r="Y1026"/>
  <c r="X1026"/>
  <c r="W1026"/>
  <c r="V1026"/>
  <c r="U1026"/>
  <c r="T1026"/>
  <c r="S1026"/>
  <c r="R1026"/>
  <c r="Q1026"/>
  <c r="P1026"/>
  <c r="O1026"/>
  <c r="N1026"/>
  <c r="M1026"/>
  <c r="L1026"/>
  <c r="K1026"/>
  <c r="J1026"/>
  <c r="I1026"/>
  <c r="H1026"/>
  <c r="G1026"/>
  <c r="F1026"/>
  <c r="E1026"/>
  <c r="D1026"/>
  <c r="Z1025"/>
  <c r="Y1025"/>
  <c r="X1025"/>
  <c r="W1025"/>
  <c r="V1025"/>
  <c r="U1025"/>
  <c r="T1025"/>
  <c r="S1025"/>
  <c r="R1025"/>
  <c r="Q1025"/>
  <c r="P1025"/>
  <c r="O1025"/>
  <c r="N1025"/>
  <c r="M1025"/>
  <c r="L1025"/>
  <c r="K1025"/>
  <c r="J1025"/>
  <c r="I1025"/>
  <c r="H1025"/>
  <c r="G1025"/>
  <c r="F1025"/>
  <c r="E1025"/>
  <c r="D1025"/>
  <c r="AG1007"/>
  <c r="AF1007"/>
  <c r="AE1007"/>
  <c r="AD1007"/>
  <c r="AC1007"/>
  <c r="AB1007"/>
  <c r="AA1007"/>
  <c r="Z1007"/>
  <c r="Y1007"/>
  <c r="X1007"/>
  <c r="W1007"/>
  <c r="V1007"/>
  <c r="U1007"/>
  <c r="T1007"/>
  <c r="S1007"/>
  <c r="R1007"/>
  <c r="Q1007"/>
  <c r="P1007"/>
  <c r="O1007"/>
  <c r="N1007"/>
  <c r="M1007"/>
  <c r="L1007"/>
  <c r="K1007"/>
  <c r="J1007"/>
  <c r="I1007"/>
  <c r="H1007"/>
  <c r="G1007"/>
  <c r="F1007"/>
  <c r="E1007"/>
  <c r="D1007"/>
  <c r="AG1006"/>
  <c r="AF1006"/>
  <c r="AE1006"/>
  <c r="AD1006"/>
  <c r="AC1006"/>
  <c r="AB1006"/>
  <c r="AA1006"/>
  <c r="Z1006"/>
  <c r="Y1006"/>
  <c r="X1006"/>
  <c r="W1006"/>
  <c r="V1006"/>
  <c r="U1006"/>
  <c r="T1006"/>
  <c r="S1006"/>
  <c r="R1006"/>
  <c r="Q1006"/>
  <c r="P1006"/>
  <c r="O1006"/>
  <c r="N1006"/>
  <c r="M1006"/>
  <c r="L1006"/>
  <c r="K1006"/>
  <c r="J1006"/>
  <c r="I1006"/>
  <c r="H1006"/>
  <c r="G1006"/>
  <c r="F1006"/>
  <c r="E1006"/>
  <c r="D1006"/>
  <c r="AG1005"/>
  <c r="AF1005"/>
  <c r="AE1005"/>
  <c r="AD1005"/>
  <c r="AC1005"/>
  <c r="AB1005"/>
  <c r="AA1005"/>
  <c r="Z1005"/>
  <c r="Y1005"/>
  <c r="X1005"/>
  <c r="W1005"/>
  <c r="V1005"/>
  <c r="U1005"/>
  <c r="T1005"/>
  <c r="S1005"/>
  <c r="R1005"/>
  <c r="Q1005"/>
  <c r="P1005"/>
  <c r="O1005"/>
  <c r="N1005"/>
  <c r="M1005"/>
  <c r="L1005"/>
  <c r="K1005"/>
  <c r="J1005"/>
  <c r="I1005"/>
  <c r="H1005"/>
  <c r="G1005"/>
  <c r="F1005"/>
  <c r="E1005"/>
  <c r="D1005"/>
  <c r="AG1004"/>
  <c r="AF1004"/>
  <c r="AE1004"/>
  <c r="AD1004"/>
  <c r="AC1004"/>
  <c r="AB1004"/>
  <c r="AA1004"/>
  <c r="Z1004"/>
  <c r="Y1004"/>
  <c r="X1004"/>
  <c r="W1004"/>
  <c r="V1004"/>
  <c r="U1004"/>
  <c r="T1004"/>
  <c r="S1004"/>
  <c r="R1004"/>
  <c r="Q1004"/>
  <c r="P1004"/>
  <c r="O1004"/>
  <c r="N1004"/>
  <c r="M1004"/>
  <c r="L1004"/>
  <c r="K1004"/>
  <c r="J1004"/>
  <c r="I1004"/>
  <c r="H1004"/>
  <c r="G1004"/>
  <c r="F1004"/>
  <c r="E1004"/>
  <c r="D1004"/>
  <c r="AG996"/>
  <c r="AF996"/>
  <c r="AE996"/>
  <c r="AD996"/>
  <c r="AC996"/>
  <c r="AB996"/>
  <c r="AA996"/>
  <c r="Z996"/>
  <c r="Y996"/>
  <c r="W996"/>
  <c r="V996"/>
  <c r="U996"/>
  <c r="T996"/>
  <c r="S996"/>
  <c r="R996"/>
  <c r="Q996"/>
  <c r="P996"/>
  <c r="O996"/>
  <c r="AG995"/>
  <c r="AF995"/>
  <c r="AE995"/>
  <c r="AD995"/>
  <c r="AC995"/>
  <c r="AB995"/>
  <c r="AA995"/>
  <c r="Z995"/>
  <c r="Y995"/>
  <c r="X995"/>
  <c r="W995"/>
  <c r="V995"/>
  <c r="U995"/>
  <c r="T995"/>
  <c r="S995"/>
  <c r="R995"/>
  <c r="Q995"/>
  <c r="P995"/>
  <c r="O995"/>
  <c r="N995"/>
  <c r="AG994"/>
  <c r="AF994"/>
  <c r="AE994"/>
  <c r="AD994"/>
  <c r="AC994"/>
  <c r="AB994"/>
  <c r="AA994"/>
  <c r="Z994"/>
  <c r="Y994"/>
  <c r="W994"/>
  <c r="V994"/>
  <c r="U994"/>
  <c r="T994"/>
  <c r="S994"/>
  <c r="R994"/>
  <c r="Q994"/>
  <c r="P994"/>
  <c r="O994"/>
  <c r="AG993"/>
  <c r="AF993"/>
  <c r="AE993"/>
  <c r="AD993"/>
  <c r="AC993"/>
  <c r="AB993"/>
  <c r="AA993"/>
  <c r="Z993"/>
  <c r="Y993"/>
  <c r="X993"/>
  <c r="W993"/>
  <c r="V993"/>
  <c r="U993"/>
  <c r="T993"/>
  <c r="S993"/>
  <c r="R993"/>
  <c r="Q993"/>
  <c r="P993"/>
  <c r="O993"/>
  <c r="N993"/>
  <c r="AG992"/>
  <c r="AF992"/>
  <c r="AE992"/>
  <c r="AD992"/>
  <c r="AC992"/>
  <c r="AB992"/>
  <c r="AA992"/>
  <c r="Z992"/>
  <c r="Y992"/>
  <c r="X992"/>
  <c r="W992"/>
  <c r="V992"/>
  <c r="U992"/>
  <c r="T992"/>
  <c r="S992"/>
  <c r="R992"/>
  <c r="Q992"/>
  <c r="P992"/>
  <c r="O992"/>
  <c r="N992"/>
  <c r="AG991"/>
  <c r="AF991"/>
  <c r="AE991"/>
  <c r="AD991"/>
  <c r="AC991"/>
  <c r="AB991"/>
  <c r="AA991"/>
  <c r="Z991"/>
  <c r="Y991"/>
  <c r="X991"/>
  <c r="W991"/>
  <c r="V991"/>
  <c r="U991"/>
  <c r="T991"/>
  <c r="S991"/>
  <c r="R991"/>
  <c r="Q991"/>
  <c r="P991"/>
  <c r="O991"/>
  <c r="N991"/>
  <c r="AG990"/>
  <c r="AF990"/>
  <c r="AE990"/>
  <c r="AD990"/>
  <c r="AC990"/>
  <c r="AB990"/>
  <c r="AA990"/>
  <c r="Z990"/>
  <c r="Y990"/>
  <c r="X990"/>
  <c r="W990"/>
  <c r="V990"/>
  <c r="U990"/>
  <c r="T990"/>
  <c r="S990"/>
  <c r="R990"/>
  <c r="Q990"/>
  <c r="P990"/>
  <c r="O990"/>
  <c r="N990"/>
  <c r="AG980"/>
  <c r="AF980"/>
  <c r="AE980"/>
  <c r="AD980"/>
  <c r="AC980"/>
  <c r="AB980"/>
  <c r="AA980"/>
  <c r="Z980"/>
  <c r="Y980"/>
  <c r="X980"/>
  <c r="W980"/>
  <c r="V980"/>
  <c r="U980"/>
  <c r="T980"/>
  <c r="S980"/>
  <c r="R980"/>
  <c r="Q980"/>
  <c r="P980"/>
  <c r="O980"/>
  <c r="N980"/>
  <c r="AG978"/>
  <c r="AF978"/>
  <c r="AE978"/>
  <c r="AD978"/>
  <c r="AC978"/>
  <c r="AB978"/>
  <c r="AA978"/>
  <c r="Z978"/>
  <c r="Y978"/>
  <c r="X978"/>
  <c r="W978"/>
  <c r="V978"/>
  <c r="U978"/>
  <c r="T978"/>
  <c r="S978"/>
  <c r="R978"/>
  <c r="Q978"/>
  <c r="P978"/>
  <c r="O978"/>
  <c r="N978"/>
  <c r="AG977"/>
  <c r="AF977"/>
  <c r="AE977"/>
  <c r="AD977"/>
  <c r="AC977"/>
  <c r="AB977"/>
  <c r="AA977"/>
  <c r="Z977"/>
  <c r="Y977"/>
  <c r="X977"/>
  <c r="W977"/>
  <c r="V977"/>
  <c r="U977"/>
  <c r="T977"/>
  <c r="S977"/>
  <c r="R977"/>
  <c r="Q977"/>
  <c r="P977"/>
  <c r="O977"/>
  <c r="N977"/>
  <c r="AG976"/>
  <c r="AF976"/>
  <c r="AE976"/>
  <c r="AD976"/>
  <c r="AC976"/>
  <c r="AB976"/>
  <c r="AA976"/>
  <c r="Z976"/>
  <c r="Y976"/>
  <c r="X976"/>
  <c r="W976"/>
  <c r="V976"/>
  <c r="U976"/>
  <c r="T976"/>
  <c r="S976"/>
  <c r="R976"/>
  <c r="Q976"/>
  <c r="P976"/>
  <c r="O976"/>
  <c r="N976"/>
  <c r="AG975"/>
  <c r="AF975"/>
  <c r="AE975"/>
  <c r="AD975"/>
  <c r="AC975"/>
  <c r="AB975"/>
  <c r="AA975"/>
  <c r="Z975"/>
  <c r="Y975"/>
  <c r="X975"/>
  <c r="W975"/>
  <c r="V975"/>
  <c r="U975"/>
  <c r="T975"/>
  <c r="S975"/>
  <c r="R975"/>
  <c r="Q975"/>
  <c r="P975"/>
  <c r="O975"/>
  <c r="N975"/>
  <c r="AG974"/>
  <c r="AF974"/>
  <c r="AE974"/>
  <c r="AD974"/>
  <c r="AC974"/>
  <c r="AB974"/>
  <c r="AA974"/>
  <c r="Z974"/>
  <c r="Y974"/>
  <c r="X974"/>
  <c r="W974"/>
  <c r="V974"/>
  <c r="U974"/>
  <c r="T974"/>
  <c r="S974"/>
  <c r="R974"/>
  <c r="Q974"/>
  <c r="P974"/>
  <c r="O974"/>
  <c r="N974"/>
  <c r="AG973"/>
  <c r="AF973"/>
  <c r="AE973"/>
  <c r="AD973"/>
  <c r="AC973"/>
  <c r="AB973"/>
  <c r="AA973"/>
  <c r="Z973"/>
  <c r="Y973"/>
  <c r="X973"/>
  <c r="W973"/>
  <c r="V973"/>
  <c r="U973"/>
  <c r="T973"/>
  <c r="S973"/>
  <c r="R973"/>
  <c r="Q973"/>
  <c r="P973"/>
  <c r="O973"/>
  <c r="N973"/>
  <c r="AG972"/>
  <c r="AF972"/>
  <c r="AE972"/>
  <c r="AD972"/>
  <c r="AC972"/>
  <c r="AB972"/>
  <c r="AA972"/>
  <c r="Z972"/>
  <c r="Y972"/>
  <c r="X972"/>
  <c r="W972"/>
  <c r="V972"/>
  <c r="U972"/>
  <c r="T972"/>
  <c r="S972"/>
  <c r="R972"/>
  <c r="Q972"/>
  <c r="P972"/>
  <c r="O972"/>
  <c r="N972"/>
  <c r="AG971"/>
  <c r="AF971"/>
  <c r="AE971"/>
  <c r="AD971"/>
  <c r="AC971"/>
  <c r="AB971"/>
  <c r="AA971"/>
  <c r="Z971"/>
  <c r="Y971"/>
  <c r="X971"/>
  <c r="W971"/>
  <c r="V971"/>
  <c r="U971"/>
  <c r="T971"/>
  <c r="S971"/>
  <c r="R971"/>
  <c r="Q971"/>
  <c r="P971"/>
  <c r="O971"/>
  <c r="N971"/>
  <c r="AG970"/>
  <c r="AF970"/>
  <c r="AE970"/>
  <c r="AD970"/>
  <c r="AC970"/>
  <c r="AB970"/>
  <c r="AA970"/>
  <c r="Z970"/>
  <c r="Y970"/>
  <c r="X970"/>
  <c r="W970"/>
  <c r="V970"/>
  <c r="U970"/>
  <c r="T970"/>
  <c r="S970"/>
  <c r="R970"/>
  <c r="Q970"/>
  <c r="P970"/>
  <c r="O970"/>
  <c r="N970"/>
  <c r="AG969"/>
  <c r="AF969"/>
  <c r="AE969"/>
  <c r="AD969"/>
  <c r="AC969"/>
  <c r="AB969"/>
  <c r="AA969"/>
  <c r="Z969"/>
  <c r="Y969"/>
  <c r="X969"/>
  <c r="W969"/>
  <c r="V969"/>
  <c r="U969"/>
  <c r="T969"/>
  <c r="S969"/>
  <c r="R969"/>
  <c r="Q969"/>
  <c r="P969"/>
  <c r="O969"/>
  <c r="N969"/>
  <c r="AG968"/>
  <c r="AF968"/>
  <c r="AE968"/>
  <c r="AD968"/>
  <c r="AC968"/>
  <c r="AB968"/>
  <c r="AA968"/>
  <c r="Z968"/>
  <c r="Y968"/>
  <c r="X968"/>
  <c r="W968"/>
  <c r="V968"/>
  <c r="U968"/>
  <c r="T968"/>
  <c r="S968"/>
  <c r="R968"/>
  <c r="Q968"/>
  <c r="P968"/>
  <c r="O968"/>
  <c r="N968"/>
  <c r="AG967"/>
  <c r="AF967"/>
  <c r="AE967"/>
  <c r="AD967"/>
  <c r="AC967"/>
  <c r="AB967"/>
  <c r="AA967"/>
  <c r="Z967"/>
  <c r="Y967"/>
  <c r="X967"/>
  <c r="W967"/>
  <c r="V967"/>
  <c r="U967"/>
  <c r="T967"/>
  <c r="S967"/>
  <c r="R967"/>
  <c r="Q967"/>
  <c r="P967"/>
  <c r="O967"/>
  <c r="N967"/>
  <c r="AG966"/>
  <c r="AF966"/>
  <c r="AE966"/>
  <c r="AD966"/>
  <c r="AC966"/>
  <c r="AB966"/>
  <c r="AA966"/>
  <c r="Z966"/>
  <c r="Y966"/>
  <c r="X966"/>
  <c r="W966"/>
  <c r="V966"/>
  <c r="U966"/>
  <c r="T966"/>
  <c r="S966"/>
  <c r="R966"/>
  <c r="Q966"/>
  <c r="P966"/>
  <c r="O966"/>
  <c r="N966"/>
  <c r="AG965"/>
  <c r="AF965"/>
  <c r="AE965"/>
  <c r="AD965"/>
  <c r="AC965"/>
  <c r="AB965"/>
  <c r="AA965"/>
  <c r="Z965"/>
  <c r="Y965"/>
  <c r="X965"/>
  <c r="W965"/>
  <c r="V965"/>
  <c r="U965"/>
  <c r="T965"/>
  <c r="S965"/>
  <c r="R965"/>
  <c r="Q965"/>
  <c r="P965"/>
  <c r="O965"/>
  <c r="N965"/>
  <c r="AG964"/>
  <c r="AF964"/>
  <c r="AE964"/>
  <c r="AD964"/>
  <c r="AC964"/>
  <c r="AB964"/>
  <c r="AA964"/>
  <c r="Z964"/>
  <c r="Y964"/>
  <c r="X964"/>
  <c r="W964"/>
  <c r="V964"/>
  <c r="U964"/>
  <c r="T964"/>
  <c r="S964"/>
  <c r="R964"/>
  <c r="Q964"/>
  <c r="P964"/>
  <c r="O964"/>
  <c r="N964"/>
  <c r="AG963"/>
  <c r="AF963"/>
  <c r="AE963"/>
  <c r="AD963"/>
  <c r="AC963"/>
  <c r="AB963"/>
  <c r="AA963"/>
  <c r="Z963"/>
  <c r="Y963"/>
  <c r="X963"/>
  <c r="W963"/>
  <c r="V963"/>
  <c r="U963"/>
  <c r="T963"/>
  <c r="S963"/>
  <c r="R963"/>
  <c r="Q963"/>
  <c r="P963"/>
  <c r="O963"/>
  <c r="N963"/>
  <c r="AG942"/>
  <c r="AF942"/>
  <c r="AE942"/>
  <c r="AD942"/>
  <c r="AC942"/>
  <c r="AB942"/>
  <c r="AA942"/>
  <c r="Z942"/>
  <c r="Y942"/>
  <c r="X942"/>
  <c r="W942"/>
  <c r="V942"/>
  <c r="U942"/>
  <c r="T942"/>
  <c r="S942"/>
  <c r="R942"/>
  <c r="Q942"/>
  <c r="P942"/>
  <c r="O942"/>
  <c r="N942"/>
  <c r="AG941"/>
  <c r="AF941"/>
  <c r="AE941"/>
  <c r="AD941"/>
  <c r="AC941"/>
  <c r="AB941"/>
  <c r="AA941"/>
  <c r="Z941"/>
  <c r="Y941"/>
  <c r="X941"/>
  <c r="W941"/>
  <c r="V941"/>
  <c r="U941"/>
  <c r="T941"/>
  <c r="S941"/>
  <c r="R941"/>
  <c r="Q941"/>
  <c r="P941"/>
  <c r="O941"/>
  <c r="N941"/>
  <c r="AG940"/>
  <c r="AF940"/>
  <c r="AE940"/>
  <c r="AD940"/>
  <c r="AC940"/>
  <c r="AB940"/>
  <c r="AA940"/>
  <c r="Z940"/>
  <c r="Y940"/>
  <c r="W940"/>
  <c r="V940"/>
  <c r="U940"/>
  <c r="T940"/>
  <c r="S940"/>
  <c r="R940"/>
  <c r="Q940"/>
  <c r="P940"/>
  <c r="O940"/>
  <c r="AG939"/>
  <c r="AF939"/>
  <c r="AE939"/>
  <c r="AD939"/>
  <c r="AC939"/>
  <c r="AB939"/>
  <c r="AA939"/>
  <c r="Z939"/>
  <c r="Y939"/>
  <c r="X939"/>
  <c r="W939"/>
  <c r="V939"/>
  <c r="U939"/>
  <c r="T939"/>
  <c r="S939"/>
  <c r="R939"/>
  <c r="Q939"/>
  <c r="P939"/>
  <c r="O939"/>
  <c r="N939"/>
  <c r="AG938"/>
  <c r="AF938"/>
  <c r="AE938"/>
  <c r="AD938"/>
  <c r="AC938"/>
  <c r="AB938"/>
  <c r="AA938"/>
  <c r="Z938"/>
  <c r="Y938"/>
  <c r="X938"/>
  <c r="W938"/>
  <c r="V938"/>
  <c r="U938"/>
  <c r="T938"/>
  <c r="S938"/>
  <c r="R938"/>
  <c r="Q938"/>
  <c r="P938"/>
  <c r="O938"/>
  <c r="N938"/>
  <c r="AG937"/>
  <c r="AF937"/>
  <c r="AE937"/>
  <c r="AD937"/>
  <c r="AC937"/>
  <c r="AB937"/>
  <c r="AA937"/>
  <c r="Z937"/>
  <c r="Y937"/>
  <c r="W937"/>
  <c r="V937"/>
  <c r="U937"/>
  <c r="T937"/>
  <c r="S937"/>
  <c r="R937"/>
  <c r="Q937"/>
  <c r="P937"/>
  <c r="O937"/>
  <c r="H927"/>
  <c r="G927"/>
  <c r="F927"/>
  <c r="E927"/>
  <c r="D927"/>
  <c r="H926"/>
  <c r="G926"/>
  <c r="F926"/>
  <c r="E926"/>
  <c r="D926"/>
  <c r="H925"/>
  <c r="G925"/>
  <c r="F925"/>
  <c r="E925"/>
  <c r="D925"/>
  <c r="H924"/>
  <c r="G924"/>
  <c r="F924"/>
  <c r="E924"/>
  <c r="D924"/>
  <c r="H923"/>
  <c r="G923"/>
  <c r="F923"/>
  <c r="E923"/>
  <c r="D923"/>
  <c r="H922"/>
  <c r="G922"/>
  <c r="F922"/>
  <c r="E922"/>
  <c r="D922"/>
  <c r="H920"/>
  <c r="G920"/>
  <c r="F920"/>
  <c r="E920"/>
  <c r="D920"/>
  <c r="H919"/>
  <c r="G919"/>
  <c r="F919"/>
  <c r="E919"/>
  <c r="D919"/>
  <c r="H918"/>
  <c r="G918"/>
  <c r="F918"/>
  <c r="E918"/>
  <c r="D918"/>
  <c r="H917"/>
  <c r="G917"/>
  <c r="F917"/>
  <c r="E917"/>
  <c r="D917"/>
  <c r="H916"/>
  <c r="G916"/>
  <c r="F916"/>
  <c r="E916"/>
  <c r="D916"/>
  <c r="AG927"/>
  <c r="AF927"/>
  <c r="AE927"/>
  <c r="AD927"/>
  <c r="AB927"/>
  <c r="AA927"/>
  <c r="Z927"/>
  <c r="Y927"/>
  <c r="X927"/>
  <c r="W927"/>
  <c r="V927"/>
  <c r="U927"/>
  <c r="T927"/>
  <c r="S927"/>
  <c r="R927"/>
  <c r="Q927"/>
  <c r="P927"/>
  <c r="O927"/>
  <c r="N927"/>
  <c r="M927"/>
  <c r="L927"/>
  <c r="K927"/>
  <c r="J927"/>
  <c r="I927"/>
  <c r="AG926"/>
  <c r="AF926"/>
  <c r="AE926"/>
  <c r="AD926"/>
  <c r="AB926"/>
  <c r="AA926"/>
  <c r="Z926"/>
  <c r="Y926"/>
  <c r="X926"/>
  <c r="W926"/>
  <c r="V926"/>
  <c r="U926"/>
  <c r="T926"/>
  <c r="S926"/>
  <c r="R926"/>
  <c r="Q926"/>
  <c r="P926"/>
  <c r="O926"/>
  <c r="N926"/>
  <c r="M926"/>
  <c r="L926"/>
  <c r="K926"/>
  <c r="J926"/>
  <c r="I926"/>
  <c r="AG925"/>
  <c r="AF925"/>
  <c r="AE925"/>
  <c r="AD925"/>
  <c r="AB925"/>
  <c r="AA925"/>
  <c r="Z925"/>
  <c r="Y925"/>
  <c r="X925"/>
  <c r="W925"/>
  <c r="V925"/>
  <c r="U925"/>
  <c r="T925"/>
  <c r="S925"/>
  <c r="R925"/>
  <c r="Q925"/>
  <c r="P925"/>
  <c r="O925"/>
  <c r="N925"/>
  <c r="M925"/>
  <c r="L925"/>
  <c r="K925"/>
  <c r="J925"/>
  <c r="I925"/>
  <c r="AG924"/>
  <c r="AF924"/>
  <c r="AE924"/>
  <c r="AD924"/>
  <c r="AB924"/>
  <c r="AA924"/>
  <c r="Z924"/>
  <c r="Y924"/>
  <c r="X924"/>
  <c r="W924"/>
  <c r="V924"/>
  <c r="U924"/>
  <c r="T924"/>
  <c r="S924"/>
  <c r="R924"/>
  <c r="Q924"/>
  <c r="P924"/>
  <c r="O924"/>
  <c r="N924"/>
  <c r="M924"/>
  <c r="L924"/>
  <c r="K924"/>
  <c r="J924"/>
  <c r="I924"/>
  <c r="AG923"/>
  <c r="AF923"/>
  <c r="AE923"/>
  <c r="AD923"/>
  <c r="AB923"/>
  <c r="AA923"/>
  <c r="Z923"/>
  <c r="Y923"/>
  <c r="X923"/>
  <c r="W923"/>
  <c r="V923"/>
  <c r="U923"/>
  <c r="T923"/>
  <c r="S923"/>
  <c r="R923"/>
  <c r="Q923"/>
  <c r="P923"/>
  <c r="O923"/>
  <c r="N923"/>
  <c r="M923"/>
  <c r="L923"/>
  <c r="K923"/>
  <c r="J923"/>
  <c r="I923"/>
  <c r="AG922"/>
  <c r="AF922"/>
  <c r="AE922"/>
  <c r="AD922"/>
  <c r="AB922"/>
  <c r="AA922"/>
  <c r="Z922"/>
  <c r="Y922"/>
  <c r="X922"/>
  <c r="W922"/>
  <c r="V922"/>
  <c r="U922"/>
  <c r="T922"/>
  <c r="S922"/>
  <c r="R922"/>
  <c r="Q922"/>
  <c r="P922"/>
  <c r="O922"/>
  <c r="N922"/>
  <c r="M922"/>
  <c r="L922"/>
  <c r="K922"/>
  <c r="J922"/>
  <c r="I922"/>
  <c r="AG921"/>
  <c r="AF921"/>
  <c r="AE921"/>
  <c r="AD921"/>
  <c r="AB921"/>
  <c r="AA921"/>
  <c r="Z921"/>
  <c r="Y921"/>
  <c r="X921"/>
  <c r="W921"/>
  <c r="V921"/>
  <c r="U921"/>
  <c r="T921"/>
  <c r="S921"/>
  <c r="R921"/>
  <c r="Q921"/>
  <c r="P921"/>
  <c r="O921"/>
  <c r="N921"/>
  <c r="M921"/>
  <c r="L921"/>
  <c r="K921"/>
  <c r="J921"/>
  <c r="I921"/>
  <c r="AG920"/>
  <c r="AF920"/>
  <c r="AE920"/>
  <c r="AD920"/>
  <c r="AB920"/>
  <c r="AA920"/>
  <c r="Z920"/>
  <c r="Y920"/>
  <c r="X920"/>
  <c r="W920"/>
  <c r="V920"/>
  <c r="U920"/>
  <c r="T920"/>
  <c r="S920"/>
  <c r="R920"/>
  <c r="Q920"/>
  <c r="P920"/>
  <c r="O920"/>
  <c r="N920"/>
  <c r="M920"/>
  <c r="L920"/>
  <c r="K920"/>
  <c r="J920"/>
  <c r="I920"/>
  <c r="AG919"/>
  <c r="AF919"/>
  <c r="AE919"/>
  <c r="AD919"/>
  <c r="AB919"/>
  <c r="AA919"/>
  <c r="Z919"/>
  <c r="Y919"/>
  <c r="X919"/>
  <c r="W919"/>
  <c r="V919"/>
  <c r="U919"/>
  <c r="T919"/>
  <c r="S919"/>
  <c r="R919"/>
  <c r="Q919"/>
  <c r="P919"/>
  <c r="O919"/>
  <c r="N919"/>
  <c r="M919"/>
  <c r="L919"/>
  <c r="K919"/>
  <c r="J919"/>
  <c r="I919"/>
  <c r="AG918"/>
  <c r="AF918"/>
  <c r="AE918"/>
  <c r="AD918"/>
  <c r="AB918"/>
  <c r="AA918"/>
  <c r="Z918"/>
  <c r="Y918"/>
  <c r="X918"/>
  <c r="W918"/>
  <c r="V918"/>
  <c r="U918"/>
  <c r="T918"/>
  <c r="S918"/>
  <c r="R918"/>
  <c r="Q918"/>
  <c r="P918"/>
  <c r="O918"/>
  <c r="N918"/>
  <c r="M918"/>
  <c r="L918"/>
  <c r="K918"/>
  <c r="J918"/>
  <c r="I918"/>
  <c r="AG917"/>
  <c r="AF917"/>
  <c r="AE917"/>
  <c r="AD917"/>
  <c r="AB917"/>
  <c r="AA917"/>
  <c r="Z917"/>
  <c r="Y917"/>
  <c r="X917"/>
  <c r="W917"/>
  <c r="V917"/>
  <c r="U917"/>
  <c r="T917"/>
  <c r="S917"/>
  <c r="R917"/>
  <c r="Q917"/>
  <c r="P917"/>
  <c r="O917"/>
  <c r="N917"/>
  <c r="M917"/>
  <c r="L917"/>
  <c r="K917"/>
  <c r="J917"/>
  <c r="I917"/>
  <c r="AG916"/>
  <c r="AF916"/>
  <c r="AE916"/>
  <c r="AD916"/>
  <c r="AB916"/>
  <c r="AA916"/>
  <c r="Z916"/>
  <c r="Y916"/>
  <c r="X916"/>
  <c r="W916"/>
  <c r="V916"/>
  <c r="U916"/>
  <c r="T916"/>
  <c r="S916"/>
  <c r="R916"/>
  <c r="Q916"/>
  <c r="P916"/>
  <c r="O916"/>
  <c r="N916"/>
  <c r="M916"/>
  <c r="L916"/>
  <c r="K916"/>
  <c r="J916"/>
  <c r="I916"/>
  <c r="AG915"/>
  <c r="AF915"/>
  <c r="AE915"/>
  <c r="AD915"/>
  <c r="AB915"/>
  <c r="AA915"/>
  <c r="Z915"/>
  <c r="Y915"/>
  <c r="X915"/>
  <c r="W915"/>
  <c r="V915"/>
  <c r="U915"/>
  <c r="T915"/>
  <c r="S915"/>
  <c r="R915"/>
  <c r="Q915"/>
  <c r="P915"/>
  <c r="O915"/>
  <c r="N915"/>
  <c r="M915"/>
  <c r="L915"/>
  <c r="K915"/>
  <c r="J915"/>
  <c r="I915"/>
  <c r="H910"/>
  <c r="G910"/>
  <c r="F910"/>
  <c r="E910"/>
  <c r="D910"/>
  <c r="H909"/>
  <c r="G909"/>
  <c r="F909"/>
  <c r="E909"/>
  <c r="D909"/>
  <c r="H908"/>
  <c r="G908"/>
  <c r="F908"/>
  <c r="E908"/>
  <c r="D908"/>
  <c r="H907"/>
  <c r="G907"/>
  <c r="F907"/>
  <c r="E907"/>
  <c r="D907"/>
  <c r="H906"/>
  <c r="G906"/>
  <c r="F906"/>
  <c r="E906"/>
  <c r="D906"/>
  <c r="H905"/>
  <c r="G905"/>
  <c r="F905"/>
  <c r="E905"/>
  <c r="D905"/>
  <c r="H903"/>
  <c r="G903"/>
  <c r="F903"/>
  <c r="E903"/>
  <c r="D903"/>
  <c r="H902"/>
  <c r="G902"/>
  <c r="F902"/>
  <c r="E902"/>
  <c r="D902"/>
  <c r="H901"/>
  <c r="G901"/>
  <c r="F901"/>
  <c r="E901"/>
  <c r="D901"/>
  <c r="H900"/>
  <c r="G900"/>
  <c r="F900"/>
  <c r="E900"/>
  <c r="D900"/>
  <c r="H899"/>
  <c r="G899"/>
  <c r="F899"/>
  <c r="E899"/>
  <c r="D899"/>
  <c r="AG910"/>
  <c r="AF910"/>
  <c r="AE910"/>
  <c r="AD910"/>
  <c r="AB910"/>
  <c r="AA910"/>
  <c r="Z910"/>
  <c r="Y910"/>
  <c r="X910"/>
  <c r="W910"/>
  <c r="V910"/>
  <c r="U910"/>
  <c r="T910"/>
  <c r="S910"/>
  <c r="R910"/>
  <c r="Q910"/>
  <c r="P910"/>
  <c r="O910"/>
  <c r="N910"/>
  <c r="M910"/>
  <c r="L910"/>
  <c r="K910"/>
  <c r="J910"/>
  <c r="I910"/>
  <c r="AG909"/>
  <c r="AF909"/>
  <c r="AE909"/>
  <c r="AD909"/>
  <c r="AB909"/>
  <c r="AA909"/>
  <c r="Z909"/>
  <c r="Y909"/>
  <c r="X909"/>
  <c r="W909"/>
  <c r="V909"/>
  <c r="U909"/>
  <c r="T909"/>
  <c r="S909"/>
  <c r="R909"/>
  <c r="Q909"/>
  <c r="P909"/>
  <c r="O909"/>
  <c r="N909"/>
  <c r="M909"/>
  <c r="L909"/>
  <c r="K909"/>
  <c r="J909"/>
  <c r="I909"/>
  <c r="AG908"/>
  <c r="AF908"/>
  <c r="AE908"/>
  <c r="AD908"/>
  <c r="AB908"/>
  <c r="AA908"/>
  <c r="Z908"/>
  <c r="Y908"/>
  <c r="X908"/>
  <c r="W908"/>
  <c r="V908"/>
  <c r="U908"/>
  <c r="T908"/>
  <c r="S908"/>
  <c r="R908"/>
  <c r="Q908"/>
  <c r="P908"/>
  <c r="O908"/>
  <c r="N908"/>
  <c r="M908"/>
  <c r="L908"/>
  <c r="K908"/>
  <c r="J908"/>
  <c r="I908"/>
  <c r="AG907"/>
  <c r="AF907"/>
  <c r="AE907"/>
  <c r="AD907"/>
  <c r="AB907"/>
  <c r="AA907"/>
  <c r="Z907"/>
  <c r="Y907"/>
  <c r="X907"/>
  <c r="W907"/>
  <c r="V907"/>
  <c r="U907"/>
  <c r="T907"/>
  <c r="S907"/>
  <c r="R907"/>
  <c r="Q907"/>
  <c r="P907"/>
  <c r="O907"/>
  <c r="N907"/>
  <c r="M907"/>
  <c r="L907"/>
  <c r="K907"/>
  <c r="J907"/>
  <c r="I907"/>
  <c r="AG906"/>
  <c r="AF906"/>
  <c r="AE906"/>
  <c r="AD906"/>
  <c r="AB906"/>
  <c r="AA906"/>
  <c r="Z906"/>
  <c r="Y906"/>
  <c r="X906"/>
  <c r="W906"/>
  <c r="V906"/>
  <c r="U906"/>
  <c r="T906"/>
  <c r="S906"/>
  <c r="R906"/>
  <c r="Q906"/>
  <c r="P906"/>
  <c r="O906"/>
  <c r="N906"/>
  <c r="M906"/>
  <c r="L906"/>
  <c r="K906"/>
  <c r="J906"/>
  <c r="I906"/>
  <c r="AG905"/>
  <c r="AF905"/>
  <c r="AE905"/>
  <c r="AD905"/>
  <c r="AB905"/>
  <c r="AA905"/>
  <c r="Z905"/>
  <c r="Y905"/>
  <c r="X905"/>
  <c r="W905"/>
  <c r="V905"/>
  <c r="U905"/>
  <c r="T905"/>
  <c r="S905"/>
  <c r="R905"/>
  <c r="Q905"/>
  <c r="P905"/>
  <c r="O905"/>
  <c r="N905"/>
  <c r="M905"/>
  <c r="L905"/>
  <c r="K905"/>
  <c r="J905"/>
  <c r="I905"/>
  <c r="AG904"/>
  <c r="AF904"/>
  <c r="AE904"/>
  <c r="AD904"/>
  <c r="AB904"/>
  <c r="AA904"/>
  <c r="Z904"/>
  <c r="Y904"/>
  <c r="X904"/>
  <c r="W904"/>
  <c r="V904"/>
  <c r="U904"/>
  <c r="T904"/>
  <c r="S904"/>
  <c r="R904"/>
  <c r="Q904"/>
  <c r="P904"/>
  <c r="O904"/>
  <c r="N904"/>
  <c r="M904"/>
  <c r="L904"/>
  <c r="K904"/>
  <c r="J904"/>
  <c r="I904"/>
  <c r="AG903"/>
  <c r="AF903"/>
  <c r="AE903"/>
  <c r="AD903"/>
  <c r="AB903"/>
  <c r="AA903"/>
  <c r="Z903"/>
  <c r="Y903"/>
  <c r="X903"/>
  <c r="W903"/>
  <c r="V903"/>
  <c r="U903"/>
  <c r="T903"/>
  <c r="S903"/>
  <c r="R903"/>
  <c r="Q903"/>
  <c r="P903"/>
  <c r="O903"/>
  <c r="N903"/>
  <c r="M903"/>
  <c r="L903"/>
  <c r="K903"/>
  <c r="J903"/>
  <c r="I903"/>
  <c r="AG902"/>
  <c r="AF902"/>
  <c r="AE902"/>
  <c r="AD902"/>
  <c r="AB902"/>
  <c r="AA902"/>
  <c r="Z902"/>
  <c r="Y902"/>
  <c r="X902"/>
  <c r="W902"/>
  <c r="V902"/>
  <c r="U902"/>
  <c r="T902"/>
  <c r="S902"/>
  <c r="R902"/>
  <c r="Q902"/>
  <c r="P902"/>
  <c r="O902"/>
  <c r="N902"/>
  <c r="M902"/>
  <c r="L902"/>
  <c r="K902"/>
  <c r="J902"/>
  <c r="I902"/>
  <c r="AG901"/>
  <c r="AF901"/>
  <c r="AE901"/>
  <c r="AD901"/>
  <c r="AB901"/>
  <c r="AA901"/>
  <c r="Z901"/>
  <c r="Y901"/>
  <c r="X901"/>
  <c r="W901"/>
  <c r="V901"/>
  <c r="U901"/>
  <c r="T901"/>
  <c r="S901"/>
  <c r="R901"/>
  <c r="Q901"/>
  <c r="P901"/>
  <c r="O901"/>
  <c r="N901"/>
  <c r="M901"/>
  <c r="L901"/>
  <c r="K901"/>
  <c r="J901"/>
  <c r="I901"/>
  <c r="AG900"/>
  <c r="AF900"/>
  <c r="AE900"/>
  <c r="AD900"/>
  <c r="AB900"/>
  <c r="AA900"/>
  <c r="Z900"/>
  <c r="Y900"/>
  <c r="X900"/>
  <c r="W900"/>
  <c r="V900"/>
  <c r="U900"/>
  <c r="T900"/>
  <c r="S900"/>
  <c r="R900"/>
  <c r="Q900"/>
  <c r="P900"/>
  <c r="O900"/>
  <c r="N900"/>
  <c r="M900"/>
  <c r="L900"/>
  <c r="K900"/>
  <c r="J900"/>
  <c r="I900"/>
  <c r="AG899"/>
  <c r="AF899"/>
  <c r="AE899"/>
  <c r="AD899"/>
  <c r="AB899"/>
  <c r="AA899"/>
  <c r="Z899"/>
  <c r="Y899"/>
  <c r="X899"/>
  <c r="W899"/>
  <c r="V899"/>
  <c r="U899"/>
  <c r="T899"/>
  <c r="S899"/>
  <c r="R899"/>
  <c r="Q899"/>
  <c r="P899"/>
  <c r="O899"/>
  <c r="N899"/>
  <c r="M899"/>
  <c r="L899"/>
  <c r="K899"/>
  <c r="J899"/>
  <c r="I899"/>
  <c r="AG898"/>
  <c r="AF898"/>
  <c r="AE898"/>
  <c r="AD898"/>
  <c r="AB898"/>
  <c r="AA898"/>
  <c r="Z898"/>
  <c r="Y898"/>
  <c r="X898"/>
  <c r="W898"/>
  <c r="V898"/>
  <c r="U898"/>
  <c r="T898"/>
  <c r="S898"/>
  <c r="R898"/>
  <c r="Q898"/>
  <c r="P898"/>
  <c r="O898"/>
  <c r="N898"/>
  <c r="M898"/>
  <c r="L898"/>
  <c r="K898"/>
  <c r="J898"/>
  <c r="I898"/>
  <c r="AG890"/>
  <c r="AF890"/>
  <c r="AE890"/>
  <c r="AD890"/>
  <c r="AC890"/>
  <c r="AB890"/>
  <c r="AA890"/>
  <c r="Z890"/>
  <c r="Y890"/>
  <c r="X890"/>
  <c r="W890"/>
  <c r="V890"/>
  <c r="U890"/>
  <c r="T890"/>
  <c r="S890"/>
  <c r="AG889"/>
  <c r="AF889"/>
  <c r="AE889"/>
  <c r="AD889"/>
  <c r="AC889"/>
  <c r="AB889"/>
  <c r="AA889"/>
  <c r="Z889"/>
  <c r="Y889"/>
  <c r="X889"/>
  <c r="W889"/>
  <c r="V889"/>
  <c r="U889"/>
  <c r="T889"/>
  <c r="S889"/>
  <c r="R889"/>
  <c r="AG888"/>
  <c r="AF888"/>
  <c r="AE888"/>
  <c r="AD888"/>
  <c r="AC888"/>
  <c r="AB888"/>
  <c r="AA888"/>
  <c r="Z888"/>
  <c r="Y888"/>
  <c r="X888"/>
  <c r="W888"/>
  <c r="V888"/>
  <c r="U888"/>
  <c r="T888"/>
  <c r="S888"/>
  <c r="R888"/>
  <c r="AG887"/>
  <c r="AF887"/>
  <c r="AE887"/>
  <c r="AD887"/>
  <c r="AC887"/>
  <c r="AB887"/>
  <c r="AA887"/>
  <c r="Z887"/>
  <c r="Y887"/>
  <c r="X887"/>
  <c r="W887"/>
  <c r="V887"/>
  <c r="U887"/>
  <c r="T887"/>
  <c r="S887"/>
  <c r="R887"/>
  <c r="AG886"/>
  <c r="AF886"/>
  <c r="AE886"/>
  <c r="AD886"/>
  <c r="AC886"/>
  <c r="AB886"/>
  <c r="AA886"/>
  <c r="Z886"/>
  <c r="Y886"/>
  <c r="X886"/>
  <c r="W886"/>
  <c r="V886"/>
  <c r="U886"/>
  <c r="T886"/>
  <c r="S886"/>
  <c r="R886"/>
  <c r="AG885"/>
  <c r="AF885"/>
  <c r="AE885"/>
  <c r="AD885"/>
  <c r="AC885"/>
  <c r="AB885"/>
  <c r="AA885"/>
  <c r="Z885"/>
  <c r="Y885"/>
  <c r="X885"/>
  <c r="W885"/>
  <c r="V885"/>
  <c r="U885"/>
  <c r="T885"/>
  <c r="S885"/>
  <c r="R885"/>
  <c r="AG884"/>
  <c r="AF884"/>
  <c r="AE884"/>
  <c r="AD884"/>
  <c r="AC884"/>
  <c r="AB884"/>
  <c r="AA884"/>
  <c r="Z884"/>
  <c r="Y884"/>
  <c r="X884"/>
  <c r="W884"/>
  <c r="V884"/>
  <c r="U884"/>
  <c r="T884"/>
  <c r="S884"/>
  <c r="R884"/>
  <c r="AG882"/>
  <c r="AF882"/>
  <c r="AE882"/>
  <c r="AD882"/>
  <c r="AC882"/>
  <c r="AB882"/>
  <c r="AA882"/>
  <c r="Z882"/>
  <c r="Y882"/>
  <c r="X882"/>
  <c r="W882"/>
  <c r="V882"/>
  <c r="U882"/>
  <c r="T882"/>
  <c r="S882"/>
  <c r="R882"/>
  <c r="AG879"/>
  <c r="AF879"/>
  <c r="AE879"/>
  <c r="AD879"/>
  <c r="AC879"/>
  <c r="AB879"/>
  <c r="AA879"/>
  <c r="Z879"/>
  <c r="Y879"/>
  <c r="X879"/>
  <c r="W879"/>
  <c r="V879"/>
  <c r="U879"/>
  <c r="T879"/>
  <c r="S879"/>
  <c r="AG878"/>
  <c r="AF878"/>
  <c r="AE878"/>
  <c r="AD878"/>
  <c r="AC878"/>
  <c r="AB878"/>
  <c r="AA878"/>
  <c r="Z878"/>
  <c r="Y878"/>
  <c r="X878"/>
  <c r="W878"/>
  <c r="V878"/>
  <c r="U878"/>
  <c r="T878"/>
  <c r="S878"/>
  <c r="R878"/>
  <c r="AG877"/>
  <c r="AF877"/>
  <c r="AE877"/>
  <c r="AD877"/>
  <c r="AC877"/>
  <c r="AB877"/>
  <c r="AA877"/>
  <c r="Z877"/>
  <c r="Y877"/>
  <c r="X877"/>
  <c r="W877"/>
  <c r="V877"/>
  <c r="U877"/>
  <c r="T877"/>
  <c r="S877"/>
  <c r="R877"/>
  <c r="AG876"/>
  <c r="AF876"/>
  <c r="AE876"/>
  <c r="AD876"/>
  <c r="AC876"/>
  <c r="AB876"/>
  <c r="AA876"/>
  <c r="Z876"/>
  <c r="Y876"/>
  <c r="X876"/>
  <c r="W876"/>
  <c r="V876"/>
  <c r="U876"/>
  <c r="T876"/>
  <c r="S876"/>
  <c r="R876"/>
  <c r="AG875"/>
  <c r="AF875"/>
  <c r="AE875"/>
  <c r="AD875"/>
  <c r="AC875"/>
  <c r="AB875"/>
  <c r="AA875"/>
  <c r="Z875"/>
  <c r="Y875"/>
  <c r="X875"/>
  <c r="W875"/>
  <c r="V875"/>
  <c r="U875"/>
  <c r="T875"/>
  <c r="S875"/>
  <c r="R875"/>
  <c r="AG874"/>
  <c r="AF874"/>
  <c r="AE874"/>
  <c r="AD874"/>
  <c r="AC874"/>
  <c r="AB874"/>
  <c r="AA874"/>
  <c r="Z874"/>
  <c r="Y874"/>
  <c r="X874"/>
  <c r="W874"/>
  <c r="V874"/>
  <c r="U874"/>
  <c r="T874"/>
  <c r="S874"/>
  <c r="R874"/>
  <c r="AG873"/>
  <c r="AF873"/>
  <c r="AE873"/>
  <c r="AD873"/>
  <c r="AC873"/>
  <c r="AB873"/>
  <c r="AA873"/>
  <c r="Z873"/>
  <c r="Y873"/>
  <c r="X873"/>
  <c r="W873"/>
  <c r="V873"/>
  <c r="U873"/>
  <c r="T873"/>
  <c r="S873"/>
  <c r="R873"/>
  <c r="AG872"/>
  <c r="AF872"/>
  <c r="AE872"/>
  <c r="AD872"/>
  <c r="AC872"/>
  <c r="AB872"/>
  <c r="AA872"/>
  <c r="Z872"/>
  <c r="Y872"/>
  <c r="X872"/>
  <c r="W872"/>
  <c r="V872"/>
  <c r="U872"/>
  <c r="T872"/>
  <c r="S872"/>
  <c r="R872"/>
  <c r="AG871"/>
  <c r="AF871"/>
  <c r="AE871"/>
  <c r="AD871"/>
  <c r="AC871"/>
  <c r="AB871"/>
  <c r="AA871"/>
  <c r="Z871"/>
  <c r="Y871"/>
  <c r="X871"/>
  <c r="W871"/>
  <c r="V871"/>
  <c r="U871"/>
  <c r="T871"/>
  <c r="S871"/>
  <c r="R871"/>
  <c r="AG869"/>
  <c r="AF869"/>
  <c r="AE869"/>
  <c r="AD869"/>
  <c r="AC869"/>
  <c r="AB869"/>
  <c r="AA869"/>
  <c r="Z869"/>
  <c r="Y869"/>
  <c r="X869"/>
  <c r="W869"/>
  <c r="V869"/>
  <c r="U869"/>
  <c r="T869"/>
  <c r="S869"/>
  <c r="R869"/>
  <c r="AG855"/>
  <c r="AF855"/>
  <c r="AE855"/>
  <c r="AC855"/>
  <c r="AB855"/>
  <c r="AA855"/>
  <c r="Y855"/>
  <c r="X855"/>
  <c r="W855"/>
  <c r="U855"/>
  <c r="T855"/>
  <c r="S855"/>
  <c r="Q855"/>
  <c r="P855"/>
  <c r="O855"/>
  <c r="M855"/>
  <c r="L855"/>
  <c r="K855"/>
  <c r="AG854"/>
  <c r="AF854"/>
  <c r="AE854"/>
  <c r="AD854"/>
  <c r="AC854"/>
  <c r="AB854"/>
  <c r="AA854"/>
  <c r="Z854"/>
  <c r="Y854"/>
  <c r="X854"/>
  <c r="W854"/>
  <c r="V854"/>
  <c r="U854"/>
  <c r="T854"/>
  <c r="S854"/>
  <c r="R854"/>
  <c r="Q854"/>
  <c r="P854"/>
  <c r="O854"/>
  <c r="N854"/>
  <c r="M854"/>
  <c r="L854"/>
  <c r="K854"/>
  <c r="J854"/>
  <c r="AG853"/>
  <c r="AF853"/>
  <c r="AE853"/>
  <c r="AD853"/>
  <c r="AC853"/>
  <c r="AB853"/>
  <c r="AA853"/>
  <c r="Z853"/>
  <c r="Y853"/>
  <c r="X853"/>
  <c r="W853"/>
  <c r="V853"/>
  <c r="U853"/>
  <c r="T853"/>
  <c r="S853"/>
  <c r="R853"/>
  <c r="Q853"/>
  <c r="P853"/>
  <c r="O853"/>
  <c r="N853"/>
  <c r="M853"/>
  <c r="L853"/>
  <c r="K853"/>
  <c r="J853"/>
  <c r="AG843"/>
  <c r="AF843"/>
  <c r="AE843"/>
  <c r="AD843"/>
  <c r="AC843"/>
  <c r="AB843"/>
  <c r="AA843"/>
  <c r="Z843"/>
  <c r="Y843"/>
  <c r="X843"/>
  <c r="W843"/>
  <c r="V843"/>
  <c r="U843"/>
  <c r="T843"/>
  <c r="S843"/>
  <c r="R843"/>
  <c r="Q843"/>
  <c r="P843"/>
  <c r="O843"/>
  <c r="N843"/>
  <c r="M843"/>
  <c r="L843"/>
  <c r="K843"/>
  <c r="J843"/>
  <c r="I843"/>
  <c r="H843"/>
  <c r="G843"/>
  <c r="F843"/>
  <c r="E843"/>
  <c r="D843"/>
  <c r="AG842"/>
  <c r="AF842"/>
  <c r="AE842"/>
  <c r="AD842"/>
  <c r="AC842"/>
  <c r="AB842"/>
  <c r="AA842"/>
  <c r="Z842"/>
  <c r="Y842"/>
  <c r="X842"/>
  <c r="W842"/>
  <c r="V842"/>
  <c r="U842"/>
  <c r="T842"/>
  <c r="S842"/>
  <c r="R842"/>
  <c r="Q842"/>
  <c r="P842"/>
  <c r="O842"/>
  <c r="N842"/>
  <c r="M842"/>
  <c r="L842"/>
  <c r="K842"/>
  <c r="J842"/>
  <c r="I842"/>
  <c r="H842"/>
  <c r="G842"/>
  <c r="F842"/>
  <c r="E842"/>
  <c r="D842"/>
  <c r="AG840"/>
  <c r="AF840"/>
  <c r="AE840"/>
  <c r="AD840"/>
  <c r="AC840"/>
  <c r="AB840"/>
  <c r="AA840"/>
  <c r="Z840"/>
  <c r="Y840"/>
  <c r="X840"/>
  <c r="W840"/>
  <c r="V840"/>
  <c r="U840"/>
  <c r="T840"/>
  <c r="S840"/>
  <c r="R840"/>
  <c r="Q840"/>
  <c r="P840"/>
  <c r="O840"/>
  <c r="N840"/>
  <c r="M840"/>
  <c r="L840"/>
  <c r="K840"/>
  <c r="J840"/>
  <c r="I840"/>
  <c r="H840"/>
  <c r="G840"/>
  <c r="F840"/>
  <c r="E840"/>
  <c r="D840"/>
  <c r="AG839"/>
  <c r="AF839"/>
  <c r="AE839"/>
  <c r="AD839"/>
  <c r="AC839"/>
  <c r="AB839"/>
  <c r="AA839"/>
  <c r="Z839"/>
  <c r="Y839"/>
  <c r="X839"/>
  <c r="W839"/>
  <c r="V839"/>
  <c r="U839"/>
  <c r="T839"/>
  <c r="S839"/>
  <c r="R839"/>
  <c r="Q839"/>
  <c r="P839"/>
  <c r="O839"/>
  <c r="N839"/>
  <c r="M839"/>
  <c r="L839"/>
  <c r="K839"/>
  <c r="J839"/>
  <c r="I839"/>
  <c r="H839"/>
  <c r="G839"/>
  <c r="F839"/>
  <c r="E839"/>
  <c r="D839"/>
  <c r="AG837"/>
  <c r="AF837"/>
  <c r="AE837"/>
  <c r="AD837"/>
  <c r="AC837"/>
  <c r="AB837"/>
  <c r="AA837"/>
  <c r="Z837"/>
  <c r="Y837"/>
  <c r="X837"/>
  <c r="W837"/>
  <c r="V837"/>
  <c r="U837"/>
  <c r="T837"/>
  <c r="S837"/>
  <c r="R837"/>
  <c r="Q837"/>
  <c r="P837"/>
  <c r="O837"/>
  <c r="N837"/>
  <c r="M837"/>
  <c r="L837"/>
  <c r="K837"/>
  <c r="J837"/>
  <c r="I837"/>
  <c r="H837"/>
  <c r="G837"/>
  <c r="F837"/>
  <c r="E837"/>
  <c r="D837"/>
  <c r="AG836"/>
  <c r="AF836"/>
  <c r="AE836"/>
  <c r="AD836"/>
  <c r="AC836"/>
  <c r="AB836"/>
  <c r="AA836"/>
  <c r="Z836"/>
  <c r="Y836"/>
  <c r="X836"/>
  <c r="W836"/>
  <c r="V836"/>
  <c r="U836"/>
  <c r="T836"/>
  <c r="S836"/>
  <c r="R836"/>
  <c r="Q836"/>
  <c r="P836"/>
  <c r="O836"/>
  <c r="N836"/>
  <c r="M836"/>
  <c r="L836"/>
  <c r="K836"/>
  <c r="J836"/>
  <c r="I836"/>
  <c r="H836"/>
  <c r="G836"/>
  <c r="F836"/>
  <c r="E836"/>
  <c r="D836"/>
  <c r="AG834"/>
  <c r="AF834"/>
  <c r="AE834"/>
  <c r="AD834"/>
  <c r="AC834"/>
  <c r="AB834"/>
  <c r="AA834"/>
  <c r="Z834"/>
  <c r="Y834"/>
  <c r="X834"/>
  <c r="W834"/>
  <c r="V834"/>
  <c r="U834"/>
  <c r="T834"/>
  <c r="S834"/>
  <c r="R834"/>
  <c r="Q834"/>
  <c r="P834"/>
  <c r="O834"/>
  <c r="N834"/>
  <c r="M834"/>
  <c r="L834"/>
  <c r="K834"/>
  <c r="J834"/>
  <c r="I834"/>
  <c r="H834"/>
  <c r="G834"/>
  <c r="F834"/>
  <c r="E834"/>
  <c r="D834"/>
  <c r="AG833"/>
  <c r="AF833"/>
  <c r="AE833"/>
  <c r="AD833"/>
  <c r="AC833"/>
  <c r="AB833"/>
  <c r="AA833"/>
  <c r="Z833"/>
  <c r="Y833"/>
  <c r="X833"/>
  <c r="W833"/>
  <c r="V833"/>
  <c r="U833"/>
  <c r="T833"/>
  <c r="S833"/>
  <c r="R833"/>
  <c r="Q833"/>
  <c r="P833"/>
  <c r="O833"/>
  <c r="N833"/>
  <c r="M833"/>
  <c r="L833"/>
  <c r="K833"/>
  <c r="J833"/>
  <c r="I833"/>
  <c r="H833"/>
  <c r="G833"/>
  <c r="F833"/>
  <c r="E833"/>
  <c r="D833"/>
  <c r="AG824"/>
  <c r="AF824"/>
  <c r="AE824"/>
  <c r="AD824"/>
  <c r="AC824"/>
  <c r="AB824"/>
  <c r="AA824"/>
  <c r="Y824"/>
  <c r="X824"/>
  <c r="W824"/>
  <c r="V824"/>
  <c r="U824"/>
  <c r="T824"/>
  <c r="R824"/>
  <c r="Q824"/>
  <c r="P824"/>
  <c r="O824"/>
  <c r="N824"/>
  <c r="M824"/>
  <c r="AG823"/>
  <c r="AF823"/>
  <c r="AE823"/>
  <c r="AD823"/>
  <c r="AC823"/>
  <c r="AB823"/>
  <c r="AA823"/>
  <c r="Z823"/>
  <c r="Y823"/>
  <c r="X823"/>
  <c r="W823"/>
  <c r="V823"/>
  <c r="U823"/>
  <c r="T823"/>
  <c r="S823"/>
  <c r="R823"/>
  <c r="Q823"/>
  <c r="P823"/>
  <c r="O823"/>
  <c r="N823"/>
  <c r="M823"/>
  <c r="L823"/>
  <c r="AG822"/>
  <c r="AF822"/>
  <c r="AE822"/>
  <c r="AD822"/>
  <c r="AC822"/>
  <c r="AB822"/>
  <c r="AA822"/>
  <c r="Z822"/>
  <c r="Y822"/>
  <c r="X822"/>
  <c r="W822"/>
  <c r="V822"/>
  <c r="U822"/>
  <c r="T822"/>
  <c r="S822"/>
  <c r="R822"/>
  <c r="Q822"/>
  <c r="P822"/>
  <c r="O822"/>
  <c r="N822"/>
  <c r="M822"/>
  <c r="L822"/>
  <c r="AG821"/>
  <c r="AF821"/>
  <c r="AE821"/>
  <c r="AD821"/>
  <c r="AC821"/>
  <c r="AB821"/>
  <c r="AA821"/>
  <c r="Z821"/>
  <c r="Y821"/>
  <c r="X821"/>
  <c r="W821"/>
  <c r="V821"/>
  <c r="U821"/>
  <c r="T821"/>
  <c r="S821"/>
  <c r="R821"/>
  <c r="Q821"/>
  <c r="P821"/>
  <c r="O821"/>
  <c r="N821"/>
  <c r="M821"/>
  <c r="L821"/>
  <c r="AG820"/>
  <c r="AF820"/>
  <c r="AE820"/>
  <c r="AD820"/>
  <c r="AC820"/>
  <c r="AB820"/>
  <c r="AA820"/>
  <c r="Z820"/>
  <c r="Y820"/>
  <c r="X820"/>
  <c r="W820"/>
  <c r="V820"/>
  <c r="U820"/>
  <c r="T820"/>
  <c r="S820"/>
  <c r="R820"/>
  <c r="Q820"/>
  <c r="P820"/>
  <c r="O820"/>
  <c r="N820"/>
  <c r="M820"/>
  <c r="L820"/>
  <c r="S813"/>
  <c r="S812"/>
  <c r="AG806"/>
  <c r="AC806"/>
  <c r="Y806"/>
  <c r="U806"/>
  <c r="AG805"/>
  <c r="AD805"/>
  <c r="AC805"/>
  <c r="Z805"/>
  <c r="Y805"/>
  <c r="V805"/>
  <c r="U805"/>
  <c r="R805"/>
  <c r="AG804"/>
  <c r="AD804"/>
  <c r="AC804"/>
  <c r="Z804"/>
  <c r="Y804"/>
  <c r="V804"/>
  <c r="U804"/>
  <c r="R804"/>
  <c r="Q806"/>
  <c r="Q805"/>
  <c r="N805"/>
  <c r="Q804"/>
  <c r="N804"/>
  <c r="X782"/>
  <c r="N782"/>
  <c r="X781"/>
  <c r="N781"/>
  <c r="X780"/>
  <c r="N780"/>
  <c r="X779"/>
  <c r="N779"/>
  <c r="X771"/>
  <c r="N771"/>
  <c r="X770"/>
  <c r="N770"/>
  <c r="X769"/>
  <c r="N769"/>
  <c r="T762"/>
  <c r="M762"/>
  <c r="T761"/>
  <c r="M761"/>
  <c r="T760"/>
  <c r="M760"/>
  <c r="T759"/>
  <c r="M759"/>
  <c r="T758"/>
  <c r="M758"/>
  <c r="T757"/>
  <c r="M757"/>
  <c r="T756"/>
  <c r="M756"/>
  <c r="T753"/>
  <c r="M753"/>
  <c r="T752"/>
  <c r="M752"/>
  <c r="T751"/>
  <c r="M751"/>
  <c r="T750"/>
  <c r="M750"/>
  <c r="T749"/>
  <c r="M749"/>
  <c r="AF732"/>
  <c r="AA732"/>
  <c r="V732"/>
  <c r="Q732"/>
  <c r="L732"/>
  <c r="AF731"/>
  <c r="AA731"/>
  <c r="X731"/>
  <c r="V731"/>
  <c r="S731"/>
  <c r="Q731"/>
  <c r="N731"/>
  <c r="L731"/>
  <c r="I731"/>
  <c r="AF730"/>
  <c r="AA730"/>
  <c r="X730"/>
  <c r="V730"/>
  <c r="S730"/>
  <c r="Q730"/>
  <c r="N730"/>
  <c r="L730"/>
  <c r="I730"/>
  <c r="AF729"/>
  <c r="AA729"/>
  <c r="X729"/>
  <c r="V729"/>
  <c r="S729"/>
  <c r="Q729"/>
  <c r="N729"/>
  <c r="L729"/>
  <c r="I729"/>
  <c r="AF728"/>
  <c r="AA728"/>
  <c r="X728"/>
  <c r="V728"/>
  <c r="S728"/>
  <c r="Q728"/>
  <c r="N728"/>
  <c r="L728"/>
  <c r="I728"/>
  <c r="AF727"/>
  <c r="AA727"/>
  <c r="X727"/>
  <c r="V727"/>
  <c r="S727"/>
  <c r="Q727"/>
  <c r="N727"/>
  <c r="L727"/>
  <c r="I727"/>
  <c r="X718"/>
  <c r="N718"/>
  <c r="X717"/>
  <c r="N717"/>
  <c r="X716"/>
  <c r="N716"/>
  <c r="X715"/>
  <c r="N715"/>
  <c r="Z711"/>
  <c r="Z710"/>
  <c r="S711"/>
  <c r="L711"/>
  <c r="S710"/>
  <c r="L710"/>
  <c r="X707"/>
  <c r="N707"/>
  <c r="X706"/>
  <c r="N706"/>
  <c r="X705"/>
  <c r="N705"/>
  <c r="X704"/>
  <c r="N704"/>
  <c r="Z700"/>
  <c r="Z699"/>
  <c r="S700"/>
  <c r="L700"/>
  <c r="S699"/>
  <c r="L699"/>
  <c r="T691"/>
  <c r="T690"/>
  <c r="T683"/>
  <c r="T682"/>
  <c r="AF676"/>
  <c r="AA676"/>
  <c r="V676"/>
  <c r="Q676"/>
  <c r="L676"/>
  <c r="AF675"/>
  <c r="AA675"/>
  <c r="X675"/>
  <c r="V675"/>
  <c r="S675"/>
  <c r="Q675"/>
  <c r="N675"/>
  <c r="L675"/>
  <c r="I675"/>
  <c r="AF674"/>
  <c r="AA674"/>
  <c r="X674"/>
  <c r="V674"/>
  <c r="S674"/>
  <c r="Q674"/>
  <c r="N674"/>
  <c r="L674"/>
  <c r="I674"/>
  <c r="AF673"/>
  <c r="AA673"/>
  <c r="X673"/>
  <c r="V673"/>
  <c r="S673"/>
  <c r="Q673"/>
  <c r="N673"/>
  <c r="L673"/>
  <c r="I673"/>
  <c r="AF672"/>
  <c r="AA672"/>
  <c r="X672"/>
  <c r="V672"/>
  <c r="S672"/>
  <c r="Q672"/>
  <c r="N672"/>
  <c r="L672"/>
  <c r="I672"/>
  <c r="AF671"/>
  <c r="AA671"/>
  <c r="X671"/>
  <c r="V671"/>
  <c r="S671"/>
  <c r="Q671"/>
  <c r="N671"/>
  <c r="L671"/>
  <c r="I671"/>
  <c r="AF670"/>
  <c r="AA670"/>
  <c r="X670"/>
  <c r="V670"/>
  <c r="S670"/>
  <c r="Q670"/>
  <c r="N670"/>
  <c r="L670"/>
  <c r="I670"/>
  <c r="AF669"/>
  <c r="AA669"/>
  <c r="X669"/>
  <c r="V669"/>
  <c r="S669"/>
  <c r="Q669"/>
  <c r="N669"/>
  <c r="L669"/>
  <c r="I669"/>
  <c r="AF654"/>
  <c r="AF653"/>
  <c r="AF652"/>
  <c r="AF651"/>
  <c r="AF650"/>
  <c r="O654"/>
  <c r="O653"/>
  <c r="L653"/>
  <c r="O652"/>
  <c r="L652"/>
  <c r="O651"/>
  <c r="L651"/>
  <c r="O650"/>
  <c r="L650"/>
  <c r="AA654"/>
  <c r="W654"/>
  <c r="S654"/>
  <c r="AA653"/>
  <c r="Y653"/>
  <c r="W653"/>
  <c r="U653"/>
  <c r="S653"/>
  <c r="Q653"/>
  <c r="AA652"/>
  <c r="Y652"/>
  <c r="W652"/>
  <c r="U652"/>
  <c r="S652"/>
  <c r="Q652"/>
  <c r="AA651"/>
  <c r="Y651"/>
  <c r="W651"/>
  <c r="U651"/>
  <c r="S651"/>
  <c r="Q651"/>
  <c r="AA650"/>
  <c r="Y650"/>
  <c r="W650"/>
  <c r="U650"/>
  <c r="S650"/>
  <c r="Q650"/>
  <c r="AF644"/>
  <c r="AB644"/>
  <c r="X644"/>
  <c r="T644"/>
  <c r="P644"/>
  <c r="L644"/>
  <c r="J644"/>
  <c r="AF643"/>
  <c r="AB643"/>
  <c r="Z643"/>
  <c r="X643"/>
  <c r="V643"/>
  <c r="T643"/>
  <c r="R643"/>
  <c r="P643"/>
  <c r="N643"/>
  <c r="L643"/>
  <c r="J643"/>
  <c r="AF642"/>
  <c r="AB642"/>
  <c r="Z642"/>
  <c r="X642"/>
  <c r="V642"/>
  <c r="T642"/>
  <c r="R642"/>
  <c r="P642"/>
  <c r="N642"/>
  <c r="L642"/>
  <c r="J642"/>
  <c r="AF641"/>
  <c r="AB641"/>
  <c r="Z641"/>
  <c r="X641"/>
  <c r="V641"/>
  <c r="T641"/>
  <c r="R641"/>
  <c r="P641"/>
  <c r="N641"/>
  <c r="L641"/>
  <c r="J641"/>
  <c r="AF640"/>
  <c r="AB640"/>
  <c r="Z640"/>
  <c r="X640"/>
  <c r="V640"/>
  <c r="T640"/>
  <c r="R640"/>
  <c r="P640"/>
  <c r="N640"/>
  <c r="L640"/>
  <c r="J640"/>
  <c r="Q628"/>
  <c r="O628"/>
  <c r="M628"/>
  <c r="K628"/>
  <c r="Q627"/>
  <c r="O627"/>
  <c r="M627"/>
  <c r="K627"/>
  <c r="Q625"/>
  <c r="O625"/>
  <c r="M625"/>
  <c r="K625"/>
  <c r="Q624"/>
  <c r="O624"/>
  <c r="M624"/>
  <c r="K624"/>
  <c r="Q623"/>
  <c r="O623"/>
  <c r="M623"/>
  <c r="K623"/>
  <c r="Q621"/>
  <c r="O621"/>
  <c r="M621"/>
  <c r="K621"/>
  <c r="Q620"/>
  <c r="O620"/>
  <c r="M620"/>
  <c r="K620"/>
  <c r="Q619"/>
  <c r="O619"/>
  <c r="M619"/>
  <c r="K619"/>
  <c r="Q617"/>
  <c r="O617"/>
  <c r="M617"/>
  <c r="K617"/>
  <c r="Q616"/>
  <c r="O616"/>
  <c r="M616"/>
  <c r="K616"/>
  <c r="Q615"/>
  <c r="O615"/>
  <c r="K615"/>
  <c r="AF628"/>
  <c r="AC628"/>
  <c r="AF627"/>
  <c r="AC627"/>
  <c r="AF625"/>
  <c r="AC625"/>
  <c r="AF624"/>
  <c r="AC624"/>
  <c r="AF623"/>
  <c r="AC623"/>
  <c r="AF621"/>
  <c r="AC621"/>
  <c r="AF620"/>
  <c r="AC620"/>
  <c r="AF619"/>
  <c r="AC619"/>
  <c r="AF617"/>
  <c r="AC617"/>
  <c r="AF616"/>
  <c r="AC616"/>
  <c r="AF615"/>
  <c r="AC615"/>
  <c r="AA628"/>
  <c r="X628"/>
  <c r="AA627"/>
  <c r="X627"/>
  <c r="AA625"/>
  <c r="X625"/>
  <c r="AA624"/>
  <c r="X624"/>
  <c r="AA623"/>
  <c r="X623"/>
  <c r="AA621"/>
  <c r="X621"/>
  <c r="AA620"/>
  <c r="X620"/>
  <c r="AA619"/>
  <c r="X619"/>
  <c r="AA617"/>
  <c r="X617"/>
  <c r="AA616"/>
  <c r="X616"/>
  <c r="AA615"/>
  <c r="X615"/>
  <c r="K629"/>
  <c r="O629"/>
  <c r="S629"/>
  <c r="X629"/>
  <c r="V628"/>
  <c r="S628"/>
  <c r="J628"/>
  <c r="G628"/>
  <c r="D628"/>
  <c r="V627"/>
  <c r="S627"/>
  <c r="J627"/>
  <c r="G627"/>
  <c r="D627"/>
  <c r="V625"/>
  <c r="S625"/>
  <c r="J625"/>
  <c r="G625"/>
  <c r="D625"/>
  <c r="V624"/>
  <c r="S624"/>
  <c r="J624"/>
  <c r="G624"/>
  <c r="D624"/>
  <c r="V623"/>
  <c r="S623"/>
  <c r="J623"/>
  <c r="G623"/>
  <c r="D623"/>
  <c r="V621"/>
  <c r="S621"/>
  <c r="J621"/>
  <c r="G621"/>
  <c r="D621"/>
  <c r="V620"/>
  <c r="S620"/>
  <c r="J620"/>
  <c r="G620"/>
  <c r="D620"/>
  <c r="V619"/>
  <c r="S619"/>
  <c r="J619"/>
  <c r="G619"/>
  <c r="D619"/>
  <c r="V617"/>
  <c r="S617"/>
  <c r="J617"/>
  <c r="G617"/>
  <c r="D617"/>
  <c r="V616"/>
  <c r="S616"/>
  <c r="J616"/>
  <c r="G616"/>
  <c r="D616"/>
  <c r="V615"/>
  <c r="S615"/>
  <c r="M615"/>
  <c r="J615"/>
  <c r="G615"/>
  <c r="D615"/>
  <c r="AE602"/>
  <c r="AB602"/>
  <c r="Y602"/>
  <c r="V602"/>
  <c r="S602"/>
  <c r="AE601"/>
  <c r="AB601"/>
  <c r="Y601"/>
  <c r="V601"/>
  <c r="S601"/>
  <c r="AC592"/>
  <c r="Z592"/>
  <c r="W592"/>
  <c r="T592"/>
  <c r="Q592"/>
  <c r="N592"/>
  <c r="K592"/>
  <c r="H592"/>
  <c r="AC591"/>
  <c r="Z591"/>
  <c r="W591"/>
  <c r="T591"/>
  <c r="Q591"/>
  <c r="N591"/>
  <c r="K591"/>
  <c r="H591"/>
  <c r="AC590"/>
  <c r="Z590"/>
  <c r="W590"/>
  <c r="T590"/>
  <c r="Q590"/>
  <c r="N590"/>
  <c r="K590"/>
  <c r="H590"/>
  <c r="AC589"/>
  <c r="Z589"/>
  <c r="W589"/>
  <c r="T589"/>
  <c r="Q589"/>
  <c r="N589"/>
  <c r="K589"/>
  <c r="H589"/>
  <c r="AC586"/>
  <c r="Z586"/>
  <c r="W586"/>
  <c r="T586"/>
  <c r="Q586"/>
  <c r="N586"/>
  <c r="K586"/>
  <c r="H586"/>
  <c r="AC585"/>
  <c r="Z585"/>
  <c r="W585"/>
  <c r="T585"/>
  <c r="Q585"/>
  <c r="N585"/>
  <c r="K585"/>
  <c r="H585"/>
  <c r="AC584"/>
  <c r="Z584"/>
  <c r="W584"/>
  <c r="T584"/>
  <c r="Q584"/>
  <c r="N584"/>
  <c r="K584"/>
  <c r="H584"/>
  <c r="AC583"/>
  <c r="Z583"/>
  <c r="W583"/>
  <c r="T583"/>
  <c r="Q583"/>
  <c r="N583"/>
  <c r="K583"/>
  <c r="H583"/>
  <c r="AC573"/>
  <c r="Z573"/>
  <c r="W573"/>
  <c r="T573"/>
  <c r="Q573"/>
  <c r="N573"/>
  <c r="K573"/>
  <c r="H573"/>
  <c r="AC572"/>
  <c r="Z572"/>
  <c r="W572"/>
  <c r="T572"/>
  <c r="Q572"/>
  <c r="N572"/>
  <c r="K572"/>
  <c r="H572"/>
  <c r="AC571"/>
  <c r="Z571"/>
  <c r="W571"/>
  <c r="T571"/>
  <c r="Q571"/>
  <c r="N571"/>
  <c r="K571"/>
  <c r="H571"/>
  <c r="AC570"/>
  <c r="Z570"/>
  <c r="W570"/>
  <c r="T570"/>
  <c r="Q570"/>
  <c r="N570"/>
  <c r="K570"/>
  <c r="H570"/>
  <c r="AC567"/>
  <c r="Z567"/>
  <c r="W567"/>
  <c r="T567"/>
  <c r="Q567"/>
  <c r="N567"/>
  <c r="K567"/>
  <c r="H567"/>
  <c r="AC566"/>
  <c r="Z566"/>
  <c r="W566"/>
  <c r="T566"/>
  <c r="Q566"/>
  <c r="N566"/>
  <c r="K566"/>
  <c r="H566"/>
  <c r="AC565"/>
  <c r="Z565"/>
  <c r="W565"/>
  <c r="T565"/>
  <c r="Q565"/>
  <c r="N565"/>
  <c r="K565"/>
  <c r="H565"/>
  <c r="AC564"/>
  <c r="Z564"/>
  <c r="W564"/>
  <c r="T564"/>
  <c r="Q564"/>
  <c r="N564"/>
  <c r="K564"/>
  <c r="H564"/>
  <c r="AE536"/>
  <c r="AB536"/>
  <c r="Y536"/>
  <c r="V536"/>
  <c r="S536"/>
  <c r="AE535"/>
  <c r="AB535"/>
  <c r="Y535"/>
  <c r="V535"/>
  <c r="S535"/>
  <c r="AC526"/>
  <c r="Z526"/>
  <c r="W526"/>
  <c r="T526"/>
  <c r="Q526"/>
  <c r="N526"/>
  <c r="K526"/>
  <c r="H526"/>
  <c r="AC525"/>
  <c r="Z525"/>
  <c r="W525"/>
  <c r="T525"/>
  <c r="Q525"/>
  <c r="N525"/>
  <c r="K525"/>
  <c r="H525"/>
  <c r="AC524"/>
  <c r="Z524"/>
  <c r="W524"/>
  <c r="T524"/>
  <c r="Q524"/>
  <c r="N524"/>
  <c r="K524"/>
  <c r="H524"/>
  <c r="AC520"/>
  <c r="Z520"/>
  <c r="W520"/>
  <c r="T520"/>
  <c r="Q520"/>
  <c r="N520"/>
  <c r="K520"/>
  <c r="H520"/>
  <c r="AC519"/>
  <c r="Z519"/>
  <c r="W519"/>
  <c r="T519"/>
  <c r="Q519"/>
  <c r="N519"/>
  <c r="K519"/>
  <c r="H519"/>
  <c r="AC518"/>
  <c r="Z518"/>
  <c r="W518"/>
  <c r="T518"/>
  <c r="Q518"/>
  <c r="N518"/>
  <c r="K518"/>
  <c r="H518"/>
  <c r="AC515"/>
  <c r="Z515"/>
  <c r="W515"/>
  <c r="T515"/>
  <c r="Q515"/>
  <c r="N515"/>
  <c r="K515"/>
  <c r="H515"/>
  <c r="AC514"/>
  <c r="Z514"/>
  <c r="W514"/>
  <c r="T514"/>
  <c r="Q514"/>
  <c r="N514"/>
  <c r="K514"/>
  <c r="H514"/>
  <c r="AC513"/>
  <c r="Z513"/>
  <c r="W513"/>
  <c r="T513"/>
  <c r="Q513"/>
  <c r="N513"/>
  <c r="K513"/>
  <c r="H513"/>
  <c r="AC512"/>
  <c r="Z512"/>
  <c r="W512"/>
  <c r="T512"/>
  <c r="Q512"/>
  <c r="N512"/>
  <c r="K512"/>
  <c r="H512"/>
  <c r="AC501"/>
  <c r="Z501"/>
  <c r="W501"/>
  <c r="T501"/>
  <c r="Q501"/>
  <c r="N501"/>
  <c r="K501"/>
  <c r="H501"/>
  <c r="AC500"/>
  <c r="Z500"/>
  <c r="W500"/>
  <c r="T500"/>
  <c r="Q500"/>
  <c r="N500"/>
  <c r="K500"/>
  <c r="H500"/>
  <c r="AC499"/>
  <c r="Z499"/>
  <c r="W499"/>
  <c r="T499"/>
  <c r="Q499"/>
  <c r="N499"/>
  <c r="K499"/>
  <c r="H499"/>
  <c r="AC495"/>
  <c r="Z495"/>
  <c r="W495"/>
  <c r="T495"/>
  <c r="Q495"/>
  <c r="N495"/>
  <c r="K495"/>
  <c r="H495"/>
  <c r="AC494"/>
  <c r="Z494"/>
  <c r="W494"/>
  <c r="T494"/>
  <c r="Q494"/>
  <c r="N494"/>
  <c r="K494"/>
  <c r="H494"/>
  <c r="AC493"/>
  <c r="Z493"/>
  <c r="W493"/>
  <c r="T493"/>
  <c r="Q493"/>
  <c r="N493"/>
  <c r="K493"/>
  <c r="H493"/>
  <c r="AC490"/>
  <c r="Z490"/>
  <c r="W490"/>
  <c r="T490"/>
  <c r="Q490"/>
  <c r="N490"/>
  <c r="K490"/>
  <c r="H490"/>
  <c r="AC489"/>
  <c r="Z489"/>
  <c r="W489"/>
  <c r="T489"/>
  <c r="Q489"/>
  <c r="N489"/>
  <c r="K489"/>
  <c r="H489"/>
  <c r="AC488"/>
  <c r="Z488"/>
  <c r="W488"/>
  <c r="T488"/>
  <c r="Q488"/>
  <c r="N488"/>
  <c r="K488"/>
  <c r="H488"/>
  <c r="AC487"/>
  <c r="Z487"/>
  <c r="W487"/>
  <c r="T487"/>
  <c r="Q487"/>
  <c r="N487"/>
  <c r="K487"/>
  <c r="H487"/>
  <c r="AE459"/>
  <c r="AB459"/>
  <c r="Y459"/>
  <c r="V459"/>
  <c r="S459"/>
  <c r="AE458"/>
  <c r="AB458"/>
  <c r="Y458"/>
  <c r="V458"/>
  <c r="S458"/>
  <c r="AB447"/>
  <c r="Y447"/>
  <c r="V447"/>
  <c r="S447"/>
  <c r="P447"/>
  <c r="M447"/>
  <c r="J447"/>
  <c r="AB446"/>
  <c r="Y446"/>
  <c r="V446"/>
  <c r="S446"/>
  <c r="P446"/>
  <c r="M446"/>
  <c r="J446"/>
  <c r="AB445"/>
  <c r="Y445"/>
  <c r="V445"/>
  <c r="S445"/>
  <c r="P445"/>
  <c r="M445"/>
  <c r="J445"/>
  <c r="AB441"/>
  <c r="Y441"/>
  <c r="V441"/>
  <c r="S441"/>
  <c r="P441"/>
  <c r="M441"/>
  <c r="J441"/>
  <c r="AB440"/>
  <c r="Y440"/>
  <c r="V440"/>
  <c r="S440"/>
  <c r="P440"/>
  <c r="M440"/>
  <c r="J440"/>
  <c r="AB439"/>
  <c r="Y439"/>
  <c r="V439"/>
  <c r="S439"/>
  <c r="P439"/>
  <c r="M439"/>
  <c r="J439"/>
  <c r="AB436"/>
  <c r="Y436"/>
  <c r="V436"/>
  <c r="S436"/>
  <c r="P436"/>
  <c r="M436"/>
  <c r="J436"/>
  <c r="AB435"/>
  <c r="Y435"/>
  <c r="V435"/>
  <c r="S435"/>
  <c r="P435"/>
  <c r="M435"/>
  <c r="J435"/>
  <c r="AB434"/>
  <c r="Y434"/>
  <c r="V434"/>
  <c r="S434"/>
  <c r="P434"/>
  <c r="M434"/>
  <c r="J434"/>
  <c r="AB433"/>
  <c r="Y433"/>
  <c r="V433"/>
  <c r="S433"/>
  <c r="P433"/>
  <c r="M433"/>
  <c r="J433"/>
  <c r="AB422"/>
  <c r="Y422"/>
  <c r="V422"/>
  <c r="S422"/>
  <c r="P422"/>
  <c r="M422"/>
  <c r="J422"/>
  <c r="AB421"/>
  <c r="Y421"/>
  <c r="V421"/>
  <c r="S421"/>
  <c r="P421"/>
  <c r="M421"/>
  <c r="J421"/>
  <c r="AB420"/>
  <c r="Y420"/>
  <c r="V420"/>
  <c r="S420"/>
  <c r="P420"/>
  <c r="M420"/>
  <c r="J420"/>
  <c r="AB416"/>
  <c r="Y416"/>
  <c r="V416"/>
  <c r="S416"/>
  <c r="P416"/>
  <c r="M416"/>
  <c r="J416"/>
  <c r="AB415"/>
  <c r="Y415"/>
  <c r="V415"/>
  <c r="S415"/>
  <c r="P415"/>
  <c r="M415"/>
  <c r="J415"/>
  <c r="AB414"/>
  <c r="Y414"/>
  <c r="V414"/>
  <c r="S414"/>
  <c r="P414"/>
  <c r="M414"/>
  <c r="J414"/>
  <c r="AB411"/>
  <c r="Y411"/>
  <c r="V411"/>
  <c r="S411"/>
  <c r="P411"/>
  <c r="M411"/>
  <c r="J411"/>
  <c r="AB410"/>
  <c r="Y410"/>
  <c r="V410"/>
  <c r="S410"/>
  <c r="P410"/>
  <c r="M410"/>
  <c r="J410"/>
  <c r="AB409"/>
  <c r="Y409"/>
  <c r="V409"/>
  <c r="S409"/>
  <c r="P409"/>
  <c r="M409"/>
  <c r="J409"/>
  <c r="AB408"/>
  <c r="Y408"/>
  <c r="V408"/>
  <c r="S408"/>
  <c r="P408"/>
  <c r="M408"/>
  <c r="J408"/>
  <c r="Y175"/>
  <c r="T175"/>
  <c r="O175"/>
  <c r="Y174"/>
  <c r="T174"/>
  <c r="O174"/>
  <c r="Y173"/>
  <c r="T173"/>
  <c r="O173"/>
  <c r="Y172"/>
  <c r="T172"/>
  <c r="O172"/>
  <c r="Y171"/>
  <c r="T171"/>
  <c r="O171"/>
  <c r="Y129"/>
  <c r="T129"/>
  <c r="O129"/>
  <c r="Y128"/>
  <c r="T128"/>
  <c r="O128"/>
  <c r="Y127"/>
  <c r="T127"/>
  <c r="O127"/>
  <c r="Y126"/>
  <c r="T126"/>
  <c r="O126"/>
  <c r="Y125"/>
  <c r="T125"/>
  <c r="O125"/>
  <c r="H77"/>
  <c r="H76"/>
  <c r="H75"/>
  <c r="H74"/>
  <c r="H71"/>
  <c r="H70"/>
  <c r="H69"/>
  <c r="H68"/>
  <c r="AC48"/>
  <c r="AC47"/>
  <c r="AC46"/>
  <c r="AC45"/>
  <c r="P48"/>
  <c r="P47"/>
  <c r="P46"/>
  <c r="P45"/>
  <c r="Y48"/>
  <c r="U48"/>
  <c r="Y47"/>
  <c r="U47"/>
  <c r="Y46"/>
  <c r="U46"/>
  <c r="Y45"/>
  <c r="U45"/>
  <c r="L48"/>
  <c r="L47"/>
  <c r="L46"/>
  <c r="L45"/>
  <c r="D48"/>
  <c r="D47"/>
  <c r="D46"/>
  <c r="D45"/>
  <c r="AC38"/>
  <c r="X38"/>
  <c r="S38"/>
  <c r="N38"/>
  <c r="AC37"/>
  <c r="X37"/>
  <c r="S37"/>
  <c r="N37"/>
  <c r="AC36"/>
  <c r="X36"/>
  <c r="S36"/>
  <c r="N36"/>
  <c r="AC35"/>
  <c r="X35"/>
  <c r="S35"/>
  <c r="N35"/>
  <c r="AC34"/>
  <c r="X34"/>
  <c r="S34"/>
  <c r="N34"/>
  <c r="D38"/>
  <c r="D37"/>
  <c r="D36"/>
  <c r="D35"/>
  <c r="D34"/>
  <c r="Y26"/>
  <c r="P26"/>
  <c r="Y25"/>
  <c r="P25"/>
  <c r="Y24"/>
  <c r="P24"/>
  <c r="Z701" l="1"/>
  <c r="AC31" i="71" l="1"/>
  <c r="AC39" i="86" s="1"/>
  <c r="X31" i="71"/>
  <c r="X39" i="86" s="1"/>
  <c r="S31" i="71"/>
  <c r="S39" i="86" s="1"/>
  <c r="N31" i="71"/>
  <c r="N39" i="86" s="1"/>
  <c r="AC49"/>
  <c r="Y49"/>
  <c r="U49"/>
  <c r="P49"/>
  <c r="AC421" i="71" l="1"/>
  <c r="AC593" i="86" s="1"/>
  <c r="Z421" i="71"/>
  <c r="Z593" i="86" s="1"/>
  <c r="W421" i="71"/>
  <c r="W593" i="86" s="1"/>
  <c r="T421" i="71"/>
  <c r="T593" i="86" s="1"/>
  <c r="Q421" i="71"/>
  <c r="Q593" i="86" s="1"/>
  <c r="N421" i="71"/>
  <c r="N593" i="86" s="1"/>
  <c r="K421" i="71"/>
  <c r="K593" i="86" s="1"/>
  <c r="H421" i="71"/>
  <c r="H593" i="86" s="1"/>
  <c r="AF420" i="71"/>
  <c r="AF592" i="86" s="1"/>
  <c r="AF419" i="71"/>
  <c r="AF591" i="86" s="1"/>
  <c r="AF418" i="71"/>
  <c r="AF590" i="86" s="1"/>
  <c r="AF417" i="71"/>
  <c r="AF589" i="86" s="1"/>
  <c r="AO405" i="71"/>
  <c r="AN405"/>
  <c r="AL405"/>
  <c r="AK405"/>
  <c r="AO404"/>
  <c r="AN404"/>
  <c r="AL404"/>
  <c r="AK404"/>
  <c r="AC404"/>
  <c r="AC576" i="86" s="1"/>
  <c r="Z404" i="71"/>
  <c r="Z576" i="86" s="1"/>
  <c r="W404" i="71"/>
  <c r="W576" i="86" s="1"/>
  <c r="T404" i="71"/>
  <c r="T576" i="86" s="1"/>
  <c r="Q404" i="71"/>
  <c r="N404"/>
  <c r="K404"/>
  <c r="H404"/>
  <c r="AC402"/>
  <c r="AC574" i="86" s="1"/>
  <c r="Z402" i="71"/>
  <c r="Z574" i="86" s="1"/>
  <c r="W402" i="71"/>
  <c r="W574" i="86" s="1"/>
  <c r="T402" i="71"/>
  <c r="T574" i="86" s="1"/>
  <c r="Q402" i="71"/>
  <c r="Q574" i="86" s="1"/>
  <c r="N402" i="71"/>
  <c r="N574" i="86" s="1"/>
  <c r="K402" i="71"/>
  <c r="K574" i="86" s="1"/>
  <c r="H402" i="71"/>
  <c r="H574" i="86" s="1"/>
  <c r="AF400" i="71"/>
  <c r="AF572" i="86" s="1"/>
  <c r="AO424" i="71"/>
  <c r="AN424"/>
  <c r="AL424"/>
  <c r="AK424"/>
  <c r="AP423"/>
  <c r="AN423"/>
  <c r="AM423"/>
  <c r="AK423"/>
  <c r="AJ423"/>
  <c r="AC423"/>
  <c r="AC595" i="86" s="1"/>
  <c r="Z423" i="71"/>
  <c r="Z595" i="86" s="1"/>
  <c r="W423" i="71"/>
  <c r="W595" i="86" s="1"/>
  <c r="T423" i="71"/>
  <c r="T595" i="86" s="1"/>
  <c r="Q423" i="71"/>
  <c r="Q595" i="86" s="1"/>
  <c r="N423" i="71"/>
  <c r="K423"/>
  <c r="H423"/>
  <c r="AO423" l="1"/>
  <c r="N595" i="86"/>
  <c r="AI404" i="71"/>
  <c r="H576" i="86"/>
  <c r="AJ404" i="71"/>
  <c r="K576" i="86"/>
  <c r="AI423" i="71"/>
  <c r="H595" i="86"/>
  <c r="AM404" i="71"/>
  <c r="N576" i="86"/>
  <c r="AL423" i="71"/>
  <c r="K595" i="86"/>
  <c r="AP404" i="71"/>
  <c r="Q576" i="86"/>
  <c r="AF421" i="71"/>
  <c r="AF593" i="86" s="1"/>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c r="AI22"/>
  <c r="AH22"/>
  <c r="AG22"/>
  <c r="AF22"/>
  <c r="AE22"/>
  <c r="AD22"/>
  <c r="AC22"/>
  <c r="AB22"/>
  <c r="AA22"/>
  <c r="Z22"/>
  <c r="Y22"/>
  <c r="X22"/>
  <c r="W22"/>
  <c r="V22"/>
  <c r="U22"/>
  <c r="T22"/>
  <c r="S22"/>
  <c r="R22"/>
  <c r="Q22"/>
  <c r="P22"/>
  <c r="O22"/>
  <c r="N22"/>
  <c r="M22"/>
  <c r="L22"/>
  <c r="K22"/>
  <c r="J22"/>
  <c r="I22"/>
  <c r="H22"/>
  <c r="G22"/>
  <c r="AG19" i="87"/>
  <c r="AF19"/>
  <c r="AE19"/>
  <c r="AD19"/>
  <c r="AC19"/>
  <c r="AB19"/>
  <c r="AA19"/>
  <c r="Z19"/>
  <c r="Y19"/>
  <c r="X19"/>
  <c r="W19"/>
  <c r="V19"/>
  <c r="U19"/>
  <c r="T19"/>
  <c r="S19"/>
  <c r="R19"/>
  <c r="Q19"/>
  <c r="P19"/>
  <c r="O19"/>
  <c r="N19"/>
  <c r="M19"/>
  <c r="L19"/>
  <c r="K19"/>
  <c r="J19"/>
  <c r="I19"/>
  <c r="H19"/>
  <c r="G19"/>
  <c r="F19"/>
  <c r="E19"/>
  <c r="D19"/>
  <c r="C19"/>
  <c r="B19"/>
  <c r="A19"/>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c r="M36"/>
  <c r="AD36" i="75"/>
  <c r="V36"/>
  <c r="M36"/>
  <c r="E6" i="68"/>
  <c r="AD38" i="84" l="1"/>
  <c r="V38"/>
  <c r="M38"/>
  <c r="J37"/>
  <c r="I37"/>
  <c r="H37"/>
  <c r="G37"/>
  <c r="E37"/>
  <c r="D37"/>
  <c r="B37"/>
  <c r="A37"/>
  <c r="J34"/>
  <c r="I34"/>
  <c r="H34"/>
  <c r="G34"/>
  <c r="E34"/>
  <c r="D34"/>
  <c r="B34"/>
  <c r="A34"/>
  <c r="AK31"/>
  <c r="AJ31"/>
  <c r="AI31"/>
  <c r="AH31"/>
  <c r="AG31"/>
  <c r="AF31"/>
  <c r="AE31"/>
  <c r="AD31"/>
  <c r="AC31"/>
  <c r="AB31"/>
  <c r="AA31"/>
  <c r="Z31"/>
  <c r="Y31"/>
  <c r="X31"/>
  <c r="W31"/>
  <c r="V31"/>
  <c r="U31"/>
  <c r="T31"/>
  <c r="S31"/>
  <c r="R31"/>
  <c r="Q31"/>
  <c r="P31"/>
  <c r="O31"/>
  <c r="N31"/>
  <c r="M31"/>
  <c r="L31"/>
  <c r="K31"/>
  <c r="J31"/>
  <c r="I31"/>
  <c r="H31"/>
  <c r="G31"/>
  <c r="F31"/>
  <c r="E31"/>
  <c r="D31"/>
  <c r="C31"/>
  <c r="B31"/>
  <c r="A31"/>
  <c r="AA29"/>
  <c r="Z29"/>
  <c r="Y29"/>
  <c r="X29"/>
  <c r="W29"/>
  <c r="V29"/>
  <c r="U29"/>
  <c r="T29"/>
  <c r="R29"/>
  <c r="Q29"/>
  <c r="P29"/>
  <c r="M29"/>
  <c r="L29"/>
  <c r="K29"/>
  <c r="J29"/>
  <c r="I29"/>
  <c r="H29"/>
  <c r="G29"/>
  <c r="F29"/>
  <c r="D29"/>
  <c r="C29"/>
  <c r="B29"/>
  <c r="AK27"/>
  <c r="AJ27"/>
  <c r="AI27"/>
  <c r="AH27"/>
  <c r="AG27"/>
  <c r="AF27"/>
  <c r="AE27"/>
  <c r="AD27"/>
  <c r="AC27"/>
  <c r="AB27"/>
  <c r="AA27"/>
  <c r="Z27"/>
  <c r="Y27"/>
  <c r="X27"/>
  <c r="W27"/>
  <c r="V27"/>
  <c r="U27"/>
  <c r="T27"/>
  <c r="S27"/>
  <c r="R27"/>
  <c r="Q27"/>
  <c r="P27"/>
  <c r="O27"/>
  <c r="N27"/>
  <c r="M27"/>
  <c r="L27"/>
  <c r="K27"/>
  <c r="J27"/>
  <c r="I27"/>
  <c r="H27"/>
  <c r="G27"/>
  <c r="E27"/>
  <c r="D27"/>
  <c r="C27"/>
  <c r="B27"/>
  <c r="A27"/>
  <c r="AK25"/>
  <c r="AJ25"/>
  <c r="AI25"/>
  <c r="AH25"/>
  <c r="AG25"/>
  <c r="AF25"/>
  <c r="AE25"/>
  <c r="AD25"/>
  <c r="AB25"/>
  <c r="AA25"/>
  <c r="Z25"/>
  <c r="Y25"/>
  <c r="X25"/>
  <c r="W25"/>
  <c r="V25"/>
  <c r="U25"/>
  <c r="T25"/>
  <c r="S25"/>
  <c r="R25"/>
  <c r="Q25"/>
  <c r="P25"/>
  <c r="O25"/>
  <c r="N25"/>
  <c r="M25"/>
  <c r="L25"/>
  <c r="K25"/>
  <c r="J25"/>
  <c r="I25"/>
  <c r="H25"/>
  <c r="G25"/>
  <c r="F25"/>
  <c r="E25"/>
  <c r="D25"/>
  <c r="C25"/>
  <c r="B25"/>
  <c r="A25"/>
  <c r="R15"/>
  <c r="K15"/>
  <c r="H15"/>
  <c r="G15"/>
  <c r="F15"/>
  <c r="E15"/>
  <c r="D15"/>
  <c r="C15"/>
  <c r="B15"/>
  <c r="A15"/>
  <c r="R14"/>
  <c r="K14"/>
  <c r="J13"/>
  <c r="I13"/>
  <c r="H13"/>
  <c r="G13"/>
  <c r="F13"/>
  <c r="E13"/>
  <c r="D13"/>
  <c r="C13"/>
  <c r="B13"/>
  <c r="A13"/>
  <c r="AD37" i="83"/>
  <c r="V37"/>
  <c r="M37"/>
  <c r="J36"/>
  <c r="I36"/>
  <c r="H36"/>
  <c r="G36"/>
  <c r="E36"/>
  <c r="D36"/>
  <c r="B36"/>
  <c r="A36"/>
  <c r="J33"/>
  <c r="I33"/>
  <c r="H33"/>
  <c r="G33"/>
  <c r="E33"/>
  <c r="D33"/>
  <c r="B33"/>
  <c r="A33"/>
  <c r="AK30"/>
  <c r="AJ30"/>
  <c r="AI30"/>
  <c r="AH30"/>
  <c r="AG30"/>
  <c r="AF30"/>
  <c r="AE30"/>
  <c r="AD30"/>
  <c r="AC30"/>
  <c r="AB30"/>
  <c r="AA30"/>
  <c r="Z30"/>
  <c r="Y30"/>
  <c r="X30"/>
  <c r="W30"/>
  <c r="V30"/>
  <c r="U30"/>
  <c r="T30"/>
  <c r="S30"/>
  <c r="R30"/>
  <c r="Q30"/>
  <c r="P30"/>
  <c r="O30"/>
  <c r="N30"/>
  <c r="M30"/>
  <c r="L30"/>
  <c r="K30"/>
  <c r="J30"/>
  <c r="I30"/>
  <c r="H30"/>
  <c r="G30"/>
  <c r="F30"/>
  <c r="E30"/>
  <c r="D30"/>
  <c r="C30"/>
  <c r="B30"/>
  <c r="A30"/>
  <c r="AA28"/>
  <c r="Z28"/>
  <c r="Y28"/>
  <c r="X28"/>
  <c r="W28"/>
  <c r="V28"/>
  <c r="U28"/>
  <c r="T28"/>
  <c r="R28"/>
  <c r="Q28"/>
  <c r="P28"/>
  <c r="M28"/>
  <c r="L28"/>
  <c r="K28"/>
  <c r="J28"/>
  <c r="I28"/>
  <c r="H28"/>
  <c r="G28"/>
  <c r="F28"/>
  <c r="D28"/>
  <c r="C28"/>
  <c r="B28"/>
  <c r="AK26"/>
  <c r="AJ26"/>
  <c r="AI26"/>
  <c r="AH26"/>
  <c r="AG26"/>
  <c r="AF26"/>
  <c r="AE26"/>
  <c r="AD26"/>
  <c r="AC26"/>
  <c r="AB26"/>
  <c r="AA26"/>
  <c r="Z26"/>
  <c r="Y26"/>
  <c r="X26"/>
  <c r="W26"/>
  <c r="V26"/>
  <c r="U26"/>
  <c r="T26"/>
  <c r="S26"/>
  <c r="R26"/>
  <c r="Q26"/>
  <c r="P26"/>
  <c r="O26"/>
  <c r="N26"/>
  <c r="M26"/>
  <c r="L26"/>
  <c r="K26"/>
  <c r="J26"/>
  <c r="I26"/>
  <c r="H26"/>
  <c r="G26"/>
  <c r="E26"/>
  <c r="D26"/>
  <c r="C26"/>
  <c r="B26"/>
  <c r="A26"/>
  <c r="AK24"/>
  <c r="AJ24"/>
  <c r="AI24"/>
  <c r="AH24"/>
  <c r="AG24"/>
  <c r="AF24"/>
  <c r="AE24"/>
  <c r="AD24"/>
  <c r="AB24"/>
  <c r="AA24"/>
  <c r="Z24"/>
  <c r="Y24"/>
  <c r="X24"/>
  <c r="W24"/>
  <c r="V24"/>
  <c r="U24"/>
  <c r="T24"/>
  <c r="S24"/>
  <c r="R24"/>
  <c r="Q24"/>
  <c r="P24"/>
  <c r="O24"/>
  <c r="N24"/>
  <c r="M24"/>
  <c r="L24"/>
  <c r="K24"/>
  <c r="J24"/>
  <c r="I24"/>
  <c r="H24"/>
  <c r="G24"/>
  <c r="F24"/>
  <c r="E24"/>
  <c r="D24"/>
  <c r="C24"/>
  <c r="B24"/>
  <c r="A24"/>
  <c r="R14"/>
  <c r="K14"/>
  <c r="H14"/>
  <c r="G14"/>
  <c r="F14"/>
  <c r="E14"/>
  <c r="D14"/>
  <c r="C14"/>
  <c r="B14"/>
  <c r="A14"/>
  <c r="R13"/>
  <c r="K13"/>
  <c r="J12"/>
  <c r="I12"/>
  <c r="H12"/>
  <c r="G12"/>
  <c r="F12"/>
  <c r="E12"/>
  <c r="D12"/>
  <c r="C12"/>
  <c r="B12"/>
  <c r="A12"/>
  <c r="I210" i="80" l="1"/>
  <c r="G210"/>
  <c r="I209"/>
  <c r="G209"/>
  <c r="I208"/>
  <c r="G208"/>
  <c r="I207"/>
  <c r="G207"/>
  <c r="I206"/>
  <c r="G206"/>
  <c r="I205"/>
  <c r="G205"/>
  <c r="I204"/>
  <c r="G204"/>
  <c r="I203"/>
  <c r="G203"/>
  <c r="I202"/>
  <c r="G202"/>
  <c r="I201"/>
  <c r="G201"/>
  <c r="I200"/>
  <c r="G200"/>
  <c r="I199"/>
  <c r="G199"/>
  <c r="I198"/>
  <c r="G198"/>
  <c r="I197"/>
  <c r="G197"/>
  <c r="I196"/>
  <c r="G196"/>
  <c r="I195"/>
  <c r="G195"/>
  <c r="I194"/>
  <c r="G194"/>
  <c r="I193"/>
  <c r="G193"/>
  <c r="I192"/>
  <c r="G192"/>
  <c r="I191"/>
  <c r="G191"/>
  <c r="I190"/>
  <c r="G190"/>
  <c r="I189"/>
  <c r="G189"/>
  <c r="I188"/>
  <c r="G188"/>
  <c r="I187"/>
  <c r="G187"/>
  <c r="I186"/>
  <c r="G186"/>
  <c r="I185"/>
  <c r="G185"/>
  <c r="I184"/>
  <c r="G184"/>
  <c r="I183"/>
  <c r="G183"/>
  <c r="I182"/>
  <c r="G182"/>
  <c r="I181"/>
  <c r="G181"/>
  <c r="I180"/>
  <c r="G180"/>
  <c r="I178"/>
  <c r="G178"/>
  <c r="I177"/>
  <c r="G177"/>
  <c r="I176"/>
  <c r="G176"/>
  <c r="I175"/>
  <c r="G175"/>
  <c r="I174"/>
  <c r="G174"/>
  <c r="I173"/>
  <c r="G173"/>
  <c r="I172"/>
  <c r="G172"/>
  <c r="I170"/>
  <c r="G170"/>
  <c r="I169"/>
  <c r="G169"/>
  <c r="I168"/>
  <c r="G168"/>
  <c r="I167"/>
  <c r="G167"/>
  <c r="I166"/>
  <c r="G166"/>
  <c r="I165"/>
  <c r="G165"/>
  <c r="I164"/>
  <c r="G164"/>
  <c r="I163"/>
  <c r="G163"/>
  <c r="I162"/>
  <c r="G162"/>
  <c r="I161"/>
  <c r="G161"/>
  <c r="I160"/>
  <c r="G160"/>
  <c r="I159"/>
  <c r="G159"/>
  <c r="I158"/>
  <c r="G158"/>
  <c r="I157"/>
  <c r="G157"/>
  <c r="I156"/>
  <c r="G156"/>
  <c r="I155"/>
  <c r="G155"/>
  <c r="I154"/>
  <c r="G154"/>
  <c r="I153"/>
  <c r="G153"/>
  <c r="I152"/>
  <c r="G152"/>
  <c r="H148"/>
  <c r="D148"/>
  <c r="G147"/>
  <c r="D147"/>
  <c r="H146"/>
  <c r="D146"/>
  <c r="G145"/>
  <c r="D145"/>
  <c r="H144"/>
  <c r="D144"/>
  <c r="G143"/>
  <c r="D143"/>
  <c r="H142"/>
  <c r="D142"/>
  <c r="G141"/>
  <c r="D141"/>
  <c r="H140"/>
  <c r="D140"/>
  <c r="G139"/>
  <c r="D139"/>
  <c r="H138"/>
  <c r="D138"/>
  <c r="G137"/>
  <c r="D137"/>
  <c r="H136"/>
  <c r="D136"/>
  <c r="G135"/>
  <c r="D135"/>
  <c r="H134"/>
  <c r="D134"/>
  <c r="G133"/>
  <c r="D133"/>
  <c r="H132"/>
  <c r="D132"/>
  <c r="G131"/>
  <c r="D131"/>
  <c r="H127"/>
  <c r="D127"/>
  <c r="G126"/>
  <c r="D126"/>
  <c r="H125"/>
  <c r="D125"/>
  <c r="G124"/>
  <c r="D124"/>
  <c r="H123"/>
  <c r="D123"/>
  <c r="G122"/>
  <c r="D122"/>
  <c r="H121"/>
  <c r="D121"/>
  <c r="G120"/>
  <c r="D120"/>
  <c r="H119"/>
  <c r="D119"/>
  <c r="G118"/>
  <c r="D118"/>
  <c r="H117"/>
  <c r="D117"/>
  <c r="G116"/>
  <c r="D116"/>
  <c r="H115"/>
  <c r="D115"/>
  <c r="G114"/>
  <c r="D114"/>
  <c r="H113"/>
  <c r="D113"/>
  <c r="G112"/>
  <c r="D112"/>
  <c r="H111"/>
  <c r="D111"/>
  <c r="G110"/>
  <c r="D110"/>
  <c r="H109"/>
  <c r="D109"/>
  <c r="G108"/>
  <c r="D108"/>
  <c r="H107"/>
  <c r="D107"/>
  <c r="G106"/>
  <c r="D106"/>
  <c r="H105"/>
  <c r="D105"/>
  <c r="G104"/>
  <c r="D104"/>
  <c r="H103"/>
  <c r="D103"/>
  <c r="G102"/>
  <c r="D102"/>
  <c r="H101"/>
  <c r="D101"/>
  <c r="G100"/>
  <c r="D100"/>
  <c r="H99"/>
  <c r="D99"/>
  <c r="G98"/>
  <c r="D98"/>
  <c r="H94"/>
  <c r="D94"/>
  <c r="G93"/>
  <c r="D93"/>
  <c r="H92"/>
  <c r="D92"/>
  <c r="G91"/>
  <c r="D91"/>
  <c r="H90"/>
  <c r="D90"/>
  <c r="G89"/>
  <c r="D89"/>
  <c r="H88"/>
  <c r="D88"/>
  <c r="G87"/>
  <c r="D87"/>
  <c r="H86"/>
  <c r="D86"/>
  <c r="G85"/>
  <c r="D85"/>
  <c r="H84"/>
  <c r="D84"/>
  <c r="G83"/>
  <c r="D83"/>
  <c r="H82"/>
  <c r="D82"/>
  <c r="G81"/>
  <c r="D81"/>
  <c r="H80"/>
  <c r="D80"/>
  <c r="G79"/>
  <c r="D79"/>
  <c r="H78"/>
  <c r="D78"/>
  <c r="G77"/>
  <c r="D77"/>
  <c r="H76"/>
  <c r="D76"/>
  <c r="G75"/>
  <c r="D75"/>
  <c r="H74"/>
  <c r="D74"/>
  <c r="G73"/>
  <c r="D73"/>
  <c r="H72"/>
  <c r="D72"/>
  <c r="G71"/>
  <c r="D71"/>
  <c r="H70"/>
  <c r="D70"/>
  <c r="G69"/>
  <c r="D69"/>
  <c r="H68"/>
  <c r="D68"/>
  <c r="G67"/>
  <c r="D67"/>
  <c r="H63"/>
  <c r="D63"/>
  <c r="G62"/>
  <c r="D62"/>
  <c r="H61"/>
  <c r="D61"/>
  <c r="G60"/>
  <c r="D60"/>
  <c r="H59"/>
  <c r="D59"/>
  <c r="G58"/>
  <c r="D58"/>
  <c r="H57"/>
  <c r="D57"/>
  <c r="G56"/>
  <c r="D56"/>
  <c r="H55"/>
  <c r="D55"/>
  <c r="G54"/>
  <c r="D54"/>
  <c r="H53"/>
  <c r="D53"/>
  <c r="G52"/>
  <c r="D52"/>
  <c r="H51"/>
  <c r="D51"/>
  <c r="G50"/>
  <c r="D50"/>
  <c r="H49"/>
  <c r="D49"/>
  <c r="G48"/>
  <c r="D48"/>
  <c r="H47"/>
  <c r="D47"/>
  <c r="G46"/>
  <c r="D46"/>
  <c r="H45"/>
  <c r="D45"/>
  <c r="G44"/>
  <c r="D44"/>
  <c r="H43"/>
  <c r="D43"/>
  <c r="G42"/>
  <c r="D42"/>
  <c r="H41"/>
  <c r="D41"/>
  <c r="G40"/>
  <c r="D40"/>
  <c r="H39"/>
  <c r="D39"/>
  <c r="G38"/>
  <c r="D38"/>
  <c r="H37"/>
  <c r="D37"/>
  <c r="G36"/>
  <c r="D36"/>
  <c r="H32"/>
  <c r="D32"/>
  <c r="G31"/>
  <c r="D31"/>
  <c r="H30"/>
  <c r="D30"/>
  <c r="G29"/>
  <c r="D29"/>
  <c r="H28"/>
  <c r="D28"/>
  <c r="G27"/>
  <c r="D27"/>
  <c r="H26"/>
  <c r="D26"/>
  <c r="G25"/>
  <c r="D25"/>
  <c r="H24"/>
  <c r="D24"/>
  <c r="G23"/>
  <c r="D23"/>
  <c r="H22"/>
  <c r="D22"/>
  <c r="G21"/>
  <c r="D21"/>
  <c r="H20"/>
  <c r="D20"/>
  <c r="G19"/>
  <c r="D19"/>
  <c r="H18"/>
  <c r="D18"/>
  <c r="G17"/>
  <c r="D17"/>
  <c r="H16"/>
  <c r="D16"/>
  <c r="G15"/>
  <c r="D15"/>
  <c r="H14"/>
  <c r="D14"/>
  <c r="G13"/>
  <c r="D13"/>
  <c r="H12"/>
  <c r="D12"/>
  <c r="G11"/>
  <c r="D11"/>
  <c r="H10"/>
  <c r="D10"/>
  <c r="G9"/>
  <c r="D9"/>
  <c r="H8"/>
  <c r="D8"/>
  <c r="G7"/>
  <c r="D7"/>
  <c r="F66" i="76" l="1"/>
  <c r="E66"/>
  <c r="F65"/>
  <c r="E65"/>
  <c r="F64"/>
  <c r="E64"/>
  <c r="F63"/>
  <c r="E63"/>
  <c r="F62"/>
  <c r="E62"/>
  <c r="F61"/>
  <c r="E61"/>
  <c r="F60"/>
  <c r="E60"/>
  <c r="F59"/>
  <c r="E59"/>
  <c r="F58"/>
  <c r="E58"/>
  <c r="F57"/>
  <c r="E57"/>
  <c r="F56"/>
  <c r="E56"/>
  <c r="F55"/>
  <c r="E55"/>
  <c r="F54"/>
  <c r="E54"/>
  <c r="F53"/>
  <c r="E53"/>
  <c r="F52"/>
  <c r="E52"/>
  <c r="F51"/>
  <c r="E51"/>
  <c r="F50"/>
  <c r="E50"/>
  <c r="F49"/>
  <c r="E49"/>
  <c r="F48"/>
  <c r="E48"/>
  <c r="F47"/>
  <c r="E47"/>
  <c r="F46"/>
  <c r="E46"/>
  <c r="F45"/>
  <c r="E45"/>
  <c r="F44"/>
  <c r="E44"/>
  <c r="F43"/>
  <c r="E43"/>
  <c r="F42"/>
  <c r="E42"/>
  <c r="F41"/>
  <c r="E41"/>
  <c r="F40"/>
  <c r="E40"/>
  <c r="F39"/>
  <c r="E39"/>
  <c r="F38"/>
  <c r="E38"/>
  <c r="F37"/>
  <c r="E37"/>
  <c r="F36"/>
  <c r="E36"/>
  <c r="F35"/>
  <c r="E35"/>
  <c r="F34"/>
  <c r="E34"/>
  <c r="F33"/>
  <c r="E33"/>
  <c r="F32"/>
  <c r="E32"/>
  <c r="F31"/>
  <c r="E31"/>
  <c r="F30"/>
  <c r="E30"/>
  <c r="F29"/>
  <c r="E29"/>
  <c r="F28"/>
  <c r="E28"/>
  <c r="F27"/>
  <c r="E27"/>
  <c r="F26"/>
  <c r="E26"/>
  <c r="F25"/>
  <c r="E25"/>
  <c r="F24"/>
  <c r="E24"/>
  <c r="F23"/>
  <c r="E23"/>
  <c r="F22"/>
  <c r="E22"/>
  <c r="F21"/>
  <c r="E21"/>
  <c r="F20"/>
  <c r="E20"/>
  <c r="F19"/>
  <c r="E19"/>
  <c r="F18"/>
  <c r="E18"/>
  <c r="F17"/>
  <c r="E17"/>
  <c r="F16"/>
  <c r="E16"/>
  <c r="F15"/>
  <c r="E15"/>
  <c r="F14"/>
  <c r="E14"/>
  <c r="F13"/>
  <c r="E13"/>
  <c r="F12"/>
  <c r="E12"/>
  <c r="F11"/>
  <c r="E11"/>
  <c r="F10"/>
  <c r="E10"/>
  <c r="F9"/>
  <c r="E9"/>
  <c r="F8"/>
  <c r="E8"/>
  <c r="F7"/>
  <c r="E7"/>
  <c r="F6"/>
  <c r="E6"/>
  <c r="I210" i="78"/>
  <c r="G210"/>
  <c r="I209"/>
  <c r="G209"/>
  <c r="I208"/>
  <c r="G208"/>
  <c r="I207"/>
  <c r="G207"/>
  <c r="I206"/>
  <c r="G206"/>
  <c r="I205"/>
  <c r="G205"/>
  <c r="I204"/>
  <c r="G204"/>
  <c r="I203"/>
  <c r="G203"/>
  <c r="I202"/>
  <c r="G202"/>
  <c r="I201"/>
  <c r="G201"/>
  <c r="I200"/>
  <c r="G200"/>
  <c r="I199"/>
  <c r="G199"/>
  <c r="I198"/>
  <c r="G198"/>
  <c r="I197"/>
  <c r="G197"/>
  <c r="I196"/>
  <c r="G196"/>
  <c r="I195"/>
  <c r="G195"/>
  <c r="I194"/>
  <c r="G194"/>
  <c r="I193"/>
  <c r="G193"/>
  <c r="I192"/>
  <c r="G192"/>
  <c r="I191"/>
  <c r="G191"/>
  <c r="I190"/>
  <c r="G190"/>
  <c r="I189"/>
  <c r="G189"/>
  <c r="I188"/>
  <c r="G188"/>
  <c r="I187"/>
  <c r="G187"/>
  <c r="I186"/>
  <c r="G186"/>
  <c r="I185"/>
  <c r="G185"/>
  <c r="I184"/>
  <c r="G184"/>
  <c r="I183"/>
  <c r="G183"/>
  <c r="I182"/>
  <c r="G182"/>
  <c r="I181"/>
  <c r="G181"/>
  <c r="I180"/>
  <c r="G180"/>
  <c r="I178"/>
  <c r="G178"/>
  <c r="I177"/>
  <c r="G177"/>
  <c r="I176"/>
  <c r="G176"/>
  <c r="I175"/>
  <c r="G175"/>
  <c r="I174"/>
  <c r="G174"/>
  <c r="I173"/>
  <c r="G173"/>
  <c r="I172"/>
  <c r="G172"/>
  <c r="I170"/>
  <c r="G170"/>
  <c r="I169"/>
  <c r="G169"/>
  <c r="I168"/>
  <c r="G168"/>
  <c r="I167"/>
  <c r="G167"/>
  <c r="I166"/>
  <c r="G166"/>
  <c r="I165"/>
  <c r="G165"/>
  <c r="I164"/>
  <c r="G164"/>
  <c r="I163"/>
  <c r="G163"/>
  <c r="I162"/>
  <c r="G162"/>
  <c r="I161"/>
  <c r="G161"/>
  <c r="I160"/>
  <c r="G160"/>
  <c r="I159"/>
  <c r="G159"/>
  <c r="I158"/>
  <c r="G158"/>
  <c r="I157"/>
  <c r="G157"/>
  <c r="I156"/>
  <c r="G156"/>
  <c r="I155"/>
  <c r="G155"/>
  <c r="I154"/>
  <c r="G154"/>
  <c r="I153"/>
  <c r="G153"/>
  <c r="I152"/>
  <c r="G152"/>
  <c r="H148"/>
  <c r="D148"/>
  <c r="G147"/>
  <c r="D147"/>
  <c r="H146"/>
  <c r="D146"/>
  <c r="G145"/>
  <c r="D145"/>
  <c r="H144"/>
  <c r="D144"/>
  <c r="G143"/>
  <c r="D143"/>
  <c r="H142"/>
  <c r="D142"/>
  <c r="G141"/>
  <c r="D141"/>
  <c r="H140"/>
  <c r="D140"/>
  <c r="G139"/>
  <c r="D139"/>
  <c r="H138"/>
  <c r="D138"/>
  <c r="G137"/>
  <c r="D137"/>
  <c r="H136"/>
  <c r="D136"/>
  <c r="G135"/>
  <c r="D135"/>
  <c r="H134"/>
  <c r="D134"/>
  <c r="G133"/>
  <c r="D133"/>
  <c r="H132"/>
  <c r="D132"/>
  <c r="G131"/>
  <c r="D131"/>
  <c r="H127"/>
  <c r="D127"/>
  <c r="G126"/>
  <c r="D126"/>
  <c r="H125"/>
  <c r="D125"/>
  <c r="G124"/>
  <c r="D124"/>
  <c r="H123"/>
  <c r="D123"/>
  <c r="G122"/>
  <c r="D122"/>
  <c r="H121"/>
  <c r="D121"/>
  <c r="G120"/>
  <c r="D120"/>
  <c r="H119"/>
  <c r="D119"/>
  <c r="G118"/>
  <c r="D118"/>
  <c r="H117"/>
  <c r="D117"/>
  <c r="G116"/>
  <c r="D116"/>
  <c r="H115"/>
  <c r="D115"/>
  <c r="G114"/>
  <c r="D114"/>
  <c r="H113"/>
  <c r="D113"/>
  <c r="G112"/>
  <c r="D112"/>
  <c r="H111"/>
  <c r="D111"/>
  <c r="G110"/>
  <c r="D110"/>
  <c r="H109"/>
  <c r="D109"/>
  <c r="G108"/>
  <c r="D108"/>
  <c r="H107"/>
  <c r="D107"/>
  <c r="G106"/>
  <c r="D106"/>
  <c r="H105"/>
  <c r="D105"/>
  <c r="G104"/>
  <c r="D104"/>
  <c r="H103"/>
  <c r="D103"/>
  <c r="G102"/>
  <c r="D102"/>
  <c r="H101"/>
  <c r="D101"/>
  <c r="G100"/>
  <c r="D100"/>
  <c r="H99"/>
  <c r="D99"/>
  <c r="G98"/>
  <c r="D98"/>
  <c r="H94"/>
  <c r="D94"/>
  <c r="G93"/>
  <c r="D93"/>
  <c r="H92"/>
  <c r="D92"/>
  <c r="G91"/>
  <c r="D91"/>
  <c r="H90"/>
  <c r="D90"/>
  <c r="G89"/>
  <c r="D89"/>
  <c r="H88"/>
  <c r="D88"/>
  <c r="G87"/>
  <c r="D87"/>
  <c r="H86"/>
  <c r="D86"/>
  <c r="G85"/>
  <c r="D85"/>
  <c r="H84"/>
  <c r="D84"/>
  <c r="G83"/>
  <c r="D83"/>
  <c r="H82"/>
  <c r="D82"/>
  <c r="G81"/>
  <c r="D81"/>
  <c r="H80"/>
  <c r="D80"/>
  <c r="G79"/>
  <c r="D79"/>
  <c r="H78"/>
  <c r="D78"/>
  <c r="G77"/>
  <c r="D77"/>
  <c r="H76"/>
  <c r="D76"/>
  <c r="G75"/>
  <c r="D75"/>
  <c r="H74"/>
  <c r="D74"/>
  <c r="G73"/>
  <c r="D73"/>
  <c r="H72"/>
  <c r="D72"/>
  <c r="G71"/>
  <c r="D71"/>
  <c r="H70"/>
  <c r="D70"/>
  <c r="G69"/>
  <c r="D69"/>
  <c r="H68"/>
  <c r="D68"/>
  <c r="G67"/>
  <c r="D67"/>
  <c r="H63"/>
  <c r="D63"/>
  <c r="G62"/>
  <c r="D62"/>
  <c r="H61"/>
  <c r="D61"/>
  <c r="G60"/>
  <c r="D60"/>
  <c r="H59"/>
  <c r="D59"/>
  <c r="G58"/>
  <c r="D58"/>
  <c r="H57"/>
  <c r="D57"/>
  <c r="G56"/>
  <c r="D56"/>
  <c r="H55"/>
  <c r="D55"/>
  <c r="G54"/>
  <c r="D54"/>
  <c r="H53"/>
  <c r="D53"/>
  <c r="G52"/>
  <c r="D52"/>
  <c r="H51"/>
  <c r="D51"/>
  <c r="G50"/>
  <c r="D50"/>
  <c r="H49"/>
  <c r="D49"/>
  <c r="G48"/>
  <c r="D48"/>
  <c r="H47"/>
  <c r="D47"/>
  <c r="G46"/>
  <c r="D46"/>
  <c r="H45"/>
  <c r="D45"/>
  <c r="G44"/>
  <c r="D44"/>
  <c r="H43"/>
  <c r="D43"/>
  <c r="G42"/>
  <c r="D42"/>
  <c r="H41"/>
  <c r="D41"/>
  <c r="G40"/>
  <c r="D40"/>
  <c r="H39"/>
  <c r="D39"/>
  <c r="G38"/>
  <c r="D38"/>
  <c r="H37"/>
  <c r="D37"/>
  <c r="G36"/>
  <c r="D36"/>
  <c r="H32"/>
  <c r="D32"/>
  <c r="G31"/>
  <c r="D31"/>
  <c r="H30"/>
  <c r="D30"/>
  <c r="G29"/>
  <c r="D29"/>
  <c r="H28"/>
  <c r="D28"/>
  <c r="G27"/>
  <c r="D27"/>
  <c r="H26"/>
  <c r="D26"/>
  <c r="G25"/>
  <c r="D25"/>
  <c r="H24"/>
  <c r="D24"/>
  <c r="G23"/>
  <c r="D23"/>
  <c r="H22"/>
  <c r="D22"/>
  <c r="G21"/>
  <c r="D21"/>
  <c r="H20"/>
  <c r="D20"/>
  <c r="G19"/>
  <c r="D19"/>
  <c r="H18"/>
  <c r="D18"/>
  <c r="G17"/>
  <c r="D17"/>
  <c r="H16"/>
  <c r="D16"/>
  <c r="G15"/>
  <c r="D15"/>
  <c r="H14"/>
  <c r="D14"/>
  <c r="G13"/>
  <c r="D13"/>
  <c r="H12"/>
  <c r="D12"/>
  <c r="G11"/>
  <c r="D11"/>
  <c r="H10"/>
  <c r="D10"/>
  <c r="G9"/>
  <c r="D9"/>
  <c r="H8"/>
  <c r="D8"/>
  <c r="G7"/>
  <c r="D7"/>
  <c r="J35" i="75"/>
  <c r="I35"/>
  <c r="H35"/>
  <c r="G35"/>
  <c r="E35"/>
  <c r="D35"/>
  <c r="B35"/>
  <c r="A35"/>
  <c r="J32"/>
  <c r="I32"/>
  <c r="H32"/>
  <c r="G32"/>
  <c r="E32"/>
  <c r="D32"/>
  <c r="B32"/>
  <c r="A32"/>
  <c r="AK29"/>
  <c r="AJ29"/>
  <c r="AI29"/>
  <c r="AH29"/>
  <c r="AG29"/>
  <c r="AF29"/>
  <c r="AE29"/>
  <c r="AD29"/>
  <c r="AC29"/>
  <c r="AB29"/>
  <c r="AA29"/>
  <c r="Z29"/>
  <c r="Y29"/>
  <c r="X29"/>
  <c r="W29"/>
  <c r="V29"/>
  <c r="U29"/>
  <c r="T29"/>
  <c r="S29"/>
  <c r="R29"/>
  <c r="Q29"/>
  <c r="P29"/>
  <c r="O29"/>
  <c r="N29"/>
  <c r="M29"/>
  <c r="L29"/>
  <c r="K29"/>
  <c r="J29"/>
  <c r="I29"/>
  <c r="H29"/>
  <c r="G29"/>
  <c r="F29"/>
  <c r="E29"/>
  <c r="D29"/>
  <c r="C29"/>
  <c r="B29"/>
  <c r="A29"/>
  <c r="AA27"/>
  <c r="Z27"/>
  <c r="Y27"/>
  <c r="X27"/>
  <c r="W27"/>
  <c r="V27"/>
  <c r="U27"/>
  <c r="T27"/>
  <c r="R27"/>
  <c r="Q27"/>
  <c r="P27"/>
  <c r="M27"/>
  <c r="L27"/>
  <c r="K27"/>
  <c r="J27"/>
  <c r="I27"/>
  <c r="H27"/>
  <c r="G27"/>
  <c r="F27"/>
  <c r="D27"/>
  <c r="C27"/>
  <c r="B27"/>
  <c r="AK25"/>
  <c r="AJ25"/>
  <c r="AI25"/>
  <c r="AH25"/>
  <c r="AG25"/>
  <c r="AF25"/>
  <c r="AE25"/>
  <c r="AD25"/>
  <c r="AC25"/>
  <c r="AB25"/>
  <c r="AA25"/>
  <c r="Z25"/>
  <c r="Y25"/>
  <c r="X25"/>
  <c r="W25"/>
  <c r="V25"/>
  <c r="U25"/>
  <c r="T25"/>
  <c r="S25"/>
  <c r="R25"/>
  <c r="Q25"/>
  <c r="P25"/>
  <c r="O25"/>
  <c r="N25"/>
  <c r="M25"/>
  <c r="L25"/>
  <c r="K25"/>
  <c r="J25"/>
  <c r="I25"/>
  <c r="H25"/>
  <c r="G25"/>
  <c r="E25"/>
  <c r="D25"/>
  <c r="C25"/>
  <c r="B25"/>
  <c r="A25"/>
  <c r="AK23"/>
  <c r="AJ23"/>
  <c r="AI23"/>
  <c r="AH23"/>
  <c r="AG23"/>
  <c r="AF23"/>
  <c r="AE23"/>
  <c r="AD23"/>
  <c r="AB23"/>
  <c r="AA23"/>
  <c r="Z23"/>
  <c r="Y23"/>
  <c r="X23"/>
  <c r="W23"/>
  <c r="V23"/>
  <c r="U23"/>
  <c r="T23"/>
  <c r="S23"/>
  <c r="R23"/>
  <c r="Q23"/>
  <c r="P23"/>
  <c r="O23"/>
  <c r="N23"/>
  <c r="M23"/>
  <c r="L23"/>
  <c r="K23"/>
  <c r="J23"/>
  <c r="I23"/>
  <c r="H23"/>
  <c r="G23"/>
  <c r="F23"/>
  <c r="E23"/>
  <c r="D23"/>
  <c r="C23"/>
  <c r="B23"/>
  <c r="A23"/>
  <c r="F15"/>
  <c r="C15"/>
  <c r="R13"/>
  <c r="L13"/>
  <c r="H13"/>
  <c r="G13"/>
  <c r="F13"/>
  <c r="E13"/>
  <c r="D13"/>
  <c r="C13"/>
  <c r="B13"/>
  <c r="A13"/>
  <c r="R12"/>
  <c r="L12"/>
  <c r="J11"/>
  <c r="I11"/>
  <c r="H11"/>
  <c r="G11"/>
  <c r="F11"/>
  <c r="E11"/>
  <c r="D11"/>
  <c r="C11"/>
  <c r="B11"/>
  <c r="A11"/>
  <c r="J35" i="72" l="1"/>
  <c r="I35"/>
  <c r="H35"/>
  <c r="G35"/>
  <c r="E35"/>
  <c r="D35"/>
  <c r="B35"/>
  <c r="A35"/>
  <c r="J32"/>
  <c r="I32"/>
  <c r="H32"/>
  <c r="G32"/>
  <c r="E32"/>
  <c r="D32"/>
  <c r="B32"/>
  <c r="A32"/>
  <c r="AK29"/>
  <c r="AJ29"/>
  <c r="AI29"/>
  <c r="AH29"/>
  <c r="AG29"/>
  <c r="AF29"/>
  <c r="AE29"/>
  <c r="AD29"/>
  <c r="AC29"/>
  <c r="AB29"/>
  <c r="AA29"/>
  <c r="Z29"/>
  <c r="Y29"/>
  <c r="X29"/>
  <c r="W29"/>
  <c r="V29"/>
  <c r="U29"/>
  <c r="T29"/>
  <c r="S29"/>
  <c r="R29"/>
  <c r="Q29"/>
  <c r="P29"/>
  <c r="O29"/>
  <c r="N29"/>
  <c r="M29"/>
  <c r="L29"/>
  <c r="K29"/>
  <c r="J29"/>
  <c r="I29"/>
  <c r="H29"/>
  <c r="G29"/>
  <c r="F29"/>
  <c r="E29"/>
  <c r="D29"/>
  <c r="C29"/>
  <c r="B29"/>
  <c r="A29"/>
  <c r="AA27"/>
  <c r="Z27"/>
  <c r="Y27"/>
  <c r="X27"/>
  <c r="W27"/>
  <c r="V27"/>
  <c r="U27"/>
  <c r="T27"/>
  <c r="R27"/>
  <c r="Q27"/>
  <c r="P27"/>
  <c r="M27"/>
  <c r="L27"/>
  <c r="K27"/>
  <c r="J27"/>
  <c r="I27"/>
  <c r="H27"/>
  <c r="G27"/>
  <c r="F27"/>
  <c r="D27"/>
  <c r="C27"/>
  <c r="B27"/>
  <c r="AK25"/>
  <c r="AJ25"/>
  <c r="AI25"/>
  <c r="AH25"/>
  <c r="AG25"/>
  <c r="AF25"/>
  <c r="AE25"/>
  <c r="AD25"/>
  <c r="AC25"/>
  <c r="AB25"/>
  <c r="AA25"/>
  <c r="Z25"/>
  <c r="Y25"/>
  <c r="X25"/>
  <c r="W25"/>
  <c r="V25"/>
  <c r="U25"/>
  <c r="T25"/>
  <c r="S25"/>
  <c r="R25"/>
  <c r="Q25"/>
  <c r="P25"/>
  <c r="O25"/>
  <c r="N25"/>
  <c r="M25"/>
  <c r="L25"/>
  <c r="K25"/>
  <c r="J25"/>
  <c r="I25"/>
  <c r="H25"/>
  <c r="G25"/>
  <c r="E25"/>
  <c r="D25"/>
  <c r="C25"/>
  <c r="B25"/>
  <c r="A25"/>
  <c r="AK23"/>
  <c r="AJ23"/>
  <c r="AI23"/>
  <c r="AH23"/>
  <c r="AG23"/>
  <c r="AF23"/>
  <c r="AE23"/>
  <c r="AD23"/>
  <c r="AB23"/>
  <c r="AA23"/>
  <c r="Z23"/>
  <c r="Y23"/>
  <c r="X23"/>
  <c r="W23"/>
  <c r="V23"/>
  <c r="U23"/>
  <c r="T23"/>
  <c r="S23"/>
  <c r="R23"/>
  <c r="Q23"/>
  <c r="P23"/>
  <c r="O23"/>
  <c r="N23"/>
  <c r="M23"/>
  <c r="L23"/>
  <c r="K23"/>
  <c r="J23"/>
  <c r="I23"/>
  <c r="H23"/>
  <c r="G23"/>
  <c r="F23"/>
  <c r="E23"/>
  <c r="D23"/>
  <c r="C23"/>
  <c r="B23"/>
  <c r="A23"/>
  <c r="R13"/>
  <c r="L13"/>
  <c r="H13"/>
  <c r="G13"/>
  <c r="F13"/>
  <c r="E13"/>
  <c r="D13"/>
  <c r="C13"/>
  <c r="B13"/>
  <c r="A13"/>
  <c r="R12"/>
  <c r="L12"/>
  <c r="J11"/>
  <c r="I11"/>
  <c r="H11"/>
  <c r="G11"/>
  <c r="F11"/>
  <c r="E11"/>
  <c r="D11"/>
  <c r="C11"/>
  <c r="B11"/>
  <c r="A11"/>
  <c r="F65" i="68" l="1"/>
  <c r="E65"/>
  <c r="F62"/>
  <c r="E62"/>
  <c r="F61"/>
  <c r="E61"/>
  <c r="F58"/>
  <c r="E58"/>
  <c r="F57"/>
  <c r="E57"/>
  <c r="F55"/>
  <c r="E55"/>
  <c r="F54"/>
  <c r="E54"/>
  <c r="F50"/>
  <c r="E50"/>
  <c r="F49"/>
  <c r="E49"/>
  <c r="F48"/>
  <c r="E48"/>
  <c r="F47"/>
  <c r="E47"/>
  <c r="F46"/>
  <c r="E46"/>
  <c r="F45"/>
  <c r="E45"/>
  <c r="F44"/>
  <c r="E44"/>
  <c r="F43"/>
  <c r="E43"/>
  <c r="F42"/>
  <c r="E42"/>
  <c r="F41"/>
  <c r="E41"/>
  <c r="F40"/>
  <c r="E40"/>
  <c r="F39"/>
  <c r="E39"/>
  <c r="F38"/>
  <c r="E38"/>
  <c r="F37"/>
  <c r="E37"/>
  <c r="F36"/>
  <c r="E36"/>
  <c r="F35"/>
  <c r="E35"/>
  <c r="F33"/>
  <c r="E33"/>
  <c r="F32"/>
  <c r="E32"/>
  <c r="F30"/>
  <c r="E30"/>
  <c r="F29"/>
  <c r="E29"/>
  <c r="F28"/>
  <c r="E28"/>
  <c r="F27"/>
  <c r="E27"/>
  <c r="F26"/>
  <c r="E26"/>
  <c r="F25"/>
  <c r="E25"/>
  <c r="F24"/>
  <c r="E24"/>
  <c r="F23"/>
  <c r="E23"/>
  <c r="F22"/>
  <c r="E22"/>
  <c r="F21"/>
  <c r="E21"/>
  <c r="F20"/>
  <c r="E20"/>
  <c r="F19"/>
  <c r="E19"/>
  <c r="F18"/>
  <c r="E18"/>
  <c r="F15"/>
  <c r="E15"/>
  <c r="F14"/>
  <c r="E14"/>
  <c r="F12"/>
  <c r="E12"/>
  <c r="F11"/>
  <c r="E11"/>
  <c r="F10"/>
  <c r="E10"/>
  <c r="F7"/>
  <c r="E7"/>
  <c r="F6"/>
  <c r="AC38" i="67"/>
  <c r="U38"/>
  <c r="L38"/>
  <c r="J37"/>
  <c r="I37"/>
  <c r="H37"/>
  <c r="G37"/>
  <c r="E37"/>
  <c r="D37"/>
  <c r="B37"/>
  <c r="A37"/>
  <c r="J34"/>
  <c r="I34"/>
  <c r="H34"/>
  <c r="G34"/>
  <c r="E34"/>
  <c r="D34"/>
  <c r="B34"/>
  <c r="A34"/>
  <c r="AK31"/>
  <c r="AJ31"/>
  <c r="AI31"/>
  <c r="AH31"/>
  <c r="AG31"/>
  <c r="AF31"/>
  <c r="AE31"/>
  <c r="AD31"/>
  <c r="AC31"/>
  <c r="AB31"/>
  <c r="AA31"/>
  <c r="Z31"/>
  <c r="Y31"/>
  <c r="X31"/>
  <c r="W31"/>
  <c r="V31"/>
  <c r="U31"/>
  <c r="T31"/>
  <c r="S31"/>
  <c r="R31"/>
  <c r="Q31"/>
  <c r="P31"/>
  <c r="O31"/>
  <c r="N31"/>
  <c r="M31"/>
  <c r="L31"/>
  <c r="K31"/>
  <c r="J31"/>
  <c r="I31"/>
  <c r="H31"/>
  <c r="G31"/>
  <c r="F31"/>
  <c r="E31"/>
  <c r="D31"/>
  <c r="C31"/>
  <c r="B31"/>
  <c r="A31"/>
  <c r="AA29"/>
  <c r="Z29"/>
  <c r="Y29"/>
  <c r="X29"/>
  <c r="W29"/>
  <c r="V29"/>
  <c r="U29"/>
  <c r="T29"/>
  <c r="R29"/>
  <c r="Q29"/>
  <c r="P29"/>
  <c r="M29"/>
  <c r="L29"/>
  <c r="K29"/>
  <c r="J29"/>
  <c r="I29"/>
  <c r="H29"/>
  <c r="G29"/>
  <c r="F29"/>
  <c r="D29"/>
  <c r="C29"/>
  <c r="B29"/>
  <c r="AK27"/>
  <c r="AJ27"/>
  <c r="AI27"/>
  <c r="AH27"/>
  <c r="AG27"/>
  <c r="AF27"/>
  <c r="AE27"/>
  <c r="AD27"/>
  <c r="AC27"/>
  <c r="AB27"/>
  <c r="AA27"/>
  <c r="Z27"/>
  <c r="Y27"/>
  <c r="X27"/>
  <c r="W27"/>
  <c r="V27"/>
  <c r="U27"/>
  <c r="T27"/>
  <c r="S27"/>
  <c r="R27"/>
  <c r="Q27"/>
  <c r="P27"/>
  <c r="O27"/>
  <c r="N27"/>
  <c r="M27"/>
  <c r="L27"/>
  <c r="K27"/>
  <c r="J27"/>
  <c r="I27"/>
  <c r="H27"/>
  <c r="G27"/>
  <c r="E27"/>
  <c r="D27"/>
  <c r="C27"/>
  <c r="B27"/>
  <c r="A27"/>
  <c r="AK25"/>
  <c r="AJ25"/>
  <c r="AI25"/>
  <c r="AH25"/>
  <c r="AG25"/>
  <c r="AF25"/>
  <c r="AE25"/>
  <c r="AD25"/>
  <c r="AB25"/>
  <c r="AA25"/>
  <c r="Z25"/>
  <c r="Y25"/>
  <c r="X25"/>
  <c r="W25"/>
  <c r="V25"/>
  <c r="U25"/>
  <c r="T25"/>
  <c r="S25"/>
  <c r="R25"/>
  <c r="Q25"/>
  <c r="P25"/>
  <c r="O25"/>
  <c r="N25"/>
  <c r="M25"/>
  <c r="L25"/>
  <c r="K25"/>
  <c r="J25"/>
  <c r="I25"/>
  <c r="H25"/>
  <c r="G25"/>
  <c r="F25"/>
  <c r="E25"/>
  <c r="D25"/>
  <c r="C25"/>
  <c r="B25"/>
  <c r="A25"/>
  <c r="AK22"/>
  <c r="AJ22"/>
  <c r="AI22"/>
  <c r="AH22"/>
  <c r="AG22"/>
  <c r="AF22"/>
  <c r="AE22"/>
  <c r="AD22"/>
  <c r="AC22"/>
  <c r="AB22"/>
  <c r="AA22"/>
  <c r="Z22"/>
  <c r="Y22"/>
  <c r="X22"/>
  <c r="W22"/>
  <c r="V22"/>
  <c r="U22"/>
  <c r="T22"/>
  <c r="S22"/>
  <c r="R22"/>
  <c r="Q22"/>
  <c r="P22"/>
  <c r="O22"/>
  <c r="N22"/>
  <c r="M22"/>
  <c r="L22"/>
  <c r="K22"/>
  <c r="J22"/>
  <c r="I22"/>
  <c r="H22"/>
  <c r="G22"/>
  <c r="G15"/>
  <c r="E15"/>
  <c r="D15"/>
  <c r="B15"/>
  <c r="A15"/>
  <c r="R13"/>
  <c r="L13"/>
  <c r="H13"/>
  <c r="G13"/>
  <c r="F13"/>
  <c r="E13"/>
  <c r="D13"/>
  <c r="C13"/>
  <c r="B13"/>
  <c r="A13"/>
  <c r="R12"/>
  <c r="L12"/>
  <c r="J11"/>
  <c r="I11"/>
  <c r="H11"/>
  <c r="G11"/>
  <c r="F11"/>
  <c r="E11"/>
  <c r="D11"/>
  <c r="C11"/>
  <c r="B11"/>
  <c r="A11"/>
  <c r="K210" i="66"/>
  <c r="I210"/>
  <c r="K209"/>
  <c r="I209"/>
  <c r="K208"/>
  <c r="I208"/>
  <c r="K207"/>
  <c r="I207"/>
  <c r="K205"/>
  <c r="I205"/>
  <c r="K204"/>
  <c r="I204"/>
  <c r="K201"/>
  <c r="I201"/>
  <c r="K200"/>
  <c r="I200"/>
  <c r="K199"/>
  <c r="I199"/>
  <c r="K198"/>
  <c r="I198"/>
  <c r="K197"/>
  <c r="I197"/>
  <c r="K196"/>
  <c r="I196"/>
  <c r="K195"/>
  <c r="I195"/>
  <c r="K194"/>
  <c r="I194"/>
  <c r="K193"/>
  <c r="I193"/>
  <c r="K192"/>
  <c r="I192"/>
  <c r="K190"/>
  <c r="I190"/>
  <c r="K189"/>
  <c r="I189"/>
  <c r="K188"/>
  <c r="I188"/>
  <c r="K187"/>
  <c r="I187"/>
  <c r="K186"/>
  <c r="I186"/>
  <c r="K185"/>
  <c r="I185"/>
  <c r="K184"/>
  <c r="I184"/>
  <c r="K183"/>
  <c r="I183"/>
  <c r="K182"/>
  <c r="I182"/>
  <c r="K181"/>
  <c r="I181"/>
  <c r="K180"/>
  <c r="I180"/>
  <c r="K177"/>
  <c r="I177"/>
  <c r="K176"/>
  <c r="I176"/>
  <c r="K175"/>
  <c r="I175"/>
  <c r="K174"/>
  <c r="I174"/>
  <c r="K170"/>
  <c r="I170"/>
  <c r="K169"/>
  <c r="I169"/>
  <c r="K167"/>
  <c r="I167"/>
  <c r="K166"/>
  <c r="I166"/>
  <c r="K165"/>
  <c r="I165"/>
  <c r="K163"/>
  <c r="I163"/>
  <c r="K162"/>
  <c r="I162"/>
  <c r="K161"/>
  <c r="I161"/>
  <c r="K160"/>
  <c r="I160"/>
  <c r="K159"/>
  <c r="I159"/>
  <c r="K158"/>
  <c r="I158"/>
  <c r="K156"/>
  <c r="I156"/>
  <c r="K155"/>
  <c r="I155"/>
  <c r="K154"/>
  <c r="I154"/>
  <c r="K153"/>
  <c r="I153"/>
  <c r="J148"/>
  <c r="E148"/>
  <c r="I147"/>
  <c r="E147"/>
  <c r="J146"/>
  <c r="E146"/>
  <c r="I145"/>
  <c r="E145"/>
  <c r="J144"/>
  <c r="E144"/>
  <c r="E143"/>
  <c r="J142"/>
  <c r="E142"/>
  <c r="E141"/>
  <c r="E138"/>
  <c r="E137"/>
  <c r="E136"/>
  <c r="E135"/>
  <c r="J134"/>
  <c r="E134"/>
  <c r="E133"/>
  <c r="J132"/>
  <c r="E132"/>
  <c r="E131"/>
  <c r="J127"/>
  <c r="E127"/>
  <c r="E126"/>
  <c r="E124"/>
  <c r="J123"/>
  <c r="E123"/>
  <c r="E122"/>
  <c r="J121"/>
  <c r="E121"/>
  <c r="E120"/>
  <c r="J119"/>
  <c r="E119"/>
  <c r="E118"/>
  <c r="J117"/>
  <c r="E117"/>
  <c r="E116"/>
  <c r="J115"/>
  <c r="E115"/>
  <c r="E114"/>
  <c r="J113"/>
  <c r="E113"/>
  <c r="E112"/>
  <c r="J111"/>
  <c r="E111"/>
  <c r="E110"/>
  <c r="J109"/>
  <c r="E109"/>
  <c r="E108"/>
  <c r="J105"/>
  <c r="E105"/>
  <c r="E104"/>
  <c r="J103"/>
  <c r="E103"/>
  <c r="E102"/>
  <c r="J101"/>
  <c r="E101"/>
  <c r="I100"/>
  <c r="E100"/>
  <c r="J99"/>
  <c r="E99"/>
  <c r="I98"/>
  <c r="E98"/>
  <c r="J94"/>
  <c r="E94"/>
  <c r="E93"/>
  <c r="J92"/>
  <c r="E92"/>
  <c r="E91"/>
  <c r="J90"/>
  <c r="E90"/>
  <c r="I89"/>
  <c r="E89"/>
  <c r="J86"/>
  <c r="E86"/>
  <c r="E85"/>
  <c r="J84"/>
  <c r="E84"/>
  <c r="E83"/>
  <c r="J82"/>
  <c r="E82"/>
  <c r="E81"/>
  <c r="J80"/>
  <c r="E80"/>
  <c r="E79"/>
  <c r="J78"/>
  <c r="E78"/>
  <c r="E77"/>
  <c r="J76"/>
  <c r="E76"/>
  <c r="E75"/>
  <c r="J70"/>
  <c r="E70"/>
  <c r="E69"/>
  <c r="J68"/>
  <c r="E68"/>
  <c r="E67"/>
  <c r="J63"/>
  <c r="E63"/>
  <c r="E62"/>
  <c r="J61"/>
  <c r="E61"/>
  <c r="E60"/>
  <c r="J59"/>
  <c r="E59"/>
  <c r="E58"/>
  <c r="J57"/>
  <c r="E57"/>
  <c r="E56"/>
  <c r="J55"/>
  <c r="E55"/>
  <c r="E54"/>
  <c r="J53"/>
  <c r="E53"/>
  <c r="E52"/>
  <c r="J49"/>
  <c r="E49"/>
  <c r="E48"/>
  <c r="J47"/>
  <c r="E47"/>
  <c r="E46"/>
  <c r="J45"/>
  <c r="E45"/>
  <c r="E44"/>
  <c r="J43"/>
  <c r="E43"/>
  <c r="E42"/>
  <c r="J41"/>
  <c r="E41"/>
  <c r="E40"/>
  <c r="J39"/>
  <c r="E39"/>
  <c r="E38"/>
  <c r="J37"/>
  <c r="E37"/>
  <c r="E36"/>
  <c r="J32"/>
  <c r="E32"/>
  <c r="E31"/>
  <c r="J30"/>
  <c r="E30"/>
  <c r="E29"/>
  <c r="E27"/>
  <c r="J26"/>
  <c r="E26"/>
  <c r="E25"/>
  <c r="J24"/>
  <c r="E24"/>
  <c r="E23"/>
  <c r="J22"/>
  <c r="E22"/>
  <c r="E21"/>
  <c r="J20"/>
  <c r="E20"/>
  <c r="E19"/>
  <c r="J18"/>
  <c r="E18"/>
  <c r="E17"/>
  <c r="J16"/>
  <c r="E16"/>
  <c r="E15"/>
  <c r="J14"/>
  <c r="E14"/>
  <c r="E13"/>
  <c r="AK37" i="65"/>
  <c r="AJ37"/>
  <c r="AI37"/>
  <c r="AH37"/>
  <c r="AG37"/>
  <c r="AF37"/>
  <c r="AE37"/>
  <c r="AD37"/>
  <c r="AC37"/>
  <c r="AB37"/>
  <c r="AA37"/>
  <c r="Z37"/>
  <c r="Y37"/>
  <c r="X37"/>
  <c r="W37"/>
  <c r="V37"/>
  <c r="U37"/>
  <c r="T37"/>
  <c r="S37"/>
  <c r="R37"/>
  <c r="Q37"/>
  <c r="P37"/>
  <c r="O37"/>
  <c r="N37"/>
  <c r="M37"/>
  <c r="L37"/>
  <c r="K37"/>
  <c r="J37"/>
  <c r="I37"/>
  <c r="H37"/>
  <c r="G37"/>
  <c r="F37"/>
  <c r="E37"/>
  <c r="D37"/>
  <c r="C37"/>
  <c r="B37"/>
  <c r="A37"/>
  <c r="AA35"/>
  <c r="Z35"/>
  <c r="Y35"/>
  <c r="X35"/>
  <c r="W35"/>
  <c r="V35"/>
  <c r="U35"/>
  <c r="T35"/>
  <c r="R35"/>
  <c r="Q35"/>
  <c r="P35"/>
  <c r="M35"/>
  <c r="L35"/>
  <c r="AK30"/>
  <c r="AJ30"/>
  <c r="AI30"/>
  <c r="AH30"/>
  <c r="AG30"/>
  <c r="AF30"/>
  <c r="AE30"/>
  <c r="AD30"/>
  <c r="AC30"/>
  <c r="AB30"/>
  <c r="AA30"/>
  <c r="Z30"/>
  <c r="Y30"/>
  <c r="X30"/>
  <c r="W30"/>
  <c r="V30"/>
  <c r="U30"/>
  <c r="T30"/>
  <c r="S30"/>
  <c r="R30"/>
  <c r="Q30"/>
  <c r="P30"/>
  <c r="O30"/>
  <c r="N30"/>
  <c r="M30"/>
  <c r="L30"/>
  <c r="K30"/>
  <c r="J30"/>
  <c r="I30"/>
  <c r="H30"/>
  <c r="G30"/>
  <c r="E30"/>
  <c r="D30"/>
  <c r="C30"/>
  <c r="B30"/>
  <c r="A30"/>
  <c r="AK28"/>
  <c r="AJ28"/>
  <c r="AI28"/>
  <c r="AH28"/>
  <c r="AG28"/>
  <c r="AF28"/>
  <c r="AE28"/>
  <c r="AD28"/>
  <c r="AB28"/>
  <c r="AA28"/>
  <c r="Z28"/>
  <c r="Y28"/>
  <c r="X28"/>
  <c r="W28"/>
  <c r="V28"/>
  <c r="U28"/>
  <c r="T28"/>
  <c r="S28"/>
  <c r="R28"/>
  <c r="Q28"/>
  <c r="P28"/>
  <c r="O28"/>
  <c r="N28"/>
  <c r="M28"/>
  <c r="L28"/>
  <c r="K28"/>
  <c r="J28"/>
  <c r="I28"/>
  <c r="H28"/>
  <c r="G28"/>
  <c r="F28"/>
  <c r="E28"/>
  <c r="D28"/>
  <c r="C28"/>
  <c r="B28"/>
  <c r="A28"/>
  <c r="AK25"/>
  <c r="AJ25"/>
  <c r="AI25"/>
  <c r="AH25"/>
  <c r="AG25"/>
  <c r="AF25"/>
  <c r="AE25"/>
  <c r="AD25"/>
  <c r="AC25"/>
  <c r="AB25"/>
  <c r="AA25"/>
  <c r="Z25"/>
  <c r="Y25"/>
  <c r="X25"/>
  <c r="W25"/>
  <c r="V25"/>
  <c r="U25"/>
  <c r="T25"/>
  <c r="S25"/>
  <c r="R25"/>
  <c r="Q25"/>
  <c r="P25"/>
  <c r="O25"/>
  <c r="N25"/>
  <c r="M25"/>
  <c r="L25"/>
  <c r="K25"/>
  <c r="J25"/>
  <c r="I25"/>
  <c r="H25"/>
  <c r="G25"/>
  <c r="AG22"/>
  <c r="AF22"/>
  <c r="AE22"/>
  <c r="AD22"/>
  <c r="AC22"/>
  <c r="AB22"/>
  <c r="AA22"/>
  <c r="Z22"/>
  <c r="Y22"/>
  <c r="X22"/>
  <c r="W22"/>
  <c r="V22"/>
  <c r="G15"/>
  <c r="L12"/>
  <c r="B22" i="69"/>
  <c r="B21"/>
  <c r="B19"/>
  <c r="B18"/>
  <c r="B14"/>
  <c r="B13"/>
  <c r="B12"/>
  <c r="B11"/>
  <c r="B9"/>
  <c r="B8"/>
  <c r="F12" i="43"/>
  <c r="C12"/>
  <c r="K11"/>
  <c r="J11"/>
  <c r="K10"/>
  <c r="J10"/>
  <c r="I25" i="41"/>
  <c r="H25"/>
  <c r="F25"/>
  <c r="E25"/>
  <c r="F22"/>
  <c r="E22"/>
  <c r="I20"/>
  <c r="H20"/>
  <c r="I19"/>
  <c r="H19"/>
  <c r="F19"/>
  <c r="E19"/>
  <c r="F14"/>
  <c r="E14"/>
  <c r="F10"/>
  <c r="E10"/>
  <c r="F4"/>
  <c r="E4"/>
  <c r="I3"/>
  <c r="H3"/>
  <c r="F3"/>
  <c r="E3"/>
  <c r="C9" i="40"/>
  <c r="F9" s="1"/>
  <c r="B9"/>
  <c r="E9" s="1"/>
  <c r="I7"/>
  <c r="H7"/>
  <c r="I5"/>
  <c r="H5"/>
  <c r="I3"/>
  <c r="I4" s="1"/>
  <c r="H3"/>
  <c r="H4" s="1"/>
  <c r="F17" i="39"/>
  <c r="E17"/>
  <c r="F11"/>
  <c r="E11"/>
  <c r="R12" i="38"/>
  <c r="Q12"/>
  <c r="F7"/>
  <c r="L12" s="1"/>
  <c r="E7"/>
  <c r="K12" s="1"/>
  <c r="D7"/>
  <c r="J7" s="1"/>
  <c r="C7"/>
  <c r="L7" s="1"/>
  <c r="B7"/>
  <c r="O6"/>
  <c r="N6"/>
  <c r="L6"/>
  <c r="K6"/>
  <c r="O5"/>
  <c r="N5"/>
  <c r="L5"/>
  <c r="K5"/>
  <c r="O4"/>
  <c r="N4"/>
  <c r="L4"/>
  <c r="K4"/>
  <c r="G8" i="37"/>
  <c r="F8"/>
  <c r="E8"/>
  <c r="D8"/>
  <c r="C8"/>
  <c r="B8"/>
  <c r="M7" i="36"/>
  <c r="G7"/>
  <c r="O7" s="1"/>
  <c r="F7"/>
  <c r="N7" s="1"/>
  <c r="E7"/>
  <c r="D7"/>
  <c r="L7" s="1"/>
  <c r="C7"/>
  <c r="K7" s="1"/>
  <c r="B7"/>
  <c r="J7" s="1"/>
  <c r="C8" i="35"/>
  <c r="B8"/>
  <c r="C13" i="33"/>
  <c r="F13" s="1"/>
  <c r="B13"/>
  <c r="E13" s="1"/>
  <c r="H9"/>
  <c r="C9"/>
  <c r="B9"/>
  <c r="E9" s="1"/>
  <c r="C6"/>
  <c r="B6"/>
  <c r="H6" s="1"/>
  <c r="C3"/>
  <c r="I3" s="1"/>
  <c r="B3"/>
  <c r="H3" s="1"/>
  <c r="H19" i="32"/>
  <c r="I8"/>
  <c r="H8"/>
  <c r="I4"/>
  <c r="H4"/>
  <c r="F7" i="30"/>
  <c r="C7"/>
  <c r="C9" s="1"/>
  <c r="B7"/>
  <c r="E7" s="1"/>
  <c r="C8" i="28"/>
  <c r="B8"/>
  <c r="E8" s="1"/>
  <c r="C5"/>
  <c r="F5" s="1"/>
  <c r="B5"/>
  <c r="E5" s="1"/>
  <c r="F35" i="27"/>
  <c r="F34"/>
  <c r="L34" s="1"/>
  <c r="F33"/>
  <c r="F32"/>
  <c r="L32" s="1"/>
  <c r="L31"/>
  <c r="F31"/>
  <c r="F30"/>
  <c r="L30" s="1"/>
  <c r="E29"/>
  <c r="K29" s="1"/>
  <c r="D29"/>
  <c r="J29" s="1"/>
  <c r="C29"/>
  <c r="I29" s="1"/>
  <c r="B29"/>
  <c r="H29" s="1"/>
  <c r="L28"/>
  <c r="F28"/>
  <c r="N10" s="1"/>
  <c r="L27"/>
  <c r="F27"/>
  <c r="L26"/>
  <c r="F26"/>
  <c r="L25"/>
  <c r="F25"/>
  <c r="L24"/>
  <c r="F24"/>
  <c r="N6" s="1"/>
  <c r="I23"/>
  <c r="E23"/>
  <c r="K23" s="1"/>
  <c r="D23"/>
  <c r="J23" s="1"/>
  <c r="C23"/>
  <c r="B23"/>
  <c r="H23" s="1"/>
  <c r="F17"/>
  <c r="L17" s="1"/>
  <c r="N16"/>
  <c r="L16"/>
  <c r="F16"/>
  <c r="F15"/>
  <c r="L15" s="1"/>
  <c r="N14"/>
  <c r="F14"/>
  <c r="L14" s="1"/>
  <c r="N13"/>
  <c r="L13"/>
  <c r="F13"/>
  <c r="N12"/>
  <c r="F12"/>
  <c r="L12" s="1"/>
  <c r="K11"/>
  <c r="E11"/>
  <c r="D11"/>
  <c r="J11" s="1"/>
  <c r="C11"/>
  <c r="I11" s="1"/>
  <c r="B11"/>
  <c r="H11" s="1"/>
  <c r="F10"/>
  <c r="L10" s="1"/>
  <c r="N9"/>
  <c r="F9"/>
  <c r="L9" s="1"/>
  <c r="N8"/>
  <c r="F8"/>
  <c r="L8" s="1"/>
  <c r="N7"/>
  <c r="F7"/>
  <c r="L7" s="1"/>
  <c r="F6"/>
  <c r="L6" s="1"/>
  <c r="E5"/>
  <c r="K5" s="1"/>
  <c r="D5"/>
  <c r="J5" s="1"/>
  <c r="C5"/>
  <c r="I5" s="1"/>
  <c r="B5"/>
  <c r="F44" i="50"/>
  <c r="I44" s="1"/>
  <c r="F43"/>
  <c r="I42"/>
  <c r="F42"/>
  <c r="I41"/>
  <c r="F41"/>
  <c r="I40"/>
  <c r="F40"/>
  <c r="M39"/>
  <c r="F39"/>
  <c r="M38"/>
  <c r="F38"/>
  <c r="I37"/>
  <c r="F37"/>
  <c r="K15" s="1"/>
  <c r="I36"/>
  <c r="F36"/>
  <c r="M35"/>
  <c r="F35"/>
  <c r="M34"/>
  <c r="F34"/>
  <c r="F33"/>
  <c r="I32"/>
  <c r="F32"/>
  <c r="M32" s="1"/>
  <c r="F31"/>
  <c r="I30"/>
  <c r="F30"/>
  <c r="M30" s="1"/>
  <c r="M29"/>
  <c r="F29"/>
  <c r="I29" s="1"/>
  <c r="F28"/>
  <c r="M27"/>
  <c r="F27"/>
  <c r="I27" s="1"/>
  <c r="F22"/>
  <c r="I22" s="1"/>
  <c r="F21"/>
  <c r="I21" s="1"/>
  <c r="K20"/>
  <c r="F20"/>
  <c r="I20" s="1"/>
  <c r="I19"/>
  <c r="F19"/>
  <c r="F18"/>
  <c r="F17"/>
  <c r="I16"/>
  <c r="F16"/>
  <c r="M16" s="1"/>
  <c r="F15"/>
  <c r="I14"/>
  <c r="F14"/>
  <c r="M14" s="1"/>
  <c r="F13"/>
  <c r="I13" s="1"/>
  <c r="I12"/>
  <c r="F12"/>
  <c r="M12" s="1"/>
  <c r="F11"/>
  <c r="K10"/>
  <c r="I10"/>
  <c r="F10"/>
  <c r="M10" s="1"/>
  <c r="I9"/>
  <c r="F9"/>
  <c r="M9" s="1"/>
  <c r="K8"/>
  <c r="F8"/>
  <c r="K7"/>
  <c r="F7"/>
  <c r="I6"/>
  <c r="F6"/>
  <c r="M6" s="1"/>
  <c r="K5"/>
  <c r="F5"/>
  <c r="B26" i="26"/>
  <c r="D26" s="1"/>
  <c r="D14"/>
  <c r="B14"/>
  <c r="N7" i="25"/>
  <c r="L7"/>
  <c r="G7"/>
  <c r="O7" s="1"/>
  <c r="F7"/>
  <c r="E7"/>
  <c r="M7" s="1"/>
  <c r="D7"/>
  <c r="C7"/>
  <c r="K7" s="1"/>
  <c r="B7"/>
  <c r="J7" s="1"/>
  <c r="F12" i="24"/>
  <c r="C12"/>
  <c r="I12" s="1"/>
  <c r="B12"/>
  <c r="C9"/>
  <c r="B9"/>
  <c r="C6"/>
  <c r="I6" s="1"/>
  <c r="B6"/>
  <c r="H6" s="1"/>
  <c r="I3"/>
  <c r="C3"/>
  <c r="F3" s="1"/>
  <c r="B3"/>
  <c r="K5" i="21"/>
  <c r="E5"/>
  <c r="L5" s="1"/>
  <c r="D5"/>
  <c r="C5"/>
  <c r="J5" s="1"/>
  <c r="B5"/>
  <c r="I5" s="1"/>
  <c r="M4"/>
  <c r="F4"/>
  <c r="F3"/>
  <c r="M3" s="1"/>
  <c r="D13" i="55"/>
  <c r="I13" s="1"/>
  <c r="C13"/>
  <c r="H13" s="1"/>
  <c r="B13"/>
  <c r="G13" s="1"/>
  <c r="E12"/>
  <c r="J12" s="1"/>
  <c r="E11"/>
  <c r="J11" s="1"/>
  <c r="E10"/>
  <c r="J10" s="1"/>
  <c r="E9"/>
  <c r="J9" s="1"/>
  <c r="E8"/>
  <c r="J8" s="1"/>
  <c r="E7"/>
  <c r="C8" i="20"/>
  <c r="I8" s="1"/>
  <c r="B8"/>
  <c r="H8" s="1"/>
  <c r="I6"/>
  <c r="H6"/>
  <c r="I5"/>
  <c r="H5"/>
  <c r="I4"/>
  <c r="I7" s="1"/>
  <c r="H4"/>
  <c r="H7" s="1"/>
  <c r="C10" i="54"/>
  <c r="B10"/>
  <c r="C7"/>
  <c r="F7" s="1"/>
  <c r="B7"/>
  <c r="H7" s="1"/>
  <c r="C19" i="18"/>
  <c r="G19" s="1"/>
  <c r="B19"/>
  <c r="F19" s="1"/>
  <c r="D18"/>
  <c r="D17"/>
  <c r="H16"/>
  <c r="D16"/>
  <c r="J16" s="1"/>
  <c r="J15"/>
  <c r="D15"/>
  <c r="H15" s="1"/>
  <c r="D14"/>
  <c r="D13"/>
  <c r="J12"/>
  <c r="D12"/>
  <c r="H12" s="1"/>
  <c r="C10"/>
  <c r="G10" s="1"/>
  <c r="B10"/>
  <c r="F10" s="1"/>
  <c r="D9"/>
  <c r="D8"/>
  <c r="H7"/>
  <c r="D7"/>
  <c r="J7" s="1"/>
  <c r="J6"/>
  <c r="D6"/>
  <c r="H6" s="1"/>
  <c r="D5"/>
  <c r="E9" i="17"/>
  <c r="D9"/>
  <c r="C9"/>
  <c r="B9"/>
  <c r="L8"/>
  <c r="F8"/>
  <c r="N8" s="1"/>
  <c r="F7"/>
  <c r="L7" s="1"/>
  <c r="F6"/>
  <c r="F5"/>
  <c r="F4"/>
  <c r="L4" s="1"/>
  <c r="D13" i="56"/>
  <c r="J13" s="1"/>
  <c r="C13"/>
  <c r="I13" s="1"/>
  <c r="B13"/>
  <c r="H13" s="1"/>
  <c r="H6"/>
  <c r="D6"/>
  <c r="J6" s="1"/>
  <c r="C6"/>
  <c r="I6" s="1"/>
  <c r="B6"/>
  <c r="E12" i="14"/>
  <c r="K12" s="1"/>
  <c r="D12"/>
  <c r="J12" s="1"/>
  <c r="C12"/>
  <c r="I12" s="1"/>
  <c r="B12"/>
  <c r="H12" s="1"/>
  <c r="L11"/>
  <c r="F11"/>
  <c r="N11" s="1"/>
  <c r="L10"/>
  <c r="F10"/>
  <c r="N9"/>
  <c r="F9"/>
  <c r="L9" s="1"/>
  <c r="F8"/>
  <c r="F7"/>
  <c r="N6"/>
  <c r="F6"/>
  <c r="L6" s="1"/>
  <c r="L5"/>
  <c r="F5"/>
  <c r="J7" i="13"/>
  <c r="E7"/>
  <c r="K7" s="1"/>
  <c r="D7"/>
  <c r="C7"/>
  <c r="I7" s="1"/>
  <c r="B7"/>
  <c r="H7" s="1"/>
  <c r="F6"/>
  <c r="L6" s="1"/>
  <c r="F5"/>
  <c r="L5" s="1"/>
  <c r="L4"/>
  <c r="F4"/>
  <c r="F3"/>
  <c r="L3" s="1"/>
  <c r="F7" i="12"/>
  <c r="L7" s="1"/>
  <c r="E7"/>
  <c r="K7" s="1"/>
  <c r="D7"/>
  <c r="J7" s="1"/>
  <c r="C7"/>
  <c r="I7" s="1"/>
  <c r="G6"/>
  <c r="M6" s="1"/>
  <c r="M5"/>
  <c r="G5"/>
  <c r="G4"/>
  <c r="M4" s="1"/>
  <c r="G3"/>
  <c r="F19" i="11"/>
  <c r="AJ47" i="9"/>
  <c r="R46"/>
  <c r="N46"/>
  <c r="I46"/>
  <c r="S46" s="1"/>
  <c r="H46"/>
  <c r="G46"/>
  <c r="Q46" s="1"/>
  <c r="F46"/>
  <c r="P46" s="1"/>
  <c r="E46"/>
  <c r="O46" s="1"/>
  <c r="D46"/>
  <c r="C46"/>
  <c r="M46" s="1"/>
  <c r="B46"/>
  <c r="L46" s="1"/>
  <c r="I44"/>
  <c r="AC17" s="1"/>
  <c r="H44"/>
  <c r="R44" s="1"/>
  <c r="G44"/>
  <c r="F44"/>
  <c r="P44" s="1"/>
  <c r="E44"/>
  <c r="O44" s="1"/>
  <c r="D44"/>
  <c r="N44" s="1"/>
  <c r="C44"/>
  <c r="W17" s="1"/>
  <c r="B44"/>
  <c r="L44" s="1"/>
  <c r="J43"/>
  <c r="T43" s="1"/>
  <c r="J42"/>
  <c r="T42" s="1"/>
  <c r="J41"/>
  <c r="S39"/>
  <c r="P39"/>
  <c r="I39"/>
  <c r="H39"/>
  <c r="G39"/>
  <c r="Q39" s="1"/>
  <c r="F39"/>
  <c r="E39"/>
  <c r="O39" s="1"/>
  <c r="D39"/>
  <c r="C39"/>
  <c r="M39" s="1"/>
  <c r="B39"/>
  <c r="L39" s="1"/>
  <c r="J38"/>
  <c r="T38" s="1"/>
  <c r="T37"/>
  <c r="J37"/>
  <c r="J36"/>
  <c r="P34"/>
  <c r="I34"/>
  <c r="S34" s="1"/>
  <c r="H34"/>
  <c r="G34"/>
  <c r="Q34" s="1"/>
  <c r="F34"/>
  <c r="F47" s="1"/>
  <c r="E34"/>
  <c r="O34" s="1"/>
  <c r="D34"/>
  <c r="C34"/>
  <c r="B34"/>
  <c r="B47" s="1"/>
  <c r="J33"/>
  <c r="T33" s="1"/>
  <c r="T32"/>
  <c r="J32"/>
  <c r="J31"/>
  <c r="T31" s="1"/>
  <c r="J30"/>
  <c r="T30" s="1"/>
  <c r="S22"/>
  <c r="Q22"/>
  <c r="M22"/>
  <c r="I22"/>
  <c r="H22"/>
  <c r="R22" s="1"/>
  <c r="G22"/>
  <c r="F22"/>
  <c r="E22"/>
  <c r="D22"/>
  <c r="N22" s="1"/>
  <c r="C22"/>
  <c r="B22"/>
  <c r="I20"/>
  <c r="S20" s="1"/>
  <c r="H20"/>
  <c r="R20" s="1"/>
  <c r="G20"/>
  <c r="Q20" s="1"/>
  <c r="F20"/>
  <c r="P20" s="1"/>
  <c r="E20"/>
  <c r="O20" s="1"/>
  <c r="D20"/>
  <c r="N20" s="1"/>
  <c r="C20"/>
  <c r="AG15" s="1"/>
  <c r="B20"/>
  <c r="L20" s="1"/>
  <c r="J19"/>
  <c r="T19" s="1"/>
  <c r="J18"/>
  <c r="T18" s="1"/>
  <c r="AB17"/>
  <c r="Z17"/>
  <c r="Y17"/>
  <c r="X17"/>
  <c r="V17"/>
  <c r="J17"/>
  <c r="Q15"/>
  <c r="M15"/>
  <c r="I15"/>
  <c r="H15"/>
  <c r="R15" s="1"/>
  <c r="G15"/>
  <c r="F15"/>
  <c r="E15"/>
  <c r="D15"/>
  <c r="AH15" s="1"/>
  <c r="C15"/>
  <c r="B15"/>
  <c r="J14"/>
  <c r="T14" s="1"/>
  <c r="J13"/>
  <c r="T13" s="1"/>
  <c r="AC12"/>
  <c r="AA12"/>
  <c r="Z12"/>
  <c r="Y12"/>
  <c r="W12"/>
  <c r="V12"/>
  <c r="T12"/>
  <c r="J12"/>
  <c r="I10"/>
  <c r="AM10" s="1"/>
  <c r="H10"/>
  <c r="G10"/>
  <c r="Q10" s="1"/>
  <c r="F10"/>
  <c r="E10"/>
  <c r="AI10" s="1"/>
  <c r="D10"/>
  <c r="C10"/>
  <c r="B10"/>
  <c r="AF10" s="1"/>
  <c r="J9"/>
  <c r="T9" s="1"/>
  <c r="J8"/>
  <c r="T8" s="1"/>
  <c r="J7"/>
  <c r="AC6"/>
  <c r="AA6"/>
  <c r="Z6"/>
  <c r="Y6"/>
  <c r="W6"/>
  <c r="V6"/>
  <c r="T6"/>
  <c r="J6"/>
  <c r="I46" i="7"/>
  <c r="S46" s="1"/>
  <c r="H46"/>
  <c r="R46" s="1"/>
  <c r="G46"/>
  <c r="Q46" s="1"/>
  <c r="F46"/>
  <c r="P46" s="1"/>
  <c r="E46"/>
  <c r="O46" s="1"/>
  <c r="D46"/>
  <c r="N46" s="1"/>
  <c r="C46"/>
  <c r="M46" s="1"/>
  <c r="B46"/>
  <c r="L46" s="1"/>
  <c r="S44"/>
  <c r="O44"/>
  <c r="I44"/>
  <c r="AC17" s="1"/>
  <c r="H44"/>
  <c r="R44" s="1"/>
  <c r="G44"/>
  <c r="Q44" s="1"/>
  <c r="F44"/>
  <c r="Z17" s="1"/>
  <c r="E44"/>
  <c r="Y17" s="1"/>
  <c r="D44"/>
  <c r="N44" s="1"/>
  <c r="C44"/>
  <c r="B44"/>
  <c r="V17" s="1"/>
  <c r="J43"/>
  <c r="T43" s="1"/>
  <c r="J42"/>
  <c r="J41"/>
  <c r="T41" s="1"/>
  <c r="P39"/>
  <c r="N39"/>
  <c r="I39"/>
  <c r="S39" s="1"/>
  <c r="H39"/>
  <c r="R39" s="1"/>
  <c r="G39"/>
  <c r="F39"/>
  <c r="Z12" s="1"/>
  <c r="E39"/>
  <c r="O39" s="1"/>
  <c r="D39"/>
  <c r="C39"/>
  <c r="B39"/>
  <c r="L39" s="1"/>
  <c r="T38"/>
  <c r="J38"/>
  <c r="J37"/>
  <c r="T37" s="1"/>
  <c r="J36"/>
  <c r="R34"/>
  <c r="N34"/>
  <c r="I34"/>
  <c r="S34" s="1"/>
  <c r="H34"/>
  <c r="G34"/>
  <c r="G47" s="1"/>
  <c r="F34"/>
  <c r="E34"/>
  <c r="O34" s="1"/>
  <c r="D34"/>
  <c r="D47" s="1"/>
  <c r="AH47" s="1"/>
  <c r="C34"/>
  <c r="B34"/>
  <c r="T33"/>
  <c r="J33"/>
  <c r="T32"/>
  <c r="J32"/>
  <c r="T31"/>
  <c r="J31"/>
  <c r="T30"/>
  <c r="J30"/>
  <c r="I22"/>
  <c r="H22"/>
  <c r="R22" s="1"/>
  <c r="G22"/>
  <c r="Q22" s="1"/>
  <c r="F22"/>
  <c r="P22" s="1"/>
  <c r="E22"/>
  <c r="D22"/>
  <c r="C22"/>
  <c r="M22" s="1"/>
  <c r="B22"/>
  <c r="L22" s="1"/>
  <c r="R20"/>
  <c r="N20"/>
  <c r="I20"/>
  <c r="S20" s="1"/>
  <c r="H20"/>
  <c r="G20"/>
  <c r="Q20" s="1"/>
  <c r="F20"/>
  <c r="P20" s="1"/>
  <c r="E20"/>
  <c r="O20" s="1"/>
  <c r="D20"/>
  <c r="C20"/>
  <c r="B20"/>
  <c r="L20" s="1"/>
  <c r="T19"/>
  <c r="J19"/>
  <c r="T18"/>
  <c r="J18"/>
  <c r="AB17"/>
  <c r="J17"/>
  <c r="I15"/>
  <c r="H15"/>
  <c r="R15" s="1"/>
  <c r="G15"/>
  <c r="AK15" s="1"/>
  <c r="F15"/>
  <c r="F23" s="1"/>
  <c r="AJ23" s="1"/>
  <c r="E15"/>
  <c r="D15"/>
  <c r="C15"/>
  <c r="M15" s="1"/>
  <c r="B15"/>
  <c r="AF15" s="1"/>
  <c r="J14"/>
  <c r="T14" s="1"/>
  <c r="T13"/>
  <c r="J13"/>
  <c r="AC12"/>
  <c r="AB12"/>
  <c r="Y12"/>
  <c r="X12"/>
  <c r="V12"/>
  <c r="J12"/>
  <c r="T12" s="1"/>
  <c r="AL10"/>
  <c r="AH10"/>
  <c r="R10"/>
  <c r="N10"/>
  <c r="I10"/>
  <c r="I23" s="1"/>
  <c r="AM23" s="1"/>
  <c r="H10"/>
  <c r="G10"/>
  <c r="F10"/>
  <c r="E10"/>
  <c r="E23" s="1"/>
  <c r="AI23" s="1"/>
  <c r="D10"/>
  <c r="C10"/>
  <c r="B10"/>
  <c r="L10" s="1"/>
  <c r="T9"/>
  <c r="J9"/>
  <c r="T8"/>
  <c r="J8"/>
  <c r="T7"/>
  <c r="J7"/>
  <c r="AC6"/>
  <c r="AB6"/>
  <c r="Z6"/>
  <c r="X6"/>
  <c r="V6"/>
  <c r="T6"/>
  <c r="J6"/>
  <c r="M47" i="5"/>
  <c r="H47"/>
  <c r="Q47" s="1"/>
  <c r="G47"/>
  <c r="P47" s="1"/>
  <c r="F47"/>
  <c r="O47" s="1"/>
  <c r="E47"/>
  <c r="N47" s="1"/>
  <c r="D47"/>
  <c r="C47"/>
  <c r="L47" s="1"/>
  <c r="B47"/>
  <c r="K47" s="1"/>
  <c r="H45"/>
  <c r="Q45" s="1"/>
  <c r="G45"/>
  <c r="P45" s="1"/>
  <c r="F45"/>
  <c r="O45" s="1"/>
  <c r="E45"/>
  <c r="N45" s="1"/>
  <c r="D45"/>
  <c r="V17" s="1"/>
  <c r="C45"/>
  <c r="L45" s="1"/>
  <c r="B45"/>
  <c r="K45" s="1"/>
  <c r="I44"/>
  <c r="R44" s="1"/>
  <c r="R43"/>
  <c r="I43"/>
  <c r="I42"/>
  <c r="H40"/>
  <c r="Q40" s="1"/>
  <c r="G40"/>
  <c r="P40" s="1"/>
  <c r="F40"/>
  <c r="O40" s="1"/>
  <c r="E40"/>
  <c r="D40"/>
  <c r="M40" s="1"/>
  <c r="C40"/>
  <c r="L40" s="1"/>
  <c r="B40"/>
  <c r="T12" s="1"/>
  <c r="R39"/>
  <c r="I39"/>
  <c r="I38"/>
  <c r="R38" s="1"/>
  <c r="I37"/>
  <c r="H35"/>
  <c r="Q35" s="1"/>
  <c r="G35"/>
  <c r="Y6" s="1"/>
  <c r="F35"/>
  <c r="E35"/>
  <c r="W6" s="1"/>
  <c r="D35"/>
  <c r="V6" s="1"/>
  <c r="C35"/>
  <c r="U6" s="1"/>
  <c r="B35"/>
  <c r="I34"/>
  <c r="R34" s="1"/>
  <c r="I33"/>
  <c r="R33" s="1"/>
  <c r="I32"/>
  <c r="R32" s="1"/>
  <c r="R31"/>
  <c r="I31"/>
  <c r="H22"/>
  <c r="G22"/>
  <c r="P22" s="1"/>
  <c r="F22"/>
  <c r="E22"/>
  <c r="D22"/>
  <c r="M22" s="1"/>
  <c r="C22"/>
  <c r="B22"/>
  <c r="K22" s="1"/>
  <c r="H20"/>
  <c r="Q20" s="1"/>
  <c r="G20"/>
  <c r="P20" s="1"/>
  <c r="F20"/>
  <c r="O20" s="1"/>
  <c r="E20"/>
  <c r="N20" s="1"/>
  <c r="D20"/>
  <c r="M20" s="1"/>
  <c r="C20"/>
  <c r="L20" s="1"/>
  <c r="B20"/>
  <c r="K20" s="1"/>
  <c r="I19"/>
  <c r="R19" s="1"/>
  <c r="R18"/>
  <c r="I18"/>
  <c r="Y17"/>
  <c r="W17"/>
  <c r="U17"/>
  <c r="T17"/>
  <c r="I17"/>
  <c r="H15"/>
  <c r="G15"/>
  <c r="AH15" s="1"/>
  <c r="F15"/>
  <c r="O15" s="1"/>
  <c r="E15"/>
  <c r="AF15" s="1"/>
  <c r="D15"/>
  <c r="AE15" s="1"/>
  <c r="C15"/>
  <c r="AD15" s="1"/>
  <c r="B15"/>
  <c r="K15" s="1"/>
  <c r="I14"/>
  <c r="R14" s="1"/>
  <c r="I13"/>
  <c r="Z12"/>
  <c r="Y12"/>
  <c r="V12"/>
  <c r="U12"/>
  <c r="I12"/>
  <c r="R12" s="1"/>
  <c r="O10"/>
  <c r="H10"/>
  <c r="G10"/>
  <c r="F10"/>
  <c r="E10"/>
  <c r="D10"/>
  <c r="C10"/>
  <c r="B10"/>
  <c r="K10" s="1"/>
  <c r="I9"/>
  <c r="R9" s="1"/>
  <c r="I8"/>
  <c r="R8" s="1"/>
  <c r="I7"/>
  <c r="R7" s="1"/>
  <c r="Z6"/>
  <c r="X6"/>
  <c r="T6"/>
  <c r="I6"/>
  <c r="R6" s="1"/>
  <c r="F9" i="52"/>
  <c r="E9"/>
  <c r="D9"/>
  <c r="C9"/>
  <c r="E10" i="4"/>
  <c r="D10"/>
  <c r="C10"/>
  <c r="B10"/>
  <c r="E76" i="62"/>
  <c r="D76"/>
  <c r="E64"/>
  <c r="E60" i="88" s="1"/>
  <c r="E23"/>
  <c r="E13" i="62"/>
  <c r="D9" i="88"/>
  <c r="F60" i="68"/>
  <c r="F59"/>
  <c r="E59"/>
  <c r="E53"/>
  <c r="E51"/>
  <c r="F17"/>
  <c r="E17"/>
  <c r="F13"/>
  <c r="E13"/>
  <c r="F9"/>
  <c r="E9"/>
  <c r="K206" i="66"/>
  <c r="I206"/>
  <c r="K203"/>
  <c r="I203"/>
  <c r="I202"/>
  <c r="K191"/>
  <c r="I191"/>
  <c r="K178"/>
  <c r="I178"/>
  <c r="K173"/>
  <c r="K172"/>
  <c r="K168"/>
  <c r="I168"/>
  <c r="K164"/>
  <c r="I164"/>
  <c r="K157"/>
  <c r="I157"/>
  <c r="K152"/>
  <c r="I143"/>
  <c r="J140"/>
  <c r="E140"/>
  <c r="E139"/>
  <c r="J138"/>
  <c r="I137"/>
  <c r="J136"/>
  <c r="I135"/>
  <c r="I133"/>
  <c r="I131"/>
  <c r="I126"/>
  <c r="E125"/>
  <c r="I122"/>
  <c r="I120"/>
  <c r="I118"/>
  <c r="I116"/>
  <c r="I114"/>
  <c r="I112"/>
  <c r="I110"/>
  <c r="I108"/>
  <c r="J107"/>
  <c r="I106"/>
  <c r="E107"/>
  <c r="E106"/>
  <c r="I104"/>
  <c r="I102"/>
  <c r="I93"/>
  <c r="I91"/>
  <c r="J88"/>
  <c r="E88"/>
  <c r="E87"/>
  <c r="I85"/>
  <c r="I83"/>
  <c r="I81"/>
  <c r="I79"/>
  <c r="I77"/>
  <c r="J74"/>
  <c r="E74"/>
  <c r="E73"/>
  <c r="E72"/>
  <c r="E71"/>
  <c r="I69"/>
  <c r="I67"/>
  <c r="I62"/>
  <c r="I60"/>
  <c r="I58"/>
  <c r="I56"/>
  <c r="I54"/>
  <c r="J51"/>
  <c r="E51"/>
  <c r="E50"/>
  <c r="I48"/>
  <c r="I46"/>
  <c r="I44"/>
  <c r="I42"/>
  <c r="I40"/>
  <c r="I38"/>
  <c r="I36"/>
  <c r="H31"/>
  <c r="H29"/>
  <c r="J28"/>
  <c r="H25"/>
  <c r="H23"/>
  <c r="H21"/>
  <c r="H19"/>
  <c r="H17"/>
  <c r="H15"/>
  <c r="J12"/>
  <c r="E12"/>
  <c r="Q10" i="60"/>
  <c r="Q9"/>
  <c r="Q8"/>
  <c r="Q7"/>
  <c r="Q6"/>
  <c r="Q5"/>
  <c r="AP599" i="71"/>
  <c r="N599"/>
  <c r="AO599" s="1"/>
  <c r="AM554"/>
  <c r="AL554"/>
  <c r="AM551"/>
  <c r="AL551"/>
  <c r="AM548"/>
  <c r="AL548"/>
  <c r="AD520"/>
  <c r="AD1223" i="86" s="1"/>
  <c r="Z520" i="71"/>
  <c r="Z1223" i="86" s="1"/>
  <c r="V520" i="71"/>
  <c r="V1223" i="86" s="1"/>
  <c r="R520" i="71"/>
  <c r="R1223" i="86" s="1"/>
  <c r="N1223"/>
  <c r="J1223"/>
  <c r="X1124"/>
  <c r="N1124"/>
  <c r="AC927"/>
  <c r="AC924"/>
  <c r="AC918"/>
  <c r="AC916"/>
  <c r="AD1451"/>
  <c r="AD1446"/>
  <c r="AD1442"/>
  <c r="AD1430"/>
  <c r="R492" i="71"/>
  <c r="Z824" i="86"/>
  <c r="S824"/>
  <c r="L824"/>
  <c r="X472" i="71"/>
  <c r="N472"/>
  <c r="AO472" s="1"/>
  <c r="T459"/>
  <c r="AA458"/>
  <c r="AA457"/>
  <c r="AO457" s="1"/>
  <c r="AA456"/>
  <c r="AA455"/>
  <c r="AA454"/>
  <c r="AA453"/>
  <c r="AO453" s="1"/>
  <c r="AA452"/>
  <c r="AO452" s="1"/>
  <c r="T450"/>
  <c r="AA449"/>
  <c r="AA448"/>
  <c r="AA447"/>
  <c r="AO447" s="1"/>
  <c r="AA446"/>
  <c r="AO446" s="1"/>
  <c r="AA445"/>
  <c r="X438"/>
  <c r="S438"/>
  <c r="N438"/>
  <c r="AC437"/>
  <c r="AO437" s="1"/>
  <c r="AC436"/>
  <c r="AC435"/>
  <c r="AC434"/>
  <c r="AC433"/>
  <c r="AO433" s="1"/>
  <c r="AC629" i="86"/>
  <c r="AY398" i="71"/>
  <c r="AN421"/>
  <c r="AW398"/>
  <c r="AK421"/>
  <c r="AJ421"/>
  <c r="AQ420"/>
  <c r="AQ418"/>
  <c r="AM415"/>
  <c r="AC415"/>
  <c r="AC587" i="86" s="1"/>
  <c r="Z415" i="71"/>
  <c r="Z587" i="86" s="1"/>
  <c r="W415" i="71"/>
  <c r="W587" i="86" s="1"/>
  <c r="T415" i="71"/>
  <c r="Q415"/>
  <c r="Q587" i="86" s="1"/>
  <c r="N415" i="71"/>
  <c r="N587" i="86" s="1"/>
  <c r="K415" i="71"/>
  <c r="K587" i="86" s="1"/>
  <c r="H415" i="71"/>
  <c r="H587" i="86" s="1"/>
  <c r="AF414" i="71"/>
  <c r="AF413"/>
  <c r="AF412"/>
  <c r="AF411"/>
  <c r="AP402"/>
  <c r="AO402"/>
  <c r="AN402"/>
  <c r="AM402"/>
  <c r="AL402"/>
  <c r="AK402"/>
  <c r="AJ402"/>
  <c r="AF401"/>
  <c r="AF399"/>
  <c r="AF398"/>
  <c r="AF570" i="86" s="1"/>
  <c r="AM396" i="71"/>
  <c r="AC396"/>
  <c r="Z396"/>
  <c r="W396"/>
  <c r="BH396" s="1"/>
  <c r="T396"/>
  <c r="BG396" s="1"/>
  <c r="Q396"/>
  <c r="N396"/>
  <c r="K396"/>
  <c r="H396"/>
  <c r="AF395"/>
  <c r="AF394"/>
  <c r="AF393"/>
  <c r="AF392"/>
  <c r="AF564" i="86" s="1"/>
  <c r="AC382" i="71"/>
  <c r="Z382"/>
  <c r="W382"/>
  <c r="T382"/>
  <c r="Q382"/>
  <c r="K382"/>
  <c r="H382"/>
  <c r="T528" i="86"/>
  <c r="H528"/>
  <c r="AF378" i="71"/>
  <c r="AF377"/>
  <c r="AF376"/>
  <c r="W522" i="86"/>
  <c r="K522"/>
  <c r="AF372" i="71"/>
  <c r="AF371"/>
  <c r="AF370"/>
  <c r="AM368"/>
  <c r="AC368"/>
  <c r="Z368"/>
  <c r="Z516" i="86" s="1"/>
  <c r="W368" i="71"/>
  <c r="W516" i="86" s="1"/>
  <c r="T368" i="71"/>
  <c r="T516" i="86" s="1"/>
  <c r="Q368" i="71"/>
  <c r="N368"/>
  <c r="N516" i="86" s="1"/>
  <c r="K368" i="71"/>
  <c r="K516" i="86" s="1"/>
  <c r="H368" i="71"/>
  <c r="H516" i="86" s="1"/>
  <c r="AF367" i="71"/>
  <c r="AF366"/>
  <c r="AF365"/>
  <c r="AF364"/>
  <c r="AF512" i="86" s="1"/>
  <c r="AC357" i="71"/>
  <c r="AC505" i="86" s="1"/>
  <c r="Z357" i="71"/>
  <c r="Z505" i="86" s="1"/>
  <c r="W357" i="71"/>
  <c r="T357"/>
  <c r="Q357"/>
  <c r="Q505" i="86" s="1"/>
  <c r="N505"/>
  <c r="K357" i="71"/>
  <c r="H357"/>
  <c r="H503" i="86"/>
  <c r="AF353" i="71"/>
  <c r="AF352"/>
  <c r="AF351"/>
  <c r="AC497" i="86"/>
  <c r="W497"/>
  <c r="Q497"/>
  <c r="N497"/>
  <c r="AF347" i="71"/>
  <c r="AF346"/>
  <c r="AU345"/>
  <c r="AF345"/>
  <c r="AM343"/>
  <c r="AC343"/>
  <c r="BJ343" s="1"/>
  <c r="Z343"/>
  <c r="BI343" s="1"/>
  <c r="W343"/>
  <c r="T343"/>
  <c r="Q343"/>
  <c r="BE343"/>
  <c r="K343"/>
  <c r="H343"/>
  <c r="AF342"/>
  <c r="AF341"/>
  <c r="AF489" i="86" s="1"/>
  <c r="AF340" i="71"/>
  <c r="AF339"/>
  <c r="AB328"/>
  <c r="Y328"/>
  <c r="V328"/>
  <c r="S328"/>
  <c r="P328"/>
  <c r="M328"/>
  <c r="J328"/>
  <c r="S449" i="86"/>
  <c r="P449"/>
  <c r="AE445"/>
  <c r="S443"/>
  <c r="P443"/>
  <c r="AB314" i="71"/>
  <c r="Y314"/>
  <c r="V314"/>
  <c r="S314"/>
  <c r="P314"/>
  <c r="M314"/>
  <c r="M437" i="86" s="1"/>
  <c r="J314" i="71"/>
  <c r="AR285" s="1"/>
  <c r="AE313"/>
  <c r="AE312"/>
  <c r="AE311"/>
  <c r="AE310"/>
  <c r="AE433" i="86" s="1"/>
  <c r="AB303" i="71"/>
  <c r="Y303"/>
  <c r="V303"/>
  <c r="S303"/>
  <c r="S426" i="86" s="1"/>
  <c r="P303" i="71"/>
  <c r="P426" i="86" s="1"/>
  <c r="M303" i="71"/>
  <c r="J303"/>
  <c r="AE420" i="86"/>
  <c r="AE414"/>
  <c r="AB289" i="71"/>
  <c r="Y289"/>
  <c r="V289"/>
  <c r="S289"/>
  <c r="P289"/>
  <c r="M289"/>
  <c r="BB289" s="1"/>
  <c r="J289"/>
  <c r="AE288"/>
  <c r="AE287"/>
  <c r="AE286"/>
  <c r="AE285"/>
  <c r="AC15" i="5" l="1"/>
  <c r="AG15"/>
  <c r="L35"/>
  <c r="I40"/>
  <c r="AA12" s="1"/>
  <c r="M45"/>
  <c r="D48"/>
  <c r="M48" s="1"/>
  <c r="L15" i="7"/>
  <c r="P15"/>
  <c r="AJ15"/>
  <c r="X22"/>
  <c r="O23"/>
  <c r="J44"/>
  <c r="L44"/>
  <c r="O10" i="9"/>
  <c r="S10"/>
  <c r="AL15"/>
  <c r="S44"/>
  <c r="G7" i="12"/>
  <c r="M7" s="1"/>
  <c r="M3"/>
  <c r="N8" i="14"/>
  <c r="L8"/>
  <c r="J5" i="18"/>
  <c r="H5"/>
  <c r="J14"/>
  <c r="H14"/>
  <c r="E8" i="20"/>
  <c r="M5" i="50"/>
  <c r="I5"/>
  <c r="E3" i="33"/>
  <c r="I7" i="38"/>
  <c r="AE12" i="96"/>
  <c r="AD12"/>
  <c r="AD11" i="93"/>
  <c r="AE11"/>
  <c r="R4" i="96"/>
  <c r="Q4"/>
  <c r="Q4" i="93"/>
  <c r="R4"/>
  <c r="AE13" i="96"/>
  <c r="U4"/>
  <c r="AD13"/>
  <c r="T4"/>
  <c r="AD12" i="93"/>
  <c r="T4"/>
  <c r="AE12"/>
  <c r="U4"/>
  <c r="AC10" i="5"/>
  <c r="N15"/>
  <c r="X17"/>
  <c r="V22"/>
  <c r="M35"/>
  <c r="R37"/>
  <c r="C48"/>
  <c r="AD48" s="1"/>
  <c r="G48"/>
  <c r="J22" i="7"/>
  <c r="Y6"/>
  <c r="J10"/>
  <c r="O10"/>
  <c r="S10"/>
  <c r="AI10"/>
  <c r="AM10"/>
  <c r="Q15"/>
  <c r="X17"/>
  <c r="J20"/>
  <c r="J46"/>
  <c r="B47"/>
  <c r="V22" s="1"/>
  <c r="L34"/>
  <c r="T36"/>
  <c r="J39"/>
  <c r="AD12" s="1"/>
  <c r="T42"/>
  <c r="F23" i="9"/>
  <c r="AJ23" s="1"/>
  <c r="L10"/>
  <c r="P10"/>
  <c r="AJ10"/>
  <c r="N15"/>
  <c r="L47"/>
  <c r="AF47"/>
  <c r="L34"/>
  <c r="P47"/>
  <c r="F7" i="13"/>
  <c r="L7" s="1"/>
  <c r="N4" i="17"/>
  <c r="N6"/>
  <c r="L6"/>
  <c r="N7"/>
  <c r="E7" i="54"/>
  <c r="E13" i="55"/>
  <c r="J13" s="1"/>
  <c r="J7"/>
  <c r="F6" i="24"/>
  <c r="F9"/>
  <c r="I9"/>
  <c r="M13" i="50"/>
  <c r="M17"/>
  <c r="I17"/>
  <c r="K22"/>
  <c r="I34"/>
  <c r="K12"/>
  <c r="I38"/>
  <c r="K16"/>
  <c r="E6" i="33"/>
  <c r="I9"/>
  <c r="F9"/>
  <c r="I13"/>
  <c r="AD15" i="96"/>
  <c r="AE15"/>
  <c r="AE14" i="93"/>
  <c r="AD14"/>
  <c r="AD16" i="96"/>
  <c r="AE16"/>
  <c r="AE15" i="93"/>
  <c r="AD15"/>
  <c r="F12" i="14"/>
  <c r="N5"/>
  <c r="F8" i="20"/>
  <c r="E6" i="24"/>
  <c r="M37" i="50"/>
  <c r="F3" i="33"/>
  <c r="H13"/>
  <c r="AJ12" i="96"/>
  <c r="AH12"/>
  <c r="AI12"/>
  <c r="AG12"/>
  <c r="AI11" i="93"/>
  <c r="AG11"/>
  <c r="AJ11"/>
  <c r="AH11"/>
  <c r="AJ13" i="96"/>
  <c r="AH13"/>
  <c r="Z4"/>
  <c r="X4"/>
  <c r="AI13"/>
  <c r="AG13"/>
  <c r="Y4"/>
  <c r="W4"/>
  <c r="AI12" i="93"/>
  <c r="AG12"/>
  <c r="Y4"/>
  <c r="W4"/>
  <c r="AJ12"/>
  <c r="AH12"/>
  <c r="Z4"/>
  <c r="X4"/>
  <c r="AI15" i="96"/>
  <c r="AG15"/>
  <c r="AJ15"/>
  <c r="AH15"/>
  <c r="AJ14" i="93"/>
  <c r="AH14"/>
  <c r="AI14"/>
  <c r="AG14"/>
  <c r="AI16" i="96"/>
  <c r="AG16"/>
  <c r="AJ16"/>
  <c r="AH16"/>
  <c r="AI15" i="93"/>
  <c r="AG15"/>
  <c r="AJ15"/>
  <c r="AH15"/>
  <c r="AF374" i="71"/>
  <c r="AQ374" s="1"/>
  <c r="N568" i="86"/>
  <c r="BE396" i="71"/>
  <c r="AD1419" i="86"/>
  <c r="AD1428"/>
  <c r="AF380" i="71"/>
  <c r="AQ380" s="1"/>
  <c r="AC568" i="86"/>
  <c r="BJ396" i="71"/>
  <c r="AD1420" i="86"/>
  <c r="AD1429"/>
  <c r="H491"/>
  <c r="BC343" i="71"/>
  <c r="T491" i="86"/>
  <c r="BG343" i="71"/>
  <c r="H568" i="86"/>
  <c r="BC396" i="71"/>
  <c r="AD1421" i="86"/>
  <c r="AD1425"/>
  <c r="AD1434"/>
  <c r="X1280"/>
  <c r="AP535" i="71"/>
  <c r="AJ357"/>
  <c r="K505" i="86"/>
  <c r="AN357" i="71"/>
  <c r="W505" i="86"/>
  <c r="Z568"/>
  <c r="BI396" i="71"/>
  <c r="AD1423" i="86"/>
  <c r="AD1432"/>
  <c r="Q491"/>
  <c r="BF343" i="71"/>
  <c r="Q568" i="86"/>
  <c r="BF396" i="71"/>
  <c r="X783" i="86"/>
  <c r="AP472" i="71"/>
  <c r="AD1424" i="86"/>
  <c r="AD1433"/>
  <c r="N1280"/>
  <c r="AO535" i="71"/>
  <c r="BA289"/>
  <c r="AI289"/>
  <c r="K491" i="86"/>
  <c r="BD343" i="71"/>
  <c r="W491" i="86"/>
  <c r="BH343" i="71"/>
  <c r="AF349"/>
  <c r="AF499" i="86"/>
  <c r="AF355" i="71"/>
  <c r="AQ355" s="1"/>
  <c r="AI357"/>
  <c r="H505" i="86"/>
  <c r="AM357" i="71"/>
  <c r="T505" i="86"/>
  <c r="K568"/>
  <c r="BD396" i="71"/>
  <c r="AD1422" i="86"/>
  <c r="AD1427"/>
  <c r="AD1431"/>
  <c r="AA749"/>
  <c r="AO445" i="71"/>
  <c r="AC675" i="86"/>
  <c r="AA753"/>
  <c r="AO449" i="71"/>
  <c r="AC672" i="86"/>
  <c r="AA758"/>
  <c r="AO454" i="71"/>
  <c r="AC673" i="86"/>
  <c r="AC730"/>
  <c r="AO436" i="71"/>
  <c r="AO455"/>
  <c r="AO456"/>
  <c r="AC671" i="86"/>
  <c r="AC728"/>
  <c r="AO434" i="71"/>
  <c r="AC729" i="86"/>
  <c r="AO435" i="71"/>
  <c r="AA762" i="86"/>
  <c r="AO458" i="71"/>
  <c r="AA752" i="86"/>
  <c r="AO448" i="71"/>
  <c r="AC898" i="86"/>
  <c r="AC669"/>
  <c r="P412"/>
  <c r="BC289" i="71"/>
  <c r="S412" i="86"/>
  <c r="BD289" i="71"/>
  <c r="Y412" i="86"/>
  <c r="BF289" i="71"/>
  <c r="BG289"/>
  <c r="AO289"/>
  <c r="V412" i="86"/>
  <c r="BE289" i="71"/>
  <c r="J2" i="101"/>
  <c r="J2" i="99"/>
  <c r="E2" i="101"/>
  <c r="E2" i="99"/>
  <c r="E2" i="91"/>
  <c r="D2" i="103" s="1"/>
  <c r="E2" i="66"/>
  <c r="J2"/>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c r="D90" s="1"/>
  <c r="D94" i="62"/>
  <c r="E94"/>
  <c r="E72" i="88"/>
  <c r="E90" s="1"/>
  <c r="AE421" i="86"/>
  <c r="AM314" i="71"/>
  <c r="V437" i="86"/>
  <c r="AB443"/>
  <c r="V449"/>
  <c r="AJ328" i="71"/>
  <c r="M451" i="86"/>
  <c r="AN328" i="71"/>
  <c r="Y451" i="86"/>
  <c r="N491"/>
  <c r="N503"/>
  <c r="AQ366" i="71"/>
  <c r="AF514" i="86"/>
  <c r="AQ371" i="71"/>
  <c r="AF519" i="86"/>
  <c r="Z522"/>
  <c r="AV351" i="71"/>
  <c r="Q528" i="86"/>
  <c r="AL382" i="71"/>
  <c r="Q530" i="86"/>
  <c r="AQ395" i="71"/>
  <c r="AF567" i="86"/>
  <c r="AD643"/>
  <c r="AC653"/>
  <c r="L701"/>
  <c r="AA750"/>
  <c r="R879"/>
  <c r="AD1455"/>
  <c r="AD1459"/>
  <c r="AC904"/>
  <c r="AC920"/>
  <c r="N940"/>
  <c r="Z1356"/>
  <c r="AP288" i="71"/>
  <c r="AE411" i="86"/>
  <c r="AM303" i="71"/>
  <c r="V426" i="86"/>
  <c r="AE441"/>
  <c r="M449"/>
  <c r="AK328" i="71"/>
  <c r="P451" i="86"/>
  <c r="AQ342" i="71"/>
  <c r="AF490" i="86"/>
  <c r="AC491"/>
  <c r="AQ346" i="71"/>
  <c r="AF494" i="86"/>
  <c r="Z497"/>
  <c r="Q503"/>
  <c r="AV339" i="71"/>
  <c r="Q516" i="86"/>
  <c r="AQ372" i="71"/>
  <c r="AF520" i="86"/>
  <c r="AV345" i="71"/>
  <c r="Q522" i="86"/>
  <c r="AM382" i="71"/>
  <c r="T530" i="86"/>
  <c r="T405" i="71"/>
  <c r="T568" i="86"/>
  <c r="AQ412" i="71"/>
  <c r="AF584" i="86"/>
  <c r="N644"/>
  <c r="L654"/>
  <c r="S701"/>
  <c r="Z712"/>
  <c r="AK438" i="71"/>
  <c r="S732" i="86"/>
  <c r="AM447" i="71"/>
  <c r="AA751" i="86"/>
  <c r="AK459" i="71"/>
  <c r="M763" i="86"/>
  <c r="N783"/>
  <c r="Z806"/>
  <c r="AM492" i="71"/>
  <c r="R890" i="86"/>
  <c r="AD1435"/>
  <c r="AD1447"/>
  <c r="AD1456"/>
  <c r="AC901"/>
  <c r="AC909"/>
  <c r="AC921"/>
  <c r="X940"/>
  <c r="N1136"/>
  <c r="R1237"/>
  <c r="AP285" i="71"/>
  <c r="AE408" i="86"/>
  <c r="J412"/>
  <c r="AE415"/>
  <c r="AJ303" i="71"/>
  <c r="M426" i="86"/>
  <c r="AN303" i="71"/>
  <c r="Y426" i="86"/>
  <c r="AP312" i="71"/>
  <c r="AE435" i="86"/>
  <c r="AT285" i="71"/>
  <c r="P437" i="86"/>
  <c r="AO314" i="71"/>
  <c r="AB437" i="86"/>
  <c r="J443"/>
  <c r="V443"/>
  <c r="AE446"/>
  <c r="AB449"/>
  <c r="AL328" i="71"/>
  <c r="S451" i="86"/>
  <c r="AQ339" i="71"/>
  <c r="AF487" i="86"/>
  <c r="AQ347" i="71"/>
  <c r="AF495" i="86"/>
  <c r="T503"/>
  <c r="H522"/>
  <c r="T522"/>
  <c r="AQ376" i="71"/>
  <c r="AF524" i="86"/>
  <c r="K528"/>
  <c r="W528"/>
  <c r="AJ382" i="71"/>
  <c r="K530" i="86"/>
  <c r="AN382" i="71"/>
  <c r="W530" i="86"/>
  <c r="AQ393" i="71"/>
  <c r="AF565" i="86"/>
  <c r="W405" i="71"/>
  <c r="W568" i="86"/>
  <c r="AQ413" i="71"/>
  <c r="AF585" i="86"/>
  <c r="AD641"/>
  <c r="R644"/>
  <c r="AC651"/>
  <c r="Q654"/>
  <c r="AC670"/>
  <c r="AC674"/>
  <c r="S676"/>
  <c r="AM433" i="71"/>
  <c r="AC727" i="86"/>
  <c r="AM437" i="71"/>
  <c r="AC731" i="86"/>
  <c r="AL438" i="71"/>
  <c r="X732" i="86"/>
  <c r="AA756"/>
  <c r="AM456" i="71"/>
  <c r="AA760" i="86"/>
  <c r="AL459" i="71"/>
  <c r="T763" i="86"/>
  <c r="N806"/>
  <c r="AD806"/>
  <c r="J855"/>
  <c r="Z855"/>
  <c r="AD1436"/>
  <c r="AD1444"/>
  <c r="AD1448"/>
  <c r="AD1453"/>
  <c r="AD1457"/>
  <c r="AC902"/>
  <c r="AC906"/>
  <c r="AC910"/>
  <c r="AC922"/>
  <c r="AC926"/>
  <c r="N937"/>
  <c r="R1136"/>
  <c r="V1237"/>
  <c r="AP287" i="71"/>
  <c r="AE410" i="86"/>
  <c r="AB412"/>
  <c r="AI314" i="71"/>
  <c r="J437" i="86"/>
  <c r="AE440"/>
  <c r="J449"/>
  <c r="AO343" i="71"/>
  <c r="Z491" i="86"/>
  <c r="K497"/>
  <c r="AQ352" i="71"/>
  <c r="AF500" i="86"/>
  <c r="Z503"/>
  <c r="N522"/>
  <c r="AQ378" i="71"/>
  <c r="AF526" i="86"/>
  <c r="AZ351" i="71"/>
  <c r="AC528" i="86"/>
  <c r="AP382" i="71"/>
  <c r="AC530" i="86"/>
  <c r="AQ401" i="71"/>
  <c r="AF573" i="86"/>
  <c r="AF423" i="71"/>
  <c r="AF595" i="86" s="1"/>
  <c r="AF583"/>
  <c r="T424" i="71"/>
  <c r="T587" i="86"/>
  <c r="Z644"/>
  <c r="Y654"/>
  <c r="I676"/>
  <c r="S712"/>
  <c r="AJ438" i="71"/>
  <c r="N732" i="86"/>
  <c r="AK450" i="71"/>
  <c r="M754" i="86"/>
  <c r="V806"/>
  <c r="R855"/>
  <c r="AC900"/>
  <c r="AC908"/>
  <c r="N994"/>
  <c r="J1136"/>
  <c r="Z1136"/>
  <c r="N1237"/>
  <c r="AD1237"/>
  <c r="AE422"/>
  <c r="AI303" i="71"/>
  <c r="J426" i="86"/>
  <c r="AP311" i="71"/>
  <c r="AE434" i="86"/>
  <c r="AW285" i="71"/>
  <c r="Y437" i="86"/>
  <c r="Y449"/>
  <c r="AO328" i="71"/>
  <c r="AB451" i="86"/>
  <c r="AQ353" i="71"/>
  <c r="AF501" i="86"/>
  <c r="AC503"/>
  <c r="AQ367" i="71"/>
  <c r="AF515" i="86"/>
  <c r="AP368" i="71"/>
  <c r="AC516" i="86"/>
  <c r="AC522"/>
  <c r="AI382" i="71"/>
  <c r="H530" i="86"/>
  <c r="AD640"/>
  <c r="AC650"/>
  <c r="N676"/>
  <c r="AL450" i="71"/>
  <c r="T754" i="86"/>
  <c r="AA759"/>
  <c r="V855"/>
  <c r="AD1443"/>
  <c r="AD1452"/>
  <c r="AD1460"/>
  <c r="AC905"/>
  <c r="AC917"/>
  <c r="AC925"/>
  <c r="X994"/>
  <c r="AD1136"/>
  <c r="AP286" i="71"/>
  <c r="AE409" i="86"/>
  <c r="M412"/>
  <c r="AE416"/>
  <c r="AO303" i="71"/>
  <c r="AB426" i="86"/>
  <c r="AP313" i="71"/>
  <c r="AE436" i="86"/>
  <c r="AU285" i="71"/>
  <c r="S437" i="86"/>
  <c r="AE439"/>
  <c r="M443"/>
  <c r="Y443"/>
  <c r="AE447"/>
  <c r="AI328" i="71"/>
  <c r="J451" i="86"/>
  <c r="AM328" i="71"/>
  <c r="V451" i="86"/>
  <c r="AQ340" i="71"/>
  <c r="AF488" i="86"/>
  <c r="AQ345" i="71"/>
  <c r="AF493" i="86"/>
  <c r="H497"/>
  <c r="T497"/>
  <c r="K503"/>
  <c r="W503"/>
  <c r="AQ365" i="71"/>
  <c r="AF513" i="86"/>
  <c r="AQ370" i="71"/>
  <c r="AF518" i="86"/>
  <c r="AQ377" i="71"/>
  <c r="AF525" i="86"/>
  <c r="AU351" i="71"/>
  <c r="N528" i="86"/>
  <c r="AY351" i="71"/>
  <c r="Z528" i="86"/>
  <c r="AK382" i="71"/>
  <c r="N530" i="86"/>
  <c r="AO382" i="71"/>
  <c r="Z530" i="86"/>
  <c r="AQ394" i="71"/>
  <c r="AF566" i="86"/>
  <c r="AQ399" i="71"/>
  <c r="AF571" i="86"/>
  <c r="AQ414" i="71"/>
  <c r="AF586" i="86"/>
  <c r="AD642"/>
  <c r="V644"/>
  <c r="AC652"/>
  <c r="U654"/>
  <c r="X676"/>
  <c r="L712"/>
  <c r="AI438" i="71"/>
  <c r="I732" i="86"/>
  <c r="AM453" i="71"/>
  <c r="AA757" i="86"/>
  <c r="AM457" i="71"/>
  <c r="AA761" i="86"/>
  <c r="R806"/>
  <c r="N855"/>
  <c r="AD855"/>
  <c r="AD1437"/>
  <c r="AD1445"/>
  <c r="AD1450"/>
  <c r="AD1454"/>
  <c r="AD1458"/>
  <c r="AC899"/>
  <c r="AC903"/>
  <c r="AC907"/>
  <c r="AC915"/>
  <c r="AC919"/>
  <c r="AC923"/>
  <c r="X937"/>
  <c r="V1136"/>
  <c r="Z1237"/>
  <c r="N1356"/>
  <c r="AF402" i="71"/>
  <c r="AK396"/>
  <c r="N405"/>
  <c r="BE405" s="1"/>
  <c r="AF404"/>
  <c r="H405"/>
  <c r="BC405" s="1"/>
  <c r="K405"/>
  <c r="BD405" s="1"/>
  <c r="Z405"/>
  <c r="BI405" s="1"/>
  <c r="Q405"/>
  <c r="BF405" s="1"/>
  <c r="AC405"/>
  <c r="BJ405" s="1"/>
  <c r="W424"/>
  <c r="AK415"/>
  <c r="N424"/>
  <c r="BE424" s="1"/>
  <c r="AL415"/>
  <c r="Q424"/>
  <c r="BF424" s="1"/>
  <c r="AP415"/>
  <c r="AC424"/>
  <c r="BJ424" s="1"/>
  <c r="K424"/>
  <c r="BD424" s="1"/>
  <c r="AO415"/>
  <c r="Z424"/>
  <c r="H424"/>
  <c r="BC424" s="1"/>
  <c r="AV285"/>
  <c r="AZ392"/>
  <c r="AU398"/>
  <c r="AU392"/>
  <c r="M329"/>
  <c r="BB329" s="1"/>
  <c r="AW345"/>
  <c r="AV392"/>
  <c r="BA398"/>
  <c r="H358"/>
  <c r="AK343"/>
  <c r="AS345"/>
  <c r="AZ339"/>
  <c r="Q358"/>
  <c r="AT398"/>
  <c r="AO421"/>
  <c r="AL368"/>
  <c r="AM446"/>
  <c r="AM452"/>
  <c r="V304"/>
  <c r="BE304" s="1"/>
  <c r="AN314"/>
  <c r="AY392"/>
  <c r="AM421"/>
  <c r="AP396"/>
  <c r="AY345"/>
  <c r="AL396"/>
  <c r="AQ417"/>
  <c r="AL472"/>
  <c r="J304"/>
  <c r="BA304" s="1"/>
  <c r="BE383"/>
  <c r="AK368"/>
  <c r="AO357"/>
  <c r="P304"/>
  <c r="BC304" s="1"/>
  <c r="AK289"/>
  <c r="AS285"/>
  <c r="AJ314"/>
  <c r="AU339"/>
  <c r="AZ345"/>
  <c r="AQ392"/>
  <c r="AV398"/>
  <c r="AL421"/>
  <c r="AZ398"/>
  <c r="AP421"/>
  <c r="AM448"/>
  <c r="Z383"/>
  <c r="BI383" s="1"/>
  <c r="AO368"/>
  <c r="AY339"/>
  <c r="AM472"/>
  <c r="AL343"/>
  <c r="AP343"/>
  <c r="AT351"/>
  <c r="AW351"/>
  <c r="AM434"/>
  <c r="AL535"/>
  <c r="Y304"/>
  <c r="BF304" s="1"/>
  <c r="AM289"/>
  <c r="AO396"/>
  <c r="AA459"/>
  <c r="AO459" s="1"/>
  <c r="AM455"/>
  <c r="Q383"/>
  <c r="BF383" s="1"/>
  <c r="AC383"/>
  <c r="BJ383" s="1"/>
  <c r="AE12" i="65"/>
  <c r="AG14" i="67"/>
  <c r="G2" i="80"/>
  <c r="G2" i="78"/>
  <c r="E2" i="76"/>
  <c r="AE15" i="65"/>
  <c r="AE17" i="84"/>
  <c r="AE16" i="83"/>
  <c r="AD17" i="84"/>
  <c r="AD16" i="83"/>
  <c r="AD15" i="75"/>
  <c r="AE15"/>
  <c r="AD15" i="72"/>
  <c r="AE15"/>
  <c r="AJ17" i="84"/>
  <c r="AJ16" i="83"/>
  <c r="AI16"/>
  <c r="AH16"/>
  <c r="AG17" i="84"/>
  <c r="AG16" i="83"/>
  <c r="AI17" i="84"/>
  <c r="AH17"/>
  <c r="AI15" i="75"/>
  <c r="AH15"/>
  <c r="AJ15"/>
  <c r="AG15"/>
  <c r="AG15" i="72"/>
  <c r="AJ15"/>
  <c r="AH15"/>
  <c r="AI15"/>
  <c r="AD15" i="67"/>
  <c r="AJ14"/>
  <c r="AH16" i="84"/>
  <c r="AJ15" i="83"/>
  <c r="AG16" i="84"/>
  <c r="AH15" i="83"/>
  <c r="AI16" i="84"/>
  <c r="AG15" i="83"/>
  <c r="AI15"/>
  <c r="AJ16" i="84"/>
  <c r="AI14" i="75"/>
  <c r="AG14"/>
  <c r="AJ14"/>
  <c r="AH14"/>
  <c r="AI14" i="72"/>
  <c r="AG14"/>
  <c r="AJ14"/>
  <c r="AH14"/>
  <c r="AJ14" i="65"/>
  <c r="AH14" i="67"/>
  <c r="AE15" i="83"/>
  <c r="AD15"/>
  <c r="AE16" i="84"/>
  <c r="AD16"/>
  <c r="AD14" i="75"/>
  <c r="AE14"/>
  <c r="AD14" i="72"/>
  <c r="AE14"/>
  <c r="W4" i="65"/>
  <c r="AH14" i="84"/>
  <c r="U5"/>
  <c r="AH13" i="83"/>
  <c r="U4"/>
  <c r="T5" i="84"/>
  <c r="T4" i="83"/>
  <c r="S5" i="84"/>
  <c r="S4" i="83"/>
  <c r="AI14" i="84"/>
  <c r="R5"/>
  <c r="AI13" i="83"/>
  <c r="R4"/>
  <c r="AG14" i="84"/>
  <c r="AG13" i="83"/>
  <c r="AJ14" i="84"/>
  <c r="AJ13" i="83"/>
  <c r="AI12" i="75"/>
  <c r="R4"/>
  <c r="U4"/>
  <c r="AG12"/>
  <c r="AJ12"/>
  <c r="S4"/>
  <c r="AH12"/>
  <c r="T4"/>
  <c r="AI12" i="72"/>
  <c r="R4"/>
  <c r="AH12"/>
  <c r="U4"/>
  <c r="AG12"/>
  <c r="AJ12"/>
  <c r="S4"/>
  <c r="T4"/>
  <c r="AE12" i="67"/>
  <c r="P5" i="84"/>
  <c r="P4" i="83"/>
  <c r="AE14" i="84"/>
  <c r="AE13" i="83"/>
  <c r="AD14" i="84"/>
  <c r="AD13" i="83"/>
  <c r="O5" i="84"/>
  <c r="O4" i="83"/>
  <c r="AD12" i="75"/>
  <c r="O4"/>
  <c r="AE12"/>
  <c r="P4"/>
  <c r="AD12" i="72"/>
  <c r="P4"/>
  <c r="O4"/>
  <c r="AE12"/>
  <c r="L5" i="84"/>
  <c r="L4" i="83"/>
  <c r="M5" i="84"/>
  <c r="M4" i="83"/>
  <c r="L4" i="75"/>
  <c r="M4"/>
  <c r="L4" i="72"/>
  <c r="M4"/>
  <c r="U4" i="65"/>
  <c r="AE11" i="67"/>
  <c r="AE12" i="83"/>
  <c r="AD12"/>
  <c r="AE13" i="84"/>
  <c r="AD13"/>
  <c r="AE11" i="75"/>
  <c r="AD11"/>
  <c r="AD11" i="72"/>
  <c r="AE11"/>
  <c r="AG11" i="67"/>
  <c r="AH13" i="84"/>
  <c r="AJ12" i="83"/>
  <c r="AJ13" i="84"/>
  <c r="AI13"/>
  <c r="AG13"/>
  <c r="AI12" i="83"/>
  <c r="AH12"/>
  <c r="AG12"/>
  <c r="AI11" i="75"/>
  <c r="AG11"/>
  <c r="AJ11"/>
  <c r="AH11"/>
  <c r="AI11" i="72"/>
  <c r="AH11"/>
  <c r="AJ11"/>
  <c r="AG11"/>
  <c r="A17" i="84"/>
  <c r="A16" i="83"/>
  <c r="A15" i="72"/>
  <c r="A15" i="75" s="1"/>
  <c r="G17" i="84"/>
  <c r="G16" i="83"/>
  <c r="G15" i="72"/>
  <c r="G15" i="75" s="1"/>
  <c r="D16" i="83"/>
  <c r="D17" i="84"/>
  <c r="D15" i="72"/>
  <c r="D15" i="75" s="1"/>
  <c r="E16" i="83"/>
  <c r="E17" i="84"/>
  <c r="E15" i="72"/>
  <c r="E15" i="75" s="1"/>
  <c r="B16" i="83"/>
  <c r="B17" i="84"/>
  <c r="B15" i="72"/>
  <c r="B15" i="75" s="1"/>
  <c r="AE328" i="71"/>
  <c r="AE314"/>
  <c r="T358"/>
  <c r="AF343"/>
  <c r="AQ351"/>
  <c r="AF382"/>
  <c r="AQ364"/>
  <c r="AX345"/>
  <c r="AI402"/>
  <c r="AM435"/>
  <c r="K202" i="66"/>
  <c r="I19" i="32"/>
  <c r="P10" i="5"/>
  <c r="G23"/>
  <c r="AH23" s="1"/>
  <c r="AH10"/>
  <c r="K40"/>
  <c r="AA17" i="9"/>
  <c r="Q44"/>
  <c r="G47"/>
  <c r="Q47" s="1"/>
  <c r="L12" i="14"/>
  <c r="N12"/>
  <c r="AQ341" i="71"/>
  <c r="W358"/>
  <c r="AN343"/>
  <c r="AL357"/>
  <c r="AS351"/>
  <c r="AQ398"/>
  <c r="AQ411"/>
  <c r="I173" i="66"/>
  <c r="I172"/>
  <c r="AE10" i="5"/>
  <c r="D23"/>
  <c r="AE23" s="1"/>
  <c r="M10"/>
  <c r="I15"/>
  <c r="M44" i="7"/>
  <c r="W17"/>
  <c r="M304" i="71"/>
  <c r="BB304" s="1"/>
  <c r="AJ289"/>
  <c r="AK303"/>
  <c r="AB329"/>
  <c r="BG329" s="1"/>
  <c r="H383"/>
  <c r="BC383" s="1"/>
  <c r="AS339"/>
  <c r="AI368"/>
  <c r="AW339"/>
  <c r="AF368"/>
  <c r="T383"/>
  <c r="BG383" s="1"/>
  <c r="AJ396"/>
  <c r="AN396"/>
  <c r="AI396"/>
  <c r="AS398"/>
  <c r="AI421"/>
  <c r="H13" i="66"/>
  <c r="E28"/>
  <c r="I124"/>
  <c r="I139"/>
  <c r="I141"/>
  <c r="E60" i="68"/>
  <c r="J12" i="43"/>
  <c r="U22" i="5"/>
  <c r="L22"/>
  <c r="M23"/>
  <c r="AN10" i="7"/>
  <c r="T10"/>
  <c r="M20"/>
  <c r="AG15"/>
  <c r="C47"/>
  <c r="M47" s="1"/>
  <c r="M34"/>
  <c r="W6"/>
  <c r="Q47"/>
  <c r="Q34"/>
  <c r="AA6"/>
  <c r="P23" i="9"/>
  <c r="H9" i="24"/>
  <c r="E9"/>
  <c r="M28" i="50"/>
  <c r="I28"/>
  <c r="K6"/>
  <c r="AK314" i="71"/>
  <c r="P329"/>
  <c r="BC329" s="1"/>
  <c r="AT345"/>
  <c r="AM535"/>
  <c r="F8" i="68"/>
  <c r="C23" i="5"/>
  <c r="AD23" s="1"/>
  <c r="L10"/>
  <c r="AD10"/>
  <c r="R13"/>
  <c r="R15"/>
  <c r="Q15"/>
  <c r="AI15"/>
  <c r="AK47" i="7"/>
  <c r="AA22"/>
  <c r="M44" i="9"/>
  <c r="AP310" i="71"/>
  <c r="K358"/>
  <c r="AJ343"/>
  <c r="AI343"/>
  <c r="AP357"/>
  <c r="K383"/>
  <c r="AF396"/>
  <c r="BK396" s="1"/>
  <c r="AM436"/>
  <c r="Q10" i="5"/>
  <c r="Q23"/>
  <c r="H23"/>
  <c r="AI23" s="1"/>
  <c r="AI10"/>
  <c r="X12"/>
  <c r="M15"/>
  <c r="AF47" i="7"/>
  <c r="AX285" i="71"/>
  <c r="AB304"/>
  <c r="BG304" s="1"/>
  <c r="AN289"/>
  <c r="AF357"/>
  <c r="AF505" i="86" s="1"/>
  <c r="AC358" i="71"/>
  <c r="AS392"/>
  <c r="AI415"/>
  <c r="AW392"/>
  <c r="AF415"/>
  <c r="AF587" i="86" s="1"/>
  <c r="E11" i="66"/>
  <c r="H27"/>
  <c r="I75"/>
  <c r="I87"/>
  <c r="Q22" i="5"/>
  <c r="P23"/>
  <c r="AE48"/>
  <c r="AA17" i="7"/>
  <c r="AK15" i="9"/>
  <c r="G23"/>
  <c r="AK23" s="1"/>
  <c r="M20"/>
  <c r="E10" i="54"/>
  <c r="H10"/>
  <c r="V329" i="71"/>
  <c r="BE329" s="1"/>
  <c r="AJ368"/>
  <c r="AT339"/>
  <c r="AN368"/>
  <c r="AX339"/>
  <c r="W383"/>
  <c r="BH383" s="1"/>
  <c r="AJ415"/>
  <c r="AT392"/>
  <c r="AN415"/>
  <c r="AX392"/>
  <c r="AC438"/>
  <c r="AA450"/>
  <c r="AM445"/>
  <c r="AM454"/>
  <c r="I45" i="5"/>
  <c r="R45" s="1"/>
  <c r="R42"/>
  <c r="N22" i="7"/>
  <c r="J18" i="18"/>
  <c r="H18"/>
  <c r="I7" i="54"/>
  <c r="F10"/>
  <c r="I10"/>
  <c r="J329" i="71"/>
  <c r="BA329" s="1"/>
  <c r="AE303"/>
  <c r="AE426" i="86" s="1"/>
  <c r="AE289" i="71"/>
  <c r="BH289" s="1"/>
  <c r="Y329"/>
  <c r="Z358"/>
  <c r="AX351"/>
  <c r="AK357"/>
  <c r="AX398"/>
  <c r="AM449"/>
  <c r="AM458"/>
  <c r="E8" i="68"/>
  <c r="W12" i="5"/>
  <c r="N40"/>
  <c r="D23" i="7"/>
  <c r="AH23" s="1"/>
  <c r="AH15"/>
  <c r="N23"/>
  <c r="H23"/>
  <c r="AL15"/>
  <c r="N15"/>
  <c r="F47"/>
  <c r="AI15" i="9"/>
  <c r="O15"/>
  <c r="AM15"/>
  <c r="S15"/>
  <c r="E12" i="24"/>
  <c r="H12"/>
  <c r="I15" i="50"/>
  <c r="M15"/>
  <c r="I31"/>
  <c r="M31"/>
  <c r="K9"/>
  <c r="F11" i="27"/>
  <c r="I9" i="30"/>
  <c r="F9"/>
  <c r="AL289" i="71"/>
  <c r="AL303"/>
  <c r="S304"/>
  <c r="BD304" s="1"/>
  <c r="AL314"/>
  <c r="S329"/>
  <c r="BD329" s="1"/>
  <c r="AF497" i="86"/>
  <c r="E34" i="68"/>
  <c r="E10" i="39"/>
  <c r="Z17" i="5"/>
  <c r="P35"/>
  <c r="H48"/>
  <c r="AI48" s="1"/>
  <c r="AF10" i="7"/>
  <c r="P23"/>
  <c r="AJ10"/>
  <c r="P10"/>
  <c r="AI15"/>
  <c r="O15"/>
  <c r="AM15"/>
  <c r="S15"/>
  <c r="AD17"/>
  <c r="T17"/>
  <c r="T20"/>
  <c r="O22"/>
  <c r="S22"/>
  <c r="B23"/>
  <c r="AF23" s="1"/>
  <c r="S23"/>
  <c r="M39"/>
  <c r="W12"/>
  <c r="Q39"/>
  <c r="AA12"/>
  <c r="T44"/>
  <c r="AH10" i="9"/>
  <c r="D23"/>
  <c r="AH23" s="1"/>
  <c r="N10"/>
  <c r="AL10"/>
  <c r="H23"/>
  <c r="AL23" s="1"/>
  <c r="R10"/>
  <c r="J20"/>
  <c r="T20" s="1"/>
  <c r="J22"/>
  <c r="T17"/>
  <c r="J39"/>
  <c r="AD12" s="1"/>
  <c r="T36"/>
  <c r="J46"/>
  <c r="T46" s="1"/>
  <c r="T39"/>
  <c r="J8" i="18"/>
  <c r="H8"/>
  <c r="D10"/>
  <c r="L13" i="55"/>
  <c r="F5" i="21"/>
  <c r="E3" i="24"/>
  <c r="H3"/>
  <c r="I52" i="66"/>
  <c r="I50"/>
  <c r="F34" i="68"/>
  <c r="F10" i="39"/>
  <c r="F51" i="68"/>
  <c r="E63"/>
  <c r="I22" i="5"/>
  <c r="I10"/>
  <c r="K23"/>
  <c r="B23"/>
  <c r="AC23" s="1"/>
  <c r="F23"/>
  <c r="AG23" s="1"/>
  <c r="AG10"/>
  <c r="I20"/>
  <c r="R20" s="1"/>
  <c r="AA17"/>
  <c r="R17"/>
  <c r="O22"/>
  <c r="I47"/>
  <c r="R47" s="1"/>
  <c r="L48"/>
  <c r="T22" i="7"/>
  <c r="AG10"/>
  <c r="C23"/>
  <c r="AG23" s="1"/>
  <c r="M10"/>
  <c r="AK10"/>
  <c r="G23"/>
  <c r="AK23" s="1"/>
  <c r="Q10"/>
  <c r="T46"/>
  <c r="L47"/>
  <c r="J34"/>
  <c r="T34" s="1"/>
  <c r="P34"/>
  <c r="P44"/>
  <c r="E23" i="9"/>
  <c r="AI23" s="1"/>
  <c r="I23"/>
  <c r="AM23" s="1"/>
  <c r="J34"/>
  <c r="T34" s="1"/>
  <c r="N47"/>
  <c r="N34"/>
  <c r="X6"/>
  <c r="D47"/>
  <c r="R47"/>
  <c r="R34"/>
  <c r="AB6"/>
  <c r="J44"/>
  <c r="T44" s="1"/>
  <c r="T41"/>
  <c r="H47"/>
  <c r="J9" i="18"/>
  <c r="H9"/>
  <c r="J17"/>
  <c r="H17"/>
  <c r="D19"/>
  <c r="M8" i="50"/>
  <c r="I8"/>
  <c r="M33"/>
  <c r="K11"/>
  <c r="I33"/>
  <c r="N17" i="27"/>
  <c r="L35"/>
  <c r="I152" i="66"/>
  <c r="F53" i="68"/>
  <c r="K12" i="43"/>
  <c r="F63" i="68"/>
  <c r="N10" i="5"/>
  <c r="AF10"/>
  <c r="L15"/>
  <c r="P15"/>
  <c r="N22"/>
  <c r="E23"/>
  <c r="AF23" s="1"/>
  <c r="I35"/>
  <c r="AA6" s="1"/>
  <c r="N35"/>
  <c r="R35"/>
  <c r="E48"/>
  <c r="AF48" s="1"/>
  <c r="J15" i="7"/>
  <c r="AN15" s="1"/>
  <c r="N47"/>
  <c r="H47"/>
  <c r="AL47" s="1"/>
  <c r="J10" i="9"/>
  <c r="T7"/>
  <c r="AF15"/>
  <c r="L15"/>
  <c r="AJ15"/>
  <c r="P15"/>
  <c r="J15"/>
  <c r="AN15" s="1"/>
  <c r="O22"/>
  <c r="B23"/>
  <c r="C47"/>
  <c r="M47" s="1"/>
  <c r="N5" i="17"/>
  <c r="L5"/>
  <c r="M11" i="50"/>
  <c r="I11"/>
  <c r="M18"/>
  <c r="I18"/>
  <c r="F23" i="27"/>
  <c r="I5" i="28"/>
  <c r="F8"/>
  <c r="I8"/>
  <c r="F6" i="33"/>
  <c r="I6"/>
  <c r="K35" i="5"/>
  <c r="O35"/>
  <c r="B48"/>
  <c r="AC48" s="1"/>
  <c r="F48"/>
  <c r="AG48" s="1"/>
  <c r="E47" i="7"/>
  <c r="AI47" s="1"/>
  <c r="I47"/>
  <c r="AM47" s="1"/>
  <c r="AG10" i="9"/>
  <c r="Q23"/>
  <c r="AK10"/>
  <c r="M10"/>
  <c r="V22"/>
  <c r="L22"/>
  <c r="Z22"/>
  <c r="P22"/>
  <c r="C23"/>
  <c r="AG23" s="1"/>
  <c r="M34"/>
  <c r="N39"/>
  <c r="X12"/>
  <c r="R39"/>
  <c r="AB12"/>
  <c r="N7" i="14"/>
  <c r="L7"/>
  <c r="F9" i="17"/>
  <c r="J13" i="18"/>
  <c r="H13"/>
  <c r="M7" i="50"/>
  <c r="I7"/>
  <c r="AJ11" i="67"/>
  <c r="AI11" i="65"/>
  <c r="AI11" i="67"/>
  <c r="AH11" i="65"/>
  <c r="AH11" i="67"/>
  <c r="AJ11" i="65"/>
  <c r="AJ12" i="67"/>
  <c r="U4"/>
  <c r="AI12" i="65"/>
  <c r="Y4"/>
  <c r="AI12" i="67"/>
  <c r="T4"/>
  <c r="AH12" i="65"/>
  <c r="X4"/>
  <c r="AJ12"/>
  <c r="AH12" i="67"/>
  <c r="S4"/>
  <c r="AG12" i="65"/>
  <c r="AG12" i="67"/>
  <c r="Z4" i="65"/>
  <c r="AG11"/>
  <c r="R4" i="67"/>
  <c r="E47" i="9"/>
  <c r="AI47" s="1"/>
  <c r="I47"/>
  <c r="AM47" s="1"/>
  <c r="N5" i="27"/>
  <c r="H5"/>
  <c r="F5"/>
  <c r="B9" i="30"/>
  <c r="H9" s="1"/>
  <c r="R4" i="65"/>
  <c r="L4" i="67"/>
  <c r="Q4" i="65"/>
  <c r="AG15" i="67"/>
  <c r="AJ15" i="65"/>
  <c r="AJ15" i="67"/>
  <c r="AI15" i="65"/>
  <c r="AH15"/>
  <c r="AI15" i="67"/>
  <c r="AG15" i="65"/>
  <c r="AH15" i="67"/>
  <c r="M36" i="50"/>
  <c r="K14"/>
  <c r="I39"/>
  <c r="K17"/>
  <c r="K19"/>
  <c r="I43"/>
  <c r="K21"/>
  <c r="F29" i="27"/>
  <c r="N15"/>
  <c r="L33"/>
  <c r="H5" i="28"/>
  <c r="H8"/>
  <c r="E9" i="30"/>
  <c r="H7" i="38"/>
  <c r="K7"/>
  <c r="I35" i="50"/>
  <c r="K13"/>
  <c r="M40"/>
  <c r="K18"/>
  <c r="AE14" i="67"/>
  <c r="AD14" i="65"/>
  <c r="AD14" i="67"/>
  <c r="E2" i="68"/>
  <c r="AE14" i="65"/>
  <c r="AH14"/>
  <c r="AD15"/>
  <c r="O4" i="67"/>
  <c r="AD11"/>
  <c r="AD12"/>
  <c r="AI14"/>
  <c r="AE15"/>
  <c r="T4" i="65"/>
  <c r="AD11"/>
  <c r="AD12"/>
  <c r="AI14"/>
  <c r="P4" i="67"/>
  <c r="Y22" i="9" l="1"/>
  <c r="Q23" i="7"/>
  <c r="M23"/>
  <c r="R23" i="9"/>
  <c r="N23"/>
  <c r="T15" i="7"/>
  <c r="T39"/>
  <c r="S47"/>
  <c r="X22" i="5"/>
  <c r="AD17" i="9"/>
  <c r="S47"/>
  <c r="AH48" i="5"/>
  <c r="Y22"/>
  <c r="P48"/>
  <c r="R40"/>
  <c r="BE358" i="71"/>
  <c r="N506" i="86"/>
  <c r="AF491"/>
  <c r="BK343" i="71"/>
  <c r="W577" i="86"/>
  <c r="BH405" i="71"/>
  <c r="Y452" i="86"/>
  <c r="BF329" i="71"/>
  <c r="Z596" i="86"/>
  <c r="BI424" i="71"/>
  <c r="T577" i="86"/>
  <c r="BG405" i="71"/>
  <c r="AQ349"/>
  <c r="BK349"/>
  <c r="BJ358"/>
  <c r="AC506" i="86"/>
  <c r="BH358" i="71"/>
  <c r="W506" i="86"/>
  <c r="T596"/>
  <c r="BG424" i="71"/>
  <c r="BG358"/>
  <c r="T506" i="86"/>
  <c r="BC358" i="71"/>
  <c r="H506" i="86"/>
  <c r="BI358" i="71"/>
  <c r="Z506" i="86"/>
  <c r="K531"/>
  <c r="BD383" i="71"/>
  <c r="BD358"/>
  <c r="K506" i="86"/>
  <c r="BF358" i="71"/>
  <c r="Q506" i="86"/>
  <c r="W596"/>
  <c r="BH424" i="71"/>
  <c r="AA754" i="86"/>
  <c r="AO450" i="71"/>
  <c r="AC732" i="86"/>
  <c r="AO438" i="71"/>
  <c r="G2" i="95"/>
  <c r="G2" i="92"/>
  <c r="D2" i="95"/>
  <c r="D2" i="92"/>
  <c r="V452" i="86"/>
  <c r="AQ368" i="71"/>
  <c r="AF516" i="86"/>
  <c r="AU357" i="71"/>
  <c r="N531" i="86"/>
  <c r="Z577"/>
  <c r="AP289" i="71"/>
  <c r="AE412" i="86"/>
  <c r="AN383" i="71"/>
  <c r="W531" i="86"/>
  <c r="AF405" i="71"/>
  <c r="AF568" i="86"/>
  <c r="AI424" i="71"/>
  <c r="H596" i="86"/>
  <c r="AU404" i="71"/>
  <c r="N596" i="86"/>
  <c r="AQ402" i="71"/>
  <c r="AF574" i="86"/>
  <c r="M427"/>
  <c r="AQ382" i="71"/>
  <c r="AF530" i="86"/>
  <c r="AP383" i="71"/>
  <c r="AC531" i="86"/>
  <c r="AC676"/>
  <c r="AS303" i="71"/>
  <c r="M452" i="86"/>
  <c r="Q577"/>
  <c r="K577"/>
  <c r="N996"/>
  <c r="AC654"/>
  <c r="AD644"/>
  <c r="P452"/>
  <c r="AI383" i="71"/>
  <c r="H531" i="86"/>
  <c r="AP328" i="71"/>
  <c r="AE451" i="86"/>
  <c r="AE443"/>
  <c r="AJ424" i="71"/>
  <c r="K596" i="86"/>
  <c r="AC577"/>
  <c r="AQ404" i="71"/>
  <c r="AF576" i="86"/>
  <c r="S427"/>
  <c r="AF503"/>
  <c r="AB427"/>
  <c r="AB452"/>
  <c r="AQ423" i="71"/>
  <c r="AF522" i="86"/>
  <c r="Y427"/>
  <c r="AF528"/>
  <c r="P427"/>
  <c r="V427"/>
  <c r="AZ404" i="71"/>
  <c r="AC596" i="86"/>
  <c r="AM405" i="71"/>
  <c r="N577" i="86"/>
  <c r="S452"/>
  <c r="AI329" i="71"/>
  <c r="J452" i="86"/>
  <c r="AE449"/>
  <c r="AM383" i="71"/>
  <c r="T531" i="86"/>
  <c r="AP314" i="71"/>
  <c r="AE437" i="86"/>
  <c r="Q531"/>
  <c r="AA763"/>
  <c r="AO383" i="71"/>
  <c r="Z531" i="86"/>
  <c r="J427"/>
  <c r="AP424" i="71"/>
  <c r="Q596" i="86"/>
  <c r="AI405" i="71"/>
  <c r="H577" i="86"/>
  <c r="X996"/>
  <c r="AP405" i="71"/>
  <c r="AJ405"/>
  <c r="AV404"/>
  <c r="AF424"/>
  <c r="AM424"/>
  <c r="BA351"/>
  <c r="AJ304"/>
  <c r="AZ357"/>
  <c r="AI358"/>
  <c r="AQ421"/>
  <c r="AT404"/>
  <c r="AJ329"/>
  <c r="AI304"/>
  <c r="AM304"/>
  <c r="AL358"/>
  <c r="AY404"/>
  <c r="AK304"/>
  <c r="AL383"/>
  <c r="AM459"/>
  <c r="AV357"/>
  <c r="AM358"/>
  <c r="AY357"/>
  <c r="AJ358"/>
  <c r="BA345"/>
  <c r="AN304"/>
  <c r="AM329"/>
  <c r="AN358"/>
  <c r="AK383"/>
  <c r="L23" i="27"/>
  <c r="P23"/>
  <c r="AM450" i="71"/>
  <c r="BA392"/>
  <c r="H11" i="66"/>
  <c r="T15" i="9"/>
  <c r="R47" i="7"/>
  <c r="J19" i="18"/>
  <c r="H19"/>
  <c r="E16" i="68"/>
  <c r="AQ357" i="71"/>
  <c r="AL329"/>
  <c r="AK329"/>
  <c r="AW357"/>
  <c r="P5" i="27"/>
  <c r="L5"/>
  <c r="M23" i="9"/>
  <c r="O47" i="7"/>
  <c r="AC22" i="9"/>
  <c r="AL47"/>
  <c r="AB22"/>
  <c r="J47" i="7"/>
  <c r="AD6"/>
  <c r="T22" i="5"/>
  <c r="R22"/>
  <c r="L23" i="7"/>
  <c r="W22" i="5"/>
  <c r="P11" i="27"/>
  <c r="L11"/>
  <c r="O23" i="9"/>
  <c r="AK358" i="71"/>
  <c r="AE304"/>
  <c r="AB22" i="7"/>
  <c r="O48" i="5"/>
  <c r="AM438" i="71"/>
  <c r="AX404"/>
  <c r="Z22" i="5"/>
  <c r="AP358" i="71"/>
  <c r="AX303"/>
  <c r="AQ415"/>
  <c r="L23" i="5"/>
  <c r="AF383" i="71"/>
  <c r="BK383" s="1"/>
  <c r="BA339"/>
  <c r="AV303"/>
  <c r="N48" i="5"/>
  <c r="O47" i="9"/>
  <c r="AF358" i="71"/>
  <c r="AQ343"/>
  <c r="AT303"/>
  <c r="AF23" i="9"/>
  <c r="L23"/>
  <c r="I23" i="5"/>
  <c r="AJ10"/>
  <c r="N23"/>
  <c r="AJ47" i="7"/>
  <c r="Z22"/>
  <c r="AW303" i="71"/>
  <c r="AP303"/>
  <c r="AT357"/>
  <c r="P29" i="27"/>
  <c r="L29"/>
  <c r="N11"/>
  <c r="N9" i="17"/>
  <c r="L9"/>
  <c r="AH47" i="9"/>
  <c r="X22"/>
  <c r="J47"/>
  <c r="AD22" s="1"/>
  <c r="AD6"/>
  <c r="O23" i="5"/>
  <c r="R10"/>
  <c r="J10" i="18"/>
  <c r="H10"/>
  <c r="Y22" i="7"/>
  <c r="AR303" i="71"/>
  <c r="AX357"/>
  <c r="I71" i="66"/>
  <c r="I73"/>
  <c r="AS404" i="71"/>
  <c r="P47" i="7"/>
  <c r="AG47" i="9"/>
  <c r="W22"/>
  <c r="J23"/>
  <c r="T10"/>
  <c r="AN10"/>
  <c r="I48" i="5"/>
  <c r="O5" i="21"/>
  <c r="M5"/>
  <c r="T22" i="9"/>
  <c r="AC22" i="7"/>
  <c r="Q48" i="5"/>
  <c r="S23" i="9"/>
  <c r="AL23" i="7"/>
  <c r="R23"/>
  <c r="AO358" i="71"/>
  <c r="AN329"/>
  <c r="AU303"/>
  <c r="K48" i="5"/>
  <c r="AJ383" i="71"/>
  <c r="J125" i="66"/>
  <c r="E94" i="88"/>
  <c r="D93"/>
  <c r="AW404" i="71"/>
  <c r="AQ396"/>
  <c r="AO304"/>
  <c r="F16" i="68"/>
  <c r="AO329" i="71"/>
  <c r="AG47" i="7"/>
  <c r="W22"/>
  <c r="J23"/>
  <c r="AS357" i="71"/>
  <c r="AJ15" i="5"/>
  <c r="AK47" i="9"/>
  <c r="AA22"/>
  <c r="AE329" i="71"/>
  <c r="AY285"/>
  <c r="AL304"/>
  <c r="BK358" l="1"/>
  <c r="AF506" i="86"/>
  <c r="AF596"/>
  <c r="BK424" i="71"/>
  <c r="AE452" i="86"/>
  <c r="BH329" i="71"/>
  <c r="AF577" i="86"/>
  <c r="BK405" i="71"/>
  <c r="AE427" i="86"/>
  <c r="BH304" i="71"/>
  <c r="BA357"/>
  <c r="AF531" i="86"/>
  <c r="AP329" i="71"/>
  <c r="AN23" i="9"/>
  <c r="T23"/>
  <c r="AJ48" i="5"/>
  <c r="R48"/>
  <c r="AQ383" i="71"/>
  <c r="AA22" i="5"/>
  <c r="AJ23"/>
  <c r="R23"/>
  <c r="AP304" i="71"/>
  <c r="E31" i="68"/>
  <c r="T47" i="7"/>
  <c r="AN47"/>
  <c r="AD22"/>
  <c r="AN23"/>
  <c r="T23"/>
  <c r="F31" i="68"/>
  <c r="AQ405" i="71"/>
  <c r="J72" i="66"/>
  <c r="AN47" i="9"/>
  <c r="T47"/>
  <c r="AY303" i="71"/>
  <c r="AQ358"/>
  <c r="AQ424"/>
  <c r="BA404"/>
  <c r="E52" i="68" l="1"/>
  <c r="E64"/>
  <c r="J4" i="43"/>
  <c r="F52" i="68"/>
  <c r="K4" i="43"/>
  <c r="E32" i="62"/>
  <c r="F64" i="68"/>
  <c r="E37" i="62" l="1"/>
  <c r="E33" i="88" s="1"/>
  <c r="E28"/>
  <c r="D7"/>
  <c r="D32" i="62"/>
  <c r="E41"/>
  <c r="E7" i="88"/>
  <c r="G171" i="80"/>
  <c r="G171" i="78"/>
  <c r="I171" i="80"/>
  <c r="I171" i="78"/>
  <c r="F56" i="68"/>
  <c r="F66"/>
  <c r="K171" i="66"/>
  <c r="M41" i="50"/>
  <c r="E56" i="68"/>
  <c r="E66"/>
  <c r="I171" i="66"/>
  <c r="M19" i="50"/>
  <c r="E96" i="62" l="1"/>
  <c r="E37" i="88"/>
  <c r="D28"/>
  <c r="D37" i="62"/>
  <c r="I151" i="80"/>
  <c r="I151" i="78"/>
  <c r="G151" i="80"/>
  <c r="G151" i="78"/>
  <c r="K151" i="66"/>
  <c r="I151"/>
  <c r="D33" i="88" l="1"/>
  <c r="D41" i="62"/>
  <c r="E100"/>
  <c r="E92" i="88"/>
  <c r="G150" i="80"/>
  <c r="G150" i="78"/>
  <c r="I150" i="80"/>
  <c r="I150" i="78"/>
  <c r="K150" i="66"/>
  <c r="I150"/>
  <c r="E106" i="62" l="1"/>
  <c r="E96" i="88"/>
  <c r="D37"/>
  <c r="D96" i="62"/>
  <c r="D92" i="88" l="1"/>
  <c r="D100" i="62"/>
  <c r="D96" i="88" l="1"/>
  <c r="D106" i="62"/>
</calcChain>
</file>

<file path=xl/comments1.xml><?xml version="1.0" encoding="utf-8"?>
<comments xmlns="http://schemas.openxmlformats.org/spreadsheetml/2006/main">
  <authors>
    <author>Autor</author>
  </authors>
  <commentList>
    <comment ref="E6" author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text>
        <r>
          <rPr>
            <sz val="8"/>
            <color indexed="81"/>
            <rFont val="Tahoma"/>
            <family val="2"/>
            <charset val="238"/>
          </rPr>
          <t xml:space="preserve">
Enter full date ONLY in this cell</t>
        </r>
      </text>
    </comment>
    <comment ref="F7" author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text>
        <r>
          <rPr>
            <b/>
            <sz val="8"/>
            <color indexed="81"/>
            <rFont val="Tahoma"/>
            <family val="2"/>
            <charset val="238"/>
          </rPr>
          <t xml:space="preserve">
Enter full date ONLY in this cell</t>
        </r>
      </text>
    </comment>
    <comment ref="E11" author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text>
        <r>
          <rPr>
            <b/>
            <sz val="8"/>
            <color indexed="81"/>
            <rFont val="Tahoma"/>
            <family val="2"/>
            <charset val="238"/>
          </rPr>
          <t xml:space="preserve">
Enter full date ONLY in this cell</t>
        </r>
      </text>
    </comment>
    <comment ref="B20" authorId="0">
      <text>
        <r>
          <rPr>
            <b/>
            <sz val="8"/>
            <color indexed="81"/>
            <rFont val="Tahoma"/>
            <family val="2"/>
            <charset val="238"/>
          </rPr>
          <t xml:space="preserve">
Enter full date ONLY in this cell</t>
        </r>
      </text>
    </comment>
    <comment ref="F34" authorId="0">
      <text>
        <r>
          <rPr>
            <b/>
            <sz val="8"/>
            <color indexed="81"/>
            <rFont val="Tahoma"/>
            <family val="2"/>
            <charset val="238"/>
          </rPr>
          <t>Autor:</t>
        </r>
        <r>
          <rPr>
            <sz val="8"/>
            <color indexed="81"/>
            <rFont val="Tahoma"/>
            <family val="2"/>
            <charset val="238"/>
          </rPr>
          <t xml:space="preserve">
date on which the FS are prepared </t>
        </r>
      </text>
    </comment>
    <comment ref="F36" author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D1368" authorId="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<sst xmlns="http://schemas.openxmlformats.org/spreadsheetml/2006/main" count="9201" uniqueCount="3163">
  <si>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</si>
  <si>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</si>
  <si>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</si>
  <si>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</si>
  <si>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</si>
  <si>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</si>
  <si>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</si>
  <si>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</si>
  <si>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</si>
  <si>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</si>
  <si>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</si>
  <si>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</si>
  <si>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</si>
  <si>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</si>
  <si>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</si>
  <si>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</si>
  <si>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</si>
  <si>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</si>
  <si>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</si>
  <si>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</si>
  <si>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</si>
  <si>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</si>
  <si>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</si>
  <si>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</si>
  <si>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</si>
  <si>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</si>
  <si>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</si>
  <si>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</si>
  <si>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</si>
  <si>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</si>
  <si>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</si>
  <si>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</si>
  <si>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</si>
  <si>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</si>
  <si>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</si>
  <si>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</si>
  <si>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</si>
  <si>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</si>
  <si>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</si>
  <si>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</si>
  <si>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</si>
  <si>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</si>
  <si>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</si>
  <si>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</si>
  <si>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</si>
  <si>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</si>
  <si>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</si>
  <si>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</si>
  <si>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</si>
  <si>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</si>
  <si>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</si>
  <si>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</si>
  <si>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</si>
  <si>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</si>
  <si>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</si>
  <si>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</si>
  <si>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</si>
  <si>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</si>
  <si>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</si>
  <si>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</si>
  <si>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</si>
  <si>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</si>
  <si>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</si>
  <si>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</si>
  <si>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</si>
  <si>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</si>
  <si>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</si>
  <si>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</si>
  <si>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</si>
  <si>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</si>
  <si>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</si>
  <si>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</si>
  <si>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</si>
  <si>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</si>
  <si>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</si>
  <si>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</si>
  <si>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</si>
  <si>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</si>
  <si>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</si>
  <si>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</si>
  <si>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</si>
  <si>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</si>
  <si>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</si>
  <si>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</si>
  <si>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</si>
  <si>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</si>
  <si>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</si>
  <si>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</si>
  <si>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</si>
  <si>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</si>
  <si>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</si>
  <si>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</si>
  <si>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</si>
  <si>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</si>
  <si>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</si>
  <si>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</si>
  <si>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</si>
  <si>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</si>
  <si>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</si>
  <si>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</si>
  <si>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</si>
  <si>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</si>
  <si>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</si>
  <si>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</si>
  <si>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</si>
  <si>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</si>
  <si>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</si>
  <si>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</si>
  <si>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</si>
  <si>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</si>
  <si>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</si>
  <si>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</si>
  <si>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</si>
  <si>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</si>
  <si>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</si>
  <si>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</si>
  <si>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</si>
  <si>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</si>
  <si>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</si>
  <si>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</si>
  <si>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</si>
  <si>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</si>
  <si>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</si>
  <si>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</si>
  <si>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</si>
  <si>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</si>
  <si>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</si>
  <si>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</si>
  <si>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</si>
  <si>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</si>
  <si>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</si>
  <si>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</si>
  <si>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</si>
  <si>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</si>
  <si>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</si>
  <si>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</si>
  <si>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</si>
  <si>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</si>
  <si>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</si>
  <si>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</si>
  <si>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</si>
  <si>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</si>
  <si>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</si>
  <si>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</si>
  <si>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</si>
  <si>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</si>
  <si>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</si>
  <si>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</si>
  <si>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</si>
  <si>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</si>
  <si>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</si>
  <si>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</si>
  <si>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</si>
  <si>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</si>
  <si>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</si>
  <si>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</si>
  <si>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</si>
  <si>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</si>
  <si>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</si>
  <si>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</si>
  <si>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</si>
  <si>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</si>
  <si>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</si>
  <si>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</si>
  <si>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</si>
  <si>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</si>
  <si>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</si>
  <si>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</si>
  <si>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</si>
  <si>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</si>
  <si>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</si>
  <si>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</si>
  <si>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</si>
  <si>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</si>
  <si>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</si>
  <si>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</si>
  <si>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</si>
  <si>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</si>
  <si>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</si>
  <si>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</si>
  <si>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</si>
  <si>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</si>
  <si>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</si>
  <si>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</si>
  <si>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</si>
  <si>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</si>
  <si>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</si>
  <si>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</si>
  <si>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</si>
  <si>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</si>
  <si>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</si>
  <si>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</si>
  <si>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</si>
  <si>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</si>
  <si>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</si>
  <si>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</si>
  <si>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</si>
  <si>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</si>
  <si>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</si>
  <si>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</si>
  <si>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</si>
  <si>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</si>
  <si>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</si>
  <si>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</si>
  <si>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</si>
  <si>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</si>
  <si>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</si>
  <si>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</si>
  <si>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</si>
  <si>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</si>
  <si>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</si>
  <si>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</si>
  <si>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</si>
  <si>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</si>
  <si>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</si>
  <si>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</si>
  <si>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</si>
  <si>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</si>
  <si>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</si>
  <si>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</si>
  <si>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</si>
  <si>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</si>
  <si>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</si>
  <si>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</si>
  <si>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</si>
  <si>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</si>
  <si>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</si>
  <si>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</si>
  <si>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</si>
  <si>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</si>
  <si>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</si>
  <si>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</si>
  <si>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</si>
  <si>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</si>
  <si>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</si>
  <si>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</si>
  <si>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</si>
  <si>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</si>
  <si>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</si>
  <si>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</si>
  <si>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</si>
  <si>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</si>
  <si>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</si>
  <si>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</si>
  <si>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</si>
  <si>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</si>
  <si>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</si>
  <si>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</si>
  <si>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</si>
  <si>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</si>
  <si>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</si>
  <si>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</si>
  <si>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</si>
  <si>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</si>
  <si>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</si>
  <si>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</si>
  <si>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</si>
  <si>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</si>
  <si>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</si>
  <si>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</si>
  <si>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</si>
  <si>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</si>
  <si>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</si>
  <si>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</si>
  <si>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</si>
  <si>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</si>
  <si>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</si>
  <si>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</si>
  <si>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</si>
  <si>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</si>
  <si>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</si>
  <si>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</si>
  <si>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</si>
  <si>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</si>
  <si>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</si>
  <si>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</si>
  <si>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</si>
  <si>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</si>
  <si>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</si>
  <si>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</si>
  <si>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</si>
  <si>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</si>
  <si>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</si>
  <si>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</si>
  <si>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</si>
  <si>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</si>
  <si>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</si>
  <si>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</si>
  <si>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</si>
  <si>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</si>
  <si>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</si>
  <si>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</si>
  <si>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</si>
  <si>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</si>
  <si>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</si>
  <si>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</si>
  <si>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</si>
  <si>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</si>
  <si>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</si>
  <si>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</si>
  <si>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</si>
  <si>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</si>
  <si>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</si>
  <si>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</si>
  <si>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</si>
  <si>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</si>
  <si>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</si>
  <si>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</si>
  <si>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</si>
  <si>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</si>
  <si>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</si>
  <si>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</si>
  <si>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</si>
  <si>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</si>
  <si>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</si>
  <si>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</si>
  <si>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</si>
  <si>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</si>
  <si>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</si>
  <si>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</si>
  <si>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</si>
  <si>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</si>
  <si>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</si>
  <si>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</si>
  <si>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</si>
  <si>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</si>
  <si>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</si>
  <si>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</si>
  <si>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</si>
  <si>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</si>
  <si>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</si>
  <si>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</si>
  <si>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</si>
  <si>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</si>
  <si>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</si>
  <si>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</si>
  <si>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</si>
  <si>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</si>
  <si>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</si>
  <si>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</si>
  <si>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</si>
  <si>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</si>
  <si>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</si>
  <si>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</si>
  <si>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</si>
  <si>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</si>
  <si>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</si>
  <si>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</si>
  <si>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</si>
  <si>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</si>
  <si>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</si>
  <si>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</si>
  <si>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</si>
  <si>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</si>
  <si>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</si>
  <si>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</si>
  <si>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</si>
  <si>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</si>
  <si>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</si>
  <si>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</si>
  <si>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</si>
  <si>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</si>
  <si>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</si>
  <si>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</si>
  <si>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</si>
  <si>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</si>
  <si>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</si>
  <si>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</si>
  <si>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</si>
  <si>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</si>
  <si>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</si>
  <si>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</si>
  <si>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</si>
  <si>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</si>
  <si>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</si>
  <si>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</si>
  <si>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</si>
  <si>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</si>
  <si>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</si>
  <si>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</si>
  <si>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</si>
  <si>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</si>
  <si>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</si>
  <si>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</si>
  <si>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</si>
  <si>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</si>
  <si>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</si>
  <si>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</si>
  <si>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</si>
  <si>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</si>
  <si>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</si>
  <si>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</si>
  <si>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</si>
  <si>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</si>
  <si>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</si>
  <si>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</si>
  <si>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</si>
  <si>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</si>
  <si>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</si>
  <si>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</si>
  <si>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</si>
  <si>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</si>
  <si>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</si>
  <si>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</si>
  <si>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</si>
  <si>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</si>
  <si>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</si>
  <si>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</si>
  <si>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</si>
  <si>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</si>
  <si>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</si>
  <si>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</si>
  <si>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</si>
  <si>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</si>
  <si>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</si>
  <si>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</si>
  <si>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</si>
  <si>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</si>
  <si>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</si>
  <si>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</si>
  <si>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</si>
  <si>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</si>
  <si>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</si>
  <si>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</si>
  <si>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</si>
  <si>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</si>
  <si>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</si>
  <si>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</si>
  <si>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</si>
  <si>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</si>
  <si>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</si>
  <si>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</si>
  <si>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</si>
  <si>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</si>
  <si>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</si>
  <si>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</si>
  <si>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</si>
  <si>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</si>
  <si>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</si>
  <si>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</si>
  <si>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</si>
  <si>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</si>
  <si>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</si>
  <si>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</si>
  <si>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</si>
  <si>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</si>
  <si>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</si>
  <si>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</si>
  <si>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</si>
  <si>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</si>
  <si>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</si>
  <si>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</si>
  <si>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</si>
  <si>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</si>
  <si>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</si>
  <si>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</si>
  <si>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</si>
  <si>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</si>
  <si>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</si>
  <si>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</si>
  <si>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</si>
  <si>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</si>
  <si>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</si>
  <si>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</si>
  <si>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</si>
  <si>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</si>
  <si>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</si>
  <si>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</si>
  <si>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</si>
  <si>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</si>
  <si>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</si>
  <si>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</si>
  <si>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</si>
  <si>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</si>
  <si>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</si>
  <si>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</si>
  <si>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</si>
  <si>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</si>
  <si>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</si>
  <si>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</si>
  <si>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</si>
  <si>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</si>
  <si>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</si>
  <si>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</si>
  <si>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</si>
  <si>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</si>
  <si>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</si>
  <si>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</si>
  <si>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</si>
  <si>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</si>
  <si>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</si>
  <si>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</si>
  <si>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</si>
  <si>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</si>
  <si>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</si>
  <si>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</si>
  <si>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</si>
  <si>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</si>
  <si>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</si>
  <si>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</si>
  <si>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</si>
  <si>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</si>
  <si>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</si>
  <si>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</si>
  <si>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</si>
  <si>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</si>
  <si>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</si>
  <si>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</si>
  <si>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</si>
  <si>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</si>
  <si>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</si>
  <si>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</si>
  <si>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</si>
  <si>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</si>
  <si>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</si>
  <si>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</si>
  <si>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</si>
  <si>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</si>
  <si>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</si>
  <si>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</si>
  <si>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</si>
  <si>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</si>
  <si>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</si>
  <si>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</si>
  <si>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</si>
  <si>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</si>
  <si>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</si>
  <si>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</si>
  <si>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</si>
  <si>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</si>
  <si>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</si>
  <si>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</si>
  <si>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</si>
  <si>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</si>
  <si>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</si>
  <si>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</si>
  <si>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</si>
  <si>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</si>
  <si>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</si>
  <si>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</si>
  <si>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</si>
  <si>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</si>
  <si>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</si>
  <si>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</si>
  <si>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</si>
  <si>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</si>
  <si>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</si>
  <si>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</si>
  <si>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</si>
  <si>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</si>
  <si>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</si>
  <si>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</si>
  <si>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</si>
  <si>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</si>
  <si>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</si>
  <si>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</si>
  <si>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</si>
  <si>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</si>
  <si>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</si>
  <si>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</si>
  <si>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</si>
  <si>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</si>
  <si>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</si>
  <si>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</si>
  <si>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</si>
  <si>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</si>
  <si>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</si>
  <si>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</si>
  <si>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</si>
  <si>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</si>
  <si>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</si>
  <si>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</si>
  <si>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</si>
  <si>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</si>
  <si>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</si>
  <si>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</si>
  <si>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</si>
  <si>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</si>
  <si>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</si>
  <si>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</si>
  <si>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</si>
  <si>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</si>
  <si>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</si>
  <si>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</si>
  <si>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</si>
  <si>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</si>
  <si>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</si>
  <si>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</si>
  <si>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</si>
  <si>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</si>
  <si>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</si>
  <si>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</si>
  <si>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</si>
  <si>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</si>
  <si>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</si>
  <si>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</si>
  <si>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</si>
  <si>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</si>
  <si>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</si>
  <si>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</si>
  <si>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</si>
  <si>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</si>
  <si>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</si>
  <si>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</si>
  <si>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</si>
  <si>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</si>
  <si>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</si>
  <si>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</si>
  <si>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</si>
  <si>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</si>
  <si>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</si>
  <si>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</si>
  <si>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</si>
  <si>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</si>
  <si>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</si>
  <si>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</si>
  <si>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</si>
  <si>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</si>
  <si>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</si>
  <si>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</si>
  <si>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</si>
  <si>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</si>
  <si>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</si>
  <si>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</si>
  <si>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</si>
  <si>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</si>
  <si>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</si>
  <si>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</si>
  <si>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</si>
  <si>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</si>
  <si>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</si>
  <si>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</si>
  <si>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</si>
  <si>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</si>
  <si>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</si>
  <si>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</si>
  <si>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</si>
  <si>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</si>
  <si>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</si>
  <si>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</si>
  <si>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</si>
  <si>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</si>
  <si>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</si>
  <si>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</si>
  <si>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</si>
  <si>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</si>
  <si>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</si>
  <si>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</si>
  <si>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</si>
  <si>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</si>
  <si>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</si>
  <si>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</si>
  <si>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</si>
  <si>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</si>
  <si>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</si>
  <si>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</si>
  <si>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</si>
  <si>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</si>
  <si>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</si>
  <si>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</si>
  <si>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</si>
  <si>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</si>
  <si>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</si>
  <si>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</si>
  <si>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</si>
  <si>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</si>
  <si>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</si>
  <si>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</si>
  <si>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</si>
  <si>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</si>
  <si>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</si>
  <si>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</si>
  <si>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</si>
  <si>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</si>
  <si>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</si>
  <si>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</si>
  <si>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</si>
  <si>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</si>
  <si>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</si>
  <si>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</si>
  <si>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</si>
  <si>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</si>
  <si>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</si>
  <si>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</si>
  <si>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</si>
  <si>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</si>
  <si>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</si>
  <si>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</si>
  <si>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</si>
  <si>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</si>
  <si>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</si>
  <si>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</si>
  <si>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</si>
  <si>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</si>
  <si>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</si>
  <si>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</si>
  <si>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</si>
  <si>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</si>
  <si>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</si>
  <si>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</si>
  <si>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</si>
  <si>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</si>
  <si>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</si>
  <si>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</si>
  <si>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</si>
  <si>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</si>
  <si>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</si>
  <si>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</si>
  <si>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</si>
  <si>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</si>
  <si>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</si>
  <si>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</si>
  <si>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</si>
  <si>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</si>
  <si>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</si>
  <si>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</si>
  <si>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</si>
  <si>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</si>
  <si>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</si>
  <si>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</si>
  <si>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</si>
  <si>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</si>
  <si>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</si>
  <si>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</si>
  <si>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</si>
  <si>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</si>
  <si>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</si>
  <si>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</si>
  <si>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</si>
  <si>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</si>
  <si>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</si>
  <si>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</si>
  <si>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</si>
  <si>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</si>
  <si>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</si>
  <si>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</si>
  <si>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</si>
  <si>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</si>
  <si>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</si>
  <si>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</si>
  <si>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</si>
  <si>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</si>
  <si>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</si>
  <si>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</si>
  <si>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</si>
  <si>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</si>
  <si>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</si>
  <si>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</si>
  <si>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</si>
  <si>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</si>
  <si>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</si>
  <si>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</si>
  <si>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</si>
  <si>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</si>
  <si>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</si>
  <si>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</si>
  <si>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</si>
  <si>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</si>
  <si>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</si>
  <si>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</si>
  <si>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</si>
  <si>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</si>
  <si>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</si>
  <si>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</si>
  <si>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</si>
  <si>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</si>
  <si>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</si>
  <si>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</si>
  <si>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</si>
  <si>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</si>
  <si>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</si>
  <si>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</si>
  <si>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</si>
  <si>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</si>
  <si>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</si>
  <si>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</si>
  <si>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</si>
  <si>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</si>
  <si>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</si>
  <si>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</si>
  <si>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</si>
  <si>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</si>
  <si>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</si>
  <si>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</si>
  <si>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</si>
  <si>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</si>
  <si>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</si>
  <si>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</si>
  <si>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</si>
  <si>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</si>
  <si>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</si>
  <si>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</si>
  <si>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</si>
  <si>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</si>
  <si>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</si>
  <si>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</si>
  <si>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</si>
  <si>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</si>
  <si>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</si>
  <si>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</si>
  <si>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</si>
  <si>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</si>
  <si>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</si>
  <si>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</si>
  <si>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</si>
  <si>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</si>
  <si>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</si>
  <si>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</si>
  <si>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</si>
  <si>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</si>
  <si>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</si>
  <si>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</si>
  <si>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</si>
  <si>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</si>
  <si>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</si>
  <si>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</si>
  <si>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</si>
  <si>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</si>
  <si>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</si>
  <si>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</si>
  <si>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</si>
  <si>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</si>
  <si>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</si>
  <si>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</si>
  <si>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</si>
  <si>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</si>
  <si>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</si>
  <si>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</si>
  <si>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</si>
  <si>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</si>
  <si>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</si>
  <si>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</si>
  <si>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</si>
  <si>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</si>
  <si>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</si>
  <si>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</si>
  <si>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</si>
  <si>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</si>
  <si>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</si>
  <si>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</si>
  <si>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</si>
  <si>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</si>
  <si>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</si>
  <si>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</si>
  <si>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</si>
  <si>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</si>
  <si>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</si>
  <si>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</si>
  <si>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</si>
  <si>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</si>
  <si>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</si>
  <si>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</si>
  <si>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</si>
  <si>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</si>
  <si>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</si>
  <si>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</si>
  <si>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</si>
  <si>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</si>
  <si>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</si>
  <si>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</si>
  <si>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</si>
  <si>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</si>
  <si>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</si>
  <si>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</si>
  <si>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</si>
  <si>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</si>
  <si>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</si>
  <si>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</si>
  <si>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</si>
  <si>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</si>
  <si>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</si>
  <si>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</si>
  <si>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</si>
  <si>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</si>
  <si>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</si>
  <si>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</si>
  <si>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</si>
  <si>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</si>
  <si>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</si>
  <si>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</si>
  <si>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</si>
  <si>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</si>
  <si>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</si>
  <si>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</si>
  <si>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</si>
  <si>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</si>
  <si>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</si>
  <si>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</si>
  <si>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</si>
  <si>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</si>
  <si>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</si>
  <si>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</si>
  <si>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</si>
  <si>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</si>
  <si>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</si>
  <si>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</si>
  <si>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</si>
  <si>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</si>
  <si>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</si>
  <si>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</si>
  <si>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</si>
  <si>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</si>
  <si>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</si>
  <si>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</si>
  <si>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</si>
  <si>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</si>
  <si>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</si>
  <si>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</si>
  <si>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</si>
  <si>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</si>
  <si>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</si>
  <si>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</si>
  <si>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</si>
  <si>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</si>
  <si>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</si>
  <si>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</si>
  <si>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</si>
  <si>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</si>
  <si>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</si>
  <si>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</si>
  <si>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</si>
  <si>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</si>
  <si>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</si>
  <si>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</si>
  <si>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</si>
  <si>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</si>
  <si>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</si>
  <si>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</si>
  <si>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</si>
  <si>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</si>
  <si>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</si>
  <si>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</si>
  <si>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</si>
  <si>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</si>
  <si>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</si>
  <si>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</si>
  <si>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</si>
  <si>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</si>
  <si>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</si>
  <si>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</si>
  <si>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</si>
  <si>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</si>
  <si>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</si>
  <si>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</si>
  <si>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</si>
  <si>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</si>
  <si>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</si>
  <si>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</si>
  <si>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</si>
  <si>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</si>
  <si>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</si>
  <si>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</si>
  <si>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</si>
  <si>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</si>
  <si>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</si>
  <si>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</si>
  <si>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</si>
  <si>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</si>
  <si>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</si>
  <si>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</si>
  <si>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</si>
  <si>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</si>
  <si>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</si>
  <si>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</si>
  <si>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</si>
  <si>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</si>
  <si>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</si>
  <si>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</si>
  <si>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</si>
  <si>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</si>
  <si>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</si>
  <si>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</si>
  <si>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</si>
  <si>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</si>
  <si>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</si>
  <si>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</si>
  <si>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</si>
  <si>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</si>
  <si>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</si>
  <si>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</si>
  <si>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</si>
  <si>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</si>
  <si>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</si>
  <si>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</si>
  <si>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</si>
  <si>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</si>
  <si>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</si>
  <si>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</si>
  <si>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</si>
  <si>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</si>
  <si>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</si>
  <si>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</si>
  <si>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</si>
  <si>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</si>
  <si>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</si>
  <si>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</si>
  <si>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</si>
  <si>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</si>
  <si>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</si>
  <si>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</si>
  <si>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</si>
  <si>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</si>
  <si>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</si>
  <si>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</si>
  <si>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</si>
  <si>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</si>
  <si>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</si>
  <si>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</si>
  <si>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</si>
  <si>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</si>
  <si>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</si>
  <si>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</si>
  <si>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</si>
  <si>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</si>
  <si>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</si>
  <si>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</si>
  <si>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</si>
  <si>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</si>
  <si>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</si>
  <si>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</si>
  <si>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</si>
  <si>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</si>
  <si>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</si>
  <si>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</si>
  <si>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</si>
  <si>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</si>
  <si>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</si>
  <si>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</si>
  <si>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</si>
  <si>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</si>
  <si>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</si>
  <si>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</si>
  <si>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</si>
  <si>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</si>
  <si>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</si>
  <si>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</si>
  <si>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</si>
  <si>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</si>
  <si>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</si>
  <si>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</si>
  <si>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</si>
  <si>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</si>
  <si>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</si>
  <si>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</si>
  <si>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</si>
  <si>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</si>
  <si>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</si>
  <si>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</si>
  <si>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</si>
  <si>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</si>
  <si>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</si>
  <si>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</si>
  <si>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</si>
  <si>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</si>
  <si>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</si>
  <si>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</si>
  <si>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</si>
  <si>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</si>
  <si>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</si>
  <si>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</si>
  <si>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</si>
  <si>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</si>
  <si>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</si>
  <si>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</si>
  <si>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</si>
  <si>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</si>
  <si>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</si>
  <si>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</si>
  <si>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</si>
  <si>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</si>
  <si>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</si>
  <si>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</si>
  <si>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</si>
  <si>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</si>
  <si>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</si>
  <si>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</si>
  <si>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</si>
  <si>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</si>
  <si>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</si>
  <si>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</si>
  <si>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</si>
  <si>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</si>
  <si>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</si>
  <si>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</si>
  <si>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</si>
  <si>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</si>
  <si>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</si>
  <si>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</si>
  <si>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</si>
  <si>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</si>
  <si>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</si>
  <si>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</si>
  <si>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</si>
  <si>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</si>
  <si>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</si>
  <si>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</si>
  <si>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</si>
  <si>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</si>
  <si>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</si>
  <si>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</si>
  <si>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</si>
  <si>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</si>
  <si>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</si>
  <si>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</si>
  <si>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</si>
  <si>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</si>
  <si>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</si>
  <si>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</si>
  <si>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</si>
  <si>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</si>
  <si>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</si>
  <si>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</si>
  <si>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</si>
  <si>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</si>
  <si>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</si>
  <si>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</si>
  <si>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</si>
  <si>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</si>
  <si>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</si>
  <si>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</si>
  <si>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</si>
  <si>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</si>
  <si>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</si>
  <si>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</si>
  <si>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</si>
  <si>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</si>
  <si>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</si>
  <si>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</si>
  <si>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</si>
  <si>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</si>
  <si>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</si>
  <si>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</si>
  <si>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</si>
  <si>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</si>
  <si>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</si>
  <si>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</si>
  <si>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</si>
  <si>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</si>
  <si>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</si>
  <si>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</si>
  <si>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</si>
  <si>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</si>
  <si>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</si>
  <si>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</si>
  <si>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</si>
  <si>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</si>
  <si>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</si>
  <si>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</si>
  <si>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</si>
  <si>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</si>
  <si>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</si>
  <si>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</si>
  <si>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</si>
  <si>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</si>
  <si>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</si>
  <si>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</si>
  <si>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</si>
  <si>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</si>
  <si>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</si>
  <si>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</si>
  <si>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</si>
  <si>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</si>
  <si>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</si>
  <si>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</si>
  <si>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</si>
  <si>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</si>
  <si>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</si>
  <si>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</si>
  <si>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</si>
  <si>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</si>
  <si>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</si>
  <si>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</si>
  <si>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</si>
  <si>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</si>
  <si>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</si>
  <si>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</si>
  <si>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</si>
  <si>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</si>
  <si>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</si>
  <si>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</si>
  <si>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</si>
  <si>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</si>
  <si>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</si>
  <si>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</si>
  <si>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</si>
  <si>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</si>
  <si>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</si>
  <si>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</si>
  <si>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</si>
  <si>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</si>
  <si>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</si>
  <si>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</si>
  <si>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</si>
  <si>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</si>
  <si>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</si>
  <si>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</si>
  <si>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</si>
  <si>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</si>
  <si>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</si>
  <si>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</si>
  <si>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</si>
  <si>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</si>
  <si>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</si>
  <si>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</si>
  <si>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</si>
  <si>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</si>
  <si>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</si>
  <si>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</si>
  <si>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</si>
  <si>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</si>
  <si>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</si>
  <si>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</si>
  <si>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</si>
  <si>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</si>
  <si>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</si>
  <si>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</si>
  <si>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</si>
  <si>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</si>
  <si>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</si>
  <si>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</si>
  <si>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</si>
  <si>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</si>
  <si>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</si>
  <si>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</si>
  <si>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</si>
  <si>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</si>
  <si>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</si>
  <si>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</si>
  <si>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</si>
  <si>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</si>
  <si>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</si>
  <si>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</si>
  <si>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</si>
  <si>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</si>
  <si>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</si>
  <si>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</si>
  <si>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</si>
  <si>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</si>
  <si>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</si>
  <si>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</si>
  <si>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</si>
  <si>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</si>
  <si>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</si>
  <si>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</si>
  <si>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</si>
  <si>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</si>
  <si>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</si>
  <si>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</si>
  <si>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</si>
  <si>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</si>
  <si>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</si>
  <si>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</si>
  <si>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</si>
  <si>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</si>
  <si>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</si>
  <si>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</si>
  <si>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</si>
  <si>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</si>
  <si>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</si>
  <si>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</si>
  <si>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</si>
  <si>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</si>
  <si>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</si>
  <si>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</si>
  <si>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</si>
  <si>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</si>
  <si>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</si>
  <si>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</si>
  <si>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</si>
  <si>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</si>
  <si>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</si>
  <si>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</si>
  <si>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</si>
  <si>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</si>
  <si>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</si>
  <si>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</si>
  <si>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</si>
  <si>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</si>
  <si>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</si>
  <si>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</si>
  <si>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</si>
  <si>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</si>
  <si>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</si>
  <si>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</si>
  <si>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</si>
  <si>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</si>
  <si>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</si>
  <si>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</si>
  <si>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</si>
  <si>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</si>
  <si>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</si>
  <si>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</si>
  <si>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</si>
  <si>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</si>
  <si>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</si>
  <si>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</si>
  <si>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</si>
  <si>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</si>
  <si>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</si>
  <si>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</si>
  <si>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</si>
  <si>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</si>
  <si>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</si>
  <si>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</si>
  <si>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</si>
  <si>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</si>
  <si>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</si>
  <si>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</si>
  <si>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</si>
  <si>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</si>
  <si>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</si>
  <si>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</si>
  <si>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</si>
  <si>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</si>
  <si>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</si>
  <si>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</si>
  <si>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</si>
  <si>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</si>
  <si>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</si>
  <si>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</si>
  <si>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</si>
  <si>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</si>
  <si>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</si>
  <si>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</si>
  <si>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</si>
  <si>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</si>
  <si>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</si>
  <si>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</si>
  <si>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</si>
  <si>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</si>
  <si>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</si>
  <si>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</si>
  <si>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</si>
  <si>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</si>
  <si>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</si>
  <si>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</si>
  <si>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</si>
  <si>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</si>
  <si>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Dlhodobý nehmotný majetok obstaraný iným spôsobom sa oceňuje spôsob oceňovania.</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</si>
  <si>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</si>
  <si>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</si>
  <si>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</si>
  <si>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</si>
  <si>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</si>
  <si>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Aktivované náklady na vývoj</t>
  </si>
  <si>
    <t>-</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</si>
  <si>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</si>
  <si>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</si>
  <si>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</si>
  <si>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</si>
  <si>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</si>
  <si>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Dlhodobý hmotný majetok získaný bezodplatne sa oceňuje reprodukčnou obstarávacou cenou a účtuje sa v prospech účtu ostatných kapitálových fondov. Reprodukčná obstarávacia cena tohto majetku bola stanovená na základe popis ako bola stanovená.</t>
  </si>
  <si>
    <t>Dlhodobý hmotný majetok obstaraný iným spôsobom sa oceňuje spôsob oceňovania.</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</si>
  <si>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</si>
  <si>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</si>
  <si>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</si>
  <si>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</si>
  <si>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</si>
  <si>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</si>
  <si>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</si>
  <si>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</si>
  <si>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</si>
  <si>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</si>
  <si>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</si>
  <si>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</si>
  <si>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</si>
  <si>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</si>
  <si>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</si>
  <si>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</si>
  <si>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</si>
  <si>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</si>
  <si>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</si>
  <si>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 Výrobné režijné náklady zahŕňajú popis.</t>
  </si>
  <si>
    <t xml:space="preserve">Zásoby obstarané iným spôsobom sa oceňujú spôsob oceňovania </t>
  </si>
  <si>
    <t xml:space="preserve">V prípade prechodného zníženia úžitkovej hodnoty zásob sa tvorí  opravná položka. </t>
  </si>
  <si>
    <t xml:space="preserve">e)    Zákazková výroba </t>
  </si>
  <si>
    <t>d)    Zásoby</t>
  </si>
  <si>
    <t>c)    Finančný majetok</t>
  </si>
  <si>
    <t>Zákazková výroba sa oceňuje metódou percenta dokončenia, pričom stupeň dokončenia zákazky sa zisťuje ako (vyber relevantné):</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</si>
  <si>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</si>
  <si>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</si>
  <si>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</si>
  <si>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Zákazková výstavba nehnuteľnosti určenej na predaj sa oceňuje metódou percenta dokončenia alebo metódou nulového zisku.</t>
  </si>
  <si>
    <t>g)    Pohľadávky</t>
  </si>
  <si>
    <t>Ak je zostatková doba splatnosti pohľadávky dlhšia ako jeden rok, tvorí sa opravná položka, ktorá predstavuje rozdiel medzi menovitou a súčasnou hodnotou pohľadávky</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</si>
  <si>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</si>
  <si>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</si>
  <si>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</si>
  <si>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</si>
  <si>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</si>
  <si>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</si>
  <si>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</si>
  <si>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</si>
  <si>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</si>
  <si>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</si>
  <si>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</si>
  <si>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 xml:space="preserve">Vlastné imanie sa skladá zo základného imania, emisného ážia , kapitálových fondov, oceňovacích rozdielov, zákonného rezervného fondu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</si>
  <si>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_, a pod.</t>
  </si>
  <si>
    <t xml:space="preserve">Spoločnosť vytvára rezervný fond   popis  </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</si>
  <si>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</si>
  <si>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</si>
  <si>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</si>
  <si>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</si>
  <si>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</si>
  <si>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</si>
  <si>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</si>
  <si>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</si>
  <si>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</si>
  <si>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</si>
  <si>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</si>
  <si>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</si>
  <si>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 xml:space="preserve">Zúčtovanie OP z dôvodu zániku opodstat-
nenosti
</t>
  </si>
  <si>
    <t>12.2</t>
  </si>
  <si>
    <t>14.1</t>
  </si>
  <si>
    <t>14.2</t>
  </si>
  <si>
    <t>14.3</t>
  </si>
  <si>
    <t>14.4</t>
  </si>
  <si>
    <t>Informácie o vývoji opravnej položky k pohľadávkam</t>
  </si>
  <si>
    <t>Informácie o vekovej štruktúre pohľadávok</t>
  </si>
  <si>
    <r>
      <t xml:space="preserve">7.      </t>
    </r>
    <r>
      <rPr>
        <b/>
        <u/>
        <sz val="10"/>
        <color theme="1"/>
        <rFont val="Arial"/>
        <family val="2"/>
        <charset val="238"/>
      </rPr>
      <t>POHĽADÁVKY</t>
    </r>
  </si>
  <si>
    <t>Informácie o krátkodobom finančnom majetku</t>
  </si>
  <si>
    <t>18.2</t>
  </si>
  <si>
    <r>
      <t xml:space="preserve">8.      </t>
    </r>
    <r>
      <rPr>
        <b/>
        <u/>
        <sz val="10"/>
        <color theme="1"/>
        <rFont val="Arial"/>
        <family val="2"/>
        <charset val="238"/>
      </rPr>
      <t>FINANČNÉ ÚČTY</t>
    </r>
  </si>
  <si>
    <r>
      <t xml:space="preserve">11.      </t>
    </r>
    <r>
      <rPr>
        <b/>
        <u/>
        <sz val="10"/>
        <color theme="1"/>
        <rFont val="Arial"/>
        <family val="2"/>
        <charset val="238"/>
      </rPr>
      <t>VLASTNÉ IMANIE</t>
    </r>
  </si>
  <si>
    <t>Informácie o rozdelení účtovného zisku alebo o vysporiadaní účtovnej straty</t>
  </si>
  <si>
    <t>24.1</t>
  </si>
  <si>
    <t>24.2.</t>
  </si>
  <si>
    <t>25.1</t>
  </si>
  <si>
    <t>25.2</t>
  </si>
  <si>
    <r>
      <t xml:space="preserve">13.      </t>
    </r>
    <r>
      <rPr>
        <b/>
        <u/>
        <sz val="10"/>
        <color theme="1"/>
        <rFont val="Arial"/>
        <family val="2"/>
        <charset val="238"/>
      </rPr>
      <t>ZÁVÄZKY</t>
    </r>
  </si>
  <si>
    <t>Informácie o záväzkoch</t>
  </si>
  <si>
    <t>(EUR)</t>
  </si>
  <si>
    <t>29.2</t>
  </si>
  <si>
    <t>29.1</t>
  </si>
  <si>
    <t xml:space="preserve">1. </t>
  </si>
  <si>
    <t xml:space="preserve">2. </t>
  </si>
  <si>
    <t xml:space="preserve">3. </t>
  </si>
  <si>
    <t>32.1</t>
  </si>
  <si>
    <t>32.2</t>
  </si>
  <si>
    <t>Revenues from merchandise (604,607)</t>
  </si>
  <si>
    <t>43.1</t>
  </si>
  <si>
    <t>43.2</t>
  </si>
  <si>
    <t>Tržby</t>
  </si>
  <si>
    <t>Informácie o tržbách</t>
  </si>
  <si>
    <t xml:space="preserve">Údaje o zmene stavu vnútropodnikových zásob </t>
  </si>
  <si>
    <t>Informácie o čistom obrate</t>
  </si>
  <si>
    <t>Náklady</t>
  </si>
  <si>
    <t>Informácie o nákladoch</t>
  </si>
  <si>
    <t>Dane z príjmov</t>
  </si>
  <si>
    <t>Informácie o daniach z príjmov</t>
  </si>
  <si>
    <t>Daň v %</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</si>
  <si>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</si>
  <si>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</si>
  <si>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</si>
  <si>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</si>
  <si>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</si>
  <si>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</si>
  <si>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</si>
  <si>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</si>
  <si>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</si>
  <si>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</si>
  <si>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</si>
  <si>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</si>
  <si>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</si>
  <si>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</si>
  <si>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</si>
  <si>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</si>
  <si>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</si>
  <si>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Informácie o dlhodobom finančnom majetku</t>
  </si>
  <si>
    <t>7.1</t>
  </si>
  <si>
    <t>7.2</t>
  </si>
  <si>
    <t>POZNÁMKY</t>
  </si>
  <si>
    <t>priebežná</t>
  </si>
  <si>
    <t>dokončenie niektorých častí zákazky, napr. dokončenie poschodia domu k celkovému počtu poschodí domu.</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</si>
  <si>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</si>
  <si>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</si>
  <si>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</si>
  <si>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</si>
  <si>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</si>
  <si>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</si>
  <si>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</si>
  <si>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</si>
  <si>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</si>
  <si>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</si>
  <si>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</si>
  <si>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</si>
  <si>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</si>
  <si>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</si>
  <si>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</si>
  <si>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</si>
  <si>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</si>
  <si>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</si>
  <si>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</si>
  <si>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</si>
  <si>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</si>
  <si>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</si>
  <si>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</si>
  <si>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</si>
  <si>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</si>
  <si>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</si>
  <si>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</si>
  <si>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</si>
  <si>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</si>
  <si>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</si>
  <si>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</si>
  <si>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</si>
  <si>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</si>
  <si>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</si>
  <si>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</si>
  <si>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</si>
  <si>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</si>
  <si>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</si>
  <si>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</si>
  <si>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</si>
  <si>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</si>
  <si>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</si>
  <si>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</si>
  <si>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</si>
  <si>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</si>
  <si>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</si>
  <si>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</si>
  <si>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</si>
  <si>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</si>
  <si>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</si>
  <si>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</si>
  <si>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</si>
  <si>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</si>
  <si>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</si>
  <si>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</si>
  <si>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</si>
  <si>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</si>
  <si>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</si>
  <si>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</si>
  <si>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</si>
  <si>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</si>
  <si>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</si>
  <si>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</si>
  <si>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</si>
  <si>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</si>
  <si>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</si>
  <si>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</si>
  <si>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</si>
  <si>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</si>
  <si>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</si>
  <si>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</si>
  <si>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</si>
  <si>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</si>
  <si>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</si>
  <si>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</si>
  <si>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</si>
  <si>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</si>
  <si>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</si>
  <si>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</si>
  <si>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</si>
  <si>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</si>
  <si>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</si>
  <si>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</si>
  <si>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</si>
  <si>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</si>
  <si>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</si>
  <si>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</si>
  <si>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</si>
  <si>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</si>
  <si>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</si>
  <si>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</si>
  <si>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</si>
  <si>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</si>
  <si>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</si>
  <si>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</si>
  <si>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</si>
  <si>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</si>
  <si>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</si>
  <si>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</si>
  <si>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</si>
  <si>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</si>
  <si>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</si>
  <si>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</si>
  <si>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</si>
  <si>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</si>
  <si>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</si>
  <si>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</si>
  <si>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</si>
  <si>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</si>
  <si>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</si>
  <si>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</si>
  <si>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</si>
  <si>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</si>
  <si>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</si>
  <si>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</si>
  <si>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</si>
  <si>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</si>
  <si>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</si>
  <si>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</si>
  <si>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</si>
  <si>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</si>
  <si>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</si>
  <si>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</si>
  <si>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</si>
  <si>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</si>
  <si>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</si>
  <si>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</si>
  <si>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</si>
  <si>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</si>
  <si>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</si>
  <si>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</si>
  <si>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</si>
  <si>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</si>
  <si>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</si>
  <si>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</si>
  <si>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</si>
  <si>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</si>
  <si>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</si>
  <si>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</si>
  <si>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</si>
  <si>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</si>
  <si>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</si>
  <si>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</si>
  <si>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</si>
  <si>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</si>
  <si>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</si>
  <si>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</si>
  <si>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</si>
  <si>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</si>
  <si>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</si>
  <si>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</si>
  <si>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</si>
  <si>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</si>
  <si>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</si>
  <si>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</si>
  <si>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</si>
  <si>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</si>
  <si>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</si>
  <si>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</si>
  <si>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</si>
  <si>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</si>
  <si>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</si>
  <si>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</si>
  <si>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</si>
  <si>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</si>
  <si>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</si>
  <si>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</si>
  <si>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</si>
  <si>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</si>
  <si>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</si>
  <si>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</si>
  <si>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</si>
  <si>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</si>
  <si>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</si>
  <si>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</si>
  <si>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</si>
  <si>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</si>
  <si>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</si>
  <si>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</si>
  <si>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</si>
  <si>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</si>
  <si>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</si>
  <si>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</si>
  <si>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</si>
  <si>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</si>
  <si>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</si>
  <si>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</si>
  <si>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</si>
  <si>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</si>
  <si>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</si>
  <si>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</si>
  <si>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</si>
  <si>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</si>
  <si>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</si>
  <si>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</si>
  <si>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</si>
  <si>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</si>
  <si>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</si>
  <si>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</si>
  <si>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</si>
  <si>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</si>
  <si>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</si>
  <si>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</si>
  <si>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</si>
  <si>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</si>
  <si>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</si>
  <si>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</si>
  <si>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</si>
  <si>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</si>
  <si>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</si>
  <si>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</si>
  <si>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</si>
  <si>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</si>
  <si>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</si>
  <si>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</si>
  <si>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</si>
  <si>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</si>
  <si>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</si>
  <si>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</si>
  <si>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</si>
  <si>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</si>
  <si>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</si>
  <si>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</si>
  <si>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</si>
  <si>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</si>
  <si>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</si>
  <si>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</si>
  <si>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</si>
  <si>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</si>
  <si>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</si>
  <si>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</si>
  <si>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</si>
  <si>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</si>
  <si>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</si>
  <si>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</si>
  <si>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</si>
  <si>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</si>
  <si>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</si>
  <si>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</si>
  <si>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</si>
  <si>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</si>
  <si>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</si>
  <si>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</si>
  <si>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</si>
  <si>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</si>
  <si>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</si>
  <si>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</si>
  <si>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</si>
  <si>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</si>
  <si>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</si>
  <si>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</si>
  <si>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</si>
  <si>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</si>
  <si>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</si>
  <si>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</si>
  <si>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</si>
  <si>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</si>
  <si>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</si>
  <si>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</si>
  <si>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</si>
  <si>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</si>
  <si>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</si>
  <si>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</si>
  <si>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</si>
  <si>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</si>
  <si>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</si>
  <si>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</si>
  <si>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</si>
  <si>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</si>
  <si>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</si>
  <si>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</si>
  <si>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</si>
  <si>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</si>
  <si>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</si>
  <si>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</si>
  <si>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</si>
  <si>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</si>
  <si>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</si>
  <si>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</si>
  <si>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</si>
  <si>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</si>
  <si>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</si>
  <si>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</si>
  <si>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</si>
  <si>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</si>
  <si>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</si>
  <si>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</si>
  <si>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</si>
  <si>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</si>
  <si>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</si>
  <si>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</si>
  <si>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</si>
  <si>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</si>
  <si>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</si>
  <si>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</si>
  <si>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</si>
  <si>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</si>
  <si>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</si>
  <si>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</si>
  <si>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</si>
  <si>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</si>
  <si>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</si>
  <si>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</si>
  <si>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</si>
  <si>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</si>
  <si>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</si>
  <si>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</si>
  <si>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</si>
  <si>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</si>
  <si>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</si>
  <si>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</si>
  <si>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cenné papiere určené na obchodovanie a realizovateľné cenné papiere reálnou hodnotou, zmena reálnej hodnoty sa účtuje do nákladov alebo výnosov</t>
  </si>
  <si>
    <t>pomer skutočne vynaložených nákladov na zákazku k celkovým nákladom na zákazku podľa rozpočtu,</t>
  </si>
  <si>
    <t>posúdenie, zhodnotenie vykonanej práce, napr. odpracované hodiny, počet ukončených operácií,</t>
  </si>
  <si>
    <t xml:space="preserve"> - </t>
  </si>
  <si>
    <t>xxxxxx</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</si>
  <si>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</si>
  <si>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</si>
  <si>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</si>
  <si>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</si>
  <si>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</si>
  <si>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</si>
  <si>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r>
      <t>21.     </t>
    </r>
    <r>
      <rPr>
        <b/>
        <u/>
        <sz val="10"/>
        <color theme="1"/>
        <rFont val="Arial"/>
        <family val="2"/>
        <charset val="238"/>
      </rPr>
      <t>VÝNOSY A NÁKLADY</t>
    </r>
  </si>
  <si>
    <t>Vplyv nevykázanej odloženej daňovej pohľadávky</t>
  </si>
  <si>
    <t>Zmena sadzby dane</t>
  </si>
  <si>
    <t>Informácie o štruktúre spoločníkov/akcionárov ku dňu, ku ktorému sa zostavuje účtovná závierka a o štruktúre spoločníkov/akcionárov do dňa jej zmeny v priebehu účtovného obdobia</t>
  </si>
  <si>
    <t>2.1</t>
  </si>
  <si>
    <t>2.2</t>
  </si>
  <si>
    <t>Náklady voči audítorovi, audítorskej spoločnosti, z toho:</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</si>
  <si>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</si>
  <si>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</si>
  <si>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</si>
  <si>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</si>
  <si>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</si>
  <si>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</si>
  <si>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</si>
  <si>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</si>
  <si>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</si>
  <si>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</si>
  <si>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</si>
  <si>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</si>
  <si>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</si>
  <si>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</si>
  <si>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</si>
  <si>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</si>
  <si>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</si>
  <si>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</si>
  <si>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</si>
  <si>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</si>
  <si>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</si>
  <si>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</si>
  <si>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</si>
  <si>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</si>
  <si>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</si>
  <si>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</si>
  <si>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</si>
  <si>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</si>
  <si>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</si>
  <si>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</si>
  <si>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</si>
  <si>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</si>
  <si>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</si>
  <si>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</si>
  <si>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</si>
  <si>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</si>
  <si>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</si>
  <si>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</si>
  <si>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</si>
  <si>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</si>
  <si>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</si>
  <si>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</si>
  <si>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</si>
  <si>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</si>
  <si>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</si>
  <si>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</si>
  <si>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</si>
  <si>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</si>
  <si>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</si>
  <si>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</si>
  <si>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</si>
  <si>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</si>
  <si>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</si>
  <si>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</si>
  <si>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</si>
  <si>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</si>
  <si>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</si>
  <si>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</si>
  <si>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</si>
  <si>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</si>
  <si>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</si>
  <si>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</si>
  <si>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</si>
  <si>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</si>
  <si>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</si>
  <si>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</si>
  <si>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</si>
  <si>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</si>
  <si>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</si>
  <si>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</si>
  <si>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</si>
  <si>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</si>
  <si>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</si>
  <si>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</si>
  <si>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</si>
  <si>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</si>
  <si>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</si>
  <si>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</si>
  <si>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</si>
  <si>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</si>
  <si>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</si>
  <si>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</si>
  <si>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</si>
  <si>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</si>
  <si>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</si>
  <si>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</si>
  <si>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</si>
  <si>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</si>
  <si>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</si>
  <si>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</si>
  <si>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</si>
  <si>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</si>
  <si>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</si>
  <si>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</si>
  <si>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</si>
  <si>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</si>
  <si>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</si>
  <si>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</si>
  <si>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</si>
  <si>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</si>
  <si>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</si>
  <si>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</si>
  <si>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</si>
  <si>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</si>
  <si>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</si>
  <si>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</si>
  <si>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</si>
  <si>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</si>
  <si>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</si>
  <si>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</si>
  <si>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</si>
  <si>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</si>
  <si>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</si>
  <si>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</si>
  <si>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</si>
  <si>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</si>
  <si>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</si>
  <si>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</si>
  <si>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</si>
  <si>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</si>
  <si>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</si>
  <si>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</si>
  <si>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</si>
  <si>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</si>
  <si>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</si>
  <si>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</si>
  <si>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</si>
  <si>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</si>
  <si>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</si>
  <si>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</si>
  <si>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Unused tax credits and other tax c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</si>
  <si>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</si>
  <si>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</si>
  <si>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</si>
  <si>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</si>
  <si>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</si>
  <si>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</si>
  <si>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</si>
  <si>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</si>
  <si>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</si>
  <si>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</si>
  <si>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</si>
  <si>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</si>
  <si>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</si>
  <si>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</si>
  <si>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</si>
  <si>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</si>
  <si>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</si>
  <si>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</si>
  <si>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</si>
  <si>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</si>
  <si>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</si>
  <si>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</si>
  <si>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</si>
  <si>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</si>
  <si>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</si>
  <si>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</si>
  <si>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</si>
  <si>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</si>
  <si>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</si>
  <si>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</si>
  <si>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</si>
  <si>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</si>
  <si>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</si>
  <si>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</si>
  <si>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</si>
  <si>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</si>
  <si>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</si>
  <si>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</si>
  <si>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</si>
  <si>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</si>
  <si>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</si>
  <si>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</si>
  <si>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</si>
  <si>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</si>
  <si>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</si>
  <si>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</si>
  <si>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</si>
  <si>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</si>
  <si>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</si>
  <si>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</si>
  <si>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</si>
  <si>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</si>
  <si>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</si>
  <si>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</si>
  <si>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</si>
  <si>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</si>
  <si>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</si>
  <si>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</si>
  <si>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</si>
  <si>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</si>
  <si>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</si>
  <si>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</si>
  <si>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</si>
  <si>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</si>
  <si>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</si>
  <si>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</si>
  <si>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</si>
  <si>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</si>
  <si>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</si>
  <si>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</si>
  <si>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</si>
  <si>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</si>
  <si>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</si>
  <si>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</si>
  <si>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</si>
  <si>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</si>
  <si>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</si>
  <si>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</si>
  <si>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</si>
  <si>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</si>
  <si>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</si>
  <si>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</si>
  <si>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</si>
  <si>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</si>
  <si>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</si>
  <si>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</si>
  <si>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</si>
  <si>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</si>
  <si>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</si>
  <si>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</si>
  <si>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</si>
  <si>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</si>
  <si>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</si>
  <si>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</si>
  <si>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</si>
  <si>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</si>
  <si>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</si>
  <si>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</si>
  <si>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</si>
  <si>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</si>
  <si>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</si>
  <si>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</si>
  <si>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</si>
  <si>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</si>
  <si>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</si>
  <si>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</si>
  <si>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</si>
  <si>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</si>
  <si>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</si>
  <si>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</si>
  <si>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</si>
  <si>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</si>
  <si>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</si>
  <si>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</si>
  <si>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</si>
  <si>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</si>
  <si>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</si>
  <si>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</si>
  <si>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</si>
  <si>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</si>
  <si>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</si>
  <si>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</si>
  <si>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</si>
  <si>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</si>
  <si>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</si>
  <si>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</si>
  <si>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</si>
  <si>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</si>
  <si>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</si>
  <si>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</si>
  <si>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</si>
  <si>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</si>
  <si>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</si>
  <si>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</si>
  <si>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</si>
  <si>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</si>
  <si>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</si>
  <si>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</si>
  <si>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</si>
  <si>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</si>
  <si>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</si>
  <si>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</si>
  <si>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</si>
  <si>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</si>
  <si>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</si>
  <si>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</si>
  <si>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</si>
  <si>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</si>
  <si>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</si>
  <si>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</si>
  <si>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</si>
  <si>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</si>
  <si>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</si>
  <si>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</si>
  <si>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</si>
  <si>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</si>
  <si>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</si>
  <si>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</si>
  <si>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</si>
  <si>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</si>
  <si>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</si>
  <si>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</si>
  <si>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</si>
  <si>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</si>
  <si>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</si>
  <si>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</si>
  <si>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</si>
  <si>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</si>
  <si>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</si>
  <si>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</si>
  <si>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</si>
  <si>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</si>
  <si>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</si>
  <si>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</si>
  <si>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</si>
  <si>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</si>
  <si>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</si>
  <si>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</si>
  <si>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</si>
  <si>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</si>
  <si>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</si>
  <si>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</si>
  <si>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</si>
  <si>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</si>
  <si>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</si>
  <si>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</si>
  <si>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</si>
  <si>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</si>
  <si>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</si>
  <si>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</si>
  <si>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</si>
  <si>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</si>
  <si>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</si>
  <si>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</si>
  <si>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</si>
  <si>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</si>
  <si>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</si>
  <si>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</si>
  <si>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</si>
  <si>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</si>
  <si>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</si>
  <si>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</si>
  <si>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</si>
  <si>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</si>
  <si>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</si>
  <si>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</si>
  <si>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</si>
  <si>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</si>
  <si>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</si>
  <si>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</si>
  <si>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</si>
  <si>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</si>
  <si>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</si>
  <si>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</si>
  <si>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</si>
  <si>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</si>
  <si>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</si>
  <si>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</si>
  <si>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</si>
  <si>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</si>
  <si>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</si>
  <si>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</si>
  <si>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</si>
  <si>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</si>
  <si>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</si>
  <si>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</si>
  <si>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</si>
  <si>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</si>
  <si>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</si>
  <si>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</si>
  <si>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</si>
  <si>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</si>
  <si>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</si>
  <si>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</si>
  <si>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</si>
  <si>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</si>
  <si>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</si>
  <si>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</si>
  <si>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</si>
  <si>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</si>
  <si>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</si>
  <si>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</si>
  <si>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</si>
  <si>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</si>
  <si>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</si>
  <si>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</si>
  <si>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</si>
  <si>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</si>
  <si>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</si>
  <si>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</si>
  <si>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</si>
  <si>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</si>
  <si>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</si>
  <si>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</si>
  <si>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</si>
  <si>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</si>
  <si>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</si>
  <si>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</si>
  <si>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</si>
  <si>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</si>
  <si>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</si>
  <si>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</si>
  <si>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</si>
  <si>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</si>
  <si>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</si>
  <si>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</si>
  <si>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</si>
  <si>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</si>
  <si>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</si>
  <si>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</si>
  <si>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</si>
  <si>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</si>
  <si>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</si>
  <si>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</si>
  <si>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</si>
  <si>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</si>
  <si>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</si>
  <si>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</si>
  <si>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</si>
  <si>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</si>
  <si>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</si>
  <si>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</si>
  <si>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</si>
  <si>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</si>
  <si>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</si>
  <si>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</si>
  <si>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</si>
  <si>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</si>
  <si>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</si>
  <si>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</si>
  <si>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</si>
  <si>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</si>
  <si>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</si>
  <si>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</si>
  <si>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</si>
  <si>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</si>
  <si>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</si>
  <si>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</si>
  <si>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</si>
  <si>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</si>
  <si>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</si>
  <si>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</si>
  <si>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</si>
  <si>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</si>
  <si>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</si>
  <si>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</si>
  <si>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</si>
  <si>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</si>
  <si>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</si>
  <si>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</si>
  <si>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</si>
  <si>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</si>
  <si>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</si>
  <si>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</si>
  <si>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</si>
  <si>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</si>
  <si>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</si>
  <si>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</si>
  <si>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</si>
  <si>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</si>
  <si>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</si>
  <si>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</si>
  <si>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</si>
  <si>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</si>
  <si>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</si>
  <si>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</si>
  <si>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</si>
  <si>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</si>
  <si>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</si>
  <si>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</si>
  <si>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</si>
  <si>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</si>
  <si>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</si>
  <si>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</si>
  <si>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</si>
  <si>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</si>
  <si>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</si>
  <si>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</si>
  <si>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</si>
  <si>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</si>
  <si>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</si>
  <si>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</si>
  <si>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</si>
  <si>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</si>
  <si>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</si>
  <si>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</si>
  <si>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</si>
  <si>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</si>
  <si>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</si>
  <si>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</si>
  <si>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</si>
  <si>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</si>
  <si>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</si>
  <si>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</si>
  <si>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</si>
  <si>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</si>
  <si>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</si>
  <si>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</si>
  <si>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</si>
  <si>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</si>
  <si>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</si>
  <si>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</si>
  <si>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</si>
  <si>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</si>
  <si>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</si>
  <si>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</si>
  <si>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</si>
  <si>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</si>
  <si>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</si>
  <si>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</si>
  <si>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</si>
  <si>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</si>
  <si>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</si>
  <si>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</si>
  <si>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</si>
  <si>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</si>
  <si>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</si>
  <si>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</si>
  <si>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</si>
  <si>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</si>
  <si>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</si>
  <si>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</si>
  <si>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</si>
  <si>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</si>
  <si>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</si>
  <si>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</si>
  <si>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</si>
  <si>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</si>
  <si>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</si>
  <si>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</si>
  <si>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</si>
  <si>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</si>
  <si>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</si>
  <si>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</si>
  <si>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</si>
  <si>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</si>
  <si>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</si>
  <si>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</si>
  <si>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</si>
  <si>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</si>
  <si>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</si>
  <si>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</si>
  <si>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</si>
  <si>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</si>
  <si>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</si>
  <si>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</si>
  <si>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</si>
  <si>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</si>
  <si>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</si>
  <si>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</si>
  <si>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</si>
  <si>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</si>
  <si>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</si>
  <si>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</si>
  <si>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</si>
  <si>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</si>
  <si>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</si>
  <si>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</si>
  <si>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</si>
  <si>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</si>
  <si>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</si>
  <si>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</si>
  <si>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</si>
  <si>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</si>
  <si>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</si>
  <si>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</si>
  <si>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</si>
  <si>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</si>
  <si>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</si>
  <si>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</si>
  <si>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</si>
  <si>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t>Information on economic relations between the accounting entity and related parties:</t>
  </si>
  <si>
    <t>Related party</t>
  </si>
  <si>
    <t>Transaction 
type (code)</t>
  </si>
  <si>
    <t>Transaction value</t>
  </si>
  <si>
    <t xml:space="preserve">Immediately preceding accounting period                                  </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</si>
  <si>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</si>
  <si>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</si>
  <si>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</si>
  <si>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</si>
  <si>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</si>
  <si>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</si>
  <si>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</si>
  <si>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</si>
  <si>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</si>
  <si>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</si>
  <si>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</si>
  <si>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</si>
  <si>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</si>
  <si>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</si>
  <si>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</si>
  <si>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</si>
  <si>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</si>
  <si>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</si>
  <si>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</si>
  <si>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</si>
  <si>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</si>
  <si>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</si>
  <si>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</si>
  <si>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The Management of the Company proposes to distribute the profit/settle the loss for 2013 as follows:</t>
  </si>
  <si>
    <t xml:space="preserve">The cash flow statement was prepared using the direct /indirect method. </t>
  </si>
  <si>
    <t xml:space="preserve">Description of each item </t>
  </si>
  <si>
    <t>Loans paid-off</t>
  </si>
  <si>
    <t>Long-term loans</t>
  </si>
  <si>
    <t>Information on long-term loans:</t>
  </si>
  <si>
    <t>Borrowings forgone and written off</t>
  </si>
  <si>
    <t>Remuneration awarded</t>
  </si>
  <si>
    <t>Financial expense</t>
  </si>
  <si>
    <t>Short-term bank loans</t>
  </si>
  <si>
    <t>Recognised in expenses</t>
  </si>
  <si>
    <t>Value of object of the pledge</t>
  </si>
  <si>
    <t>Settlement of loss by owners/shareholders/members</t>
  </si>
  <si>
    <t>Impact of non-disclosed deferred tax asset</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</si>
  <si>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</si>
  <si>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</si>
  <si>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</si>
  <si>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</si>
  <si>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b)   Non-current tangible assets</t>
  </si>
  <si>
    <t>Information on non-current tangible assets (“NTA”):</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</si>
  <si>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</si>
  <si>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Úhrada straty spoločníkmi, členmi</t>
  </si>
  <si>
    <t>Information on liabilities from social fund:</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</si>
  <si>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</si>
  <si>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</si>
  <si>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</si>
  <si>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</si>
  <si>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</si>
  <si>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</si>
  <si>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</si>
  <si>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</si>
  <si>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</si>
  <si>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</si>
  <si>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</si>
  <si>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</si>
  <si>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</si>
  <si>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</si>
  <si>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</si>
  <si>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</si>
  <si>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</si>
  <si>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</si>
  <si>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</si>
  <si>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</si>
  <si>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</si>
  <si>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</si>
  <si>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</si>
  <si>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</si>
  <si>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</si>
  <si>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</si>
  <si>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</si>
  <si>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</si>
  <si>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</si>
  <si>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</si>
  <si>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</si>
  <si>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</si>
  <si>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</si>
  <si>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</si>
  <si>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</si>
  <si>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</si>
  <si>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</si>
  <si>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</si>
  <si>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</si>
  <si>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</si>
  <si>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</si>
  <si>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</si>
  <si>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</si>
  <si>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</si>
  <si>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</si>
  <si>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</si>
  <si>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</si>
  <si>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</si>
  <si>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</si>
  <si>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</si>
  <si>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</si>
  <si>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</si>
  <si>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</si>
  <si>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</si>
  <si>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</si>
  <si>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</si>
  <si>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</si>
  <si>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</si>
  <si>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</si>
  <si>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</si>
  <si>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</si>
  <si>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</si>
  <si>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</si>
  <si>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</si>
  <si>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</si>
  <si>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</si>
  <si>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</si>
  <si>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</si>
  <si>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</si>
  <si>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</si>
  <si>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</si>
  <si>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</si>
  <si>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</si>
  <si>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</si>
  <si>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</si>
  <si>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</si>
  <si>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</si>
  <si>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</si>
  <si>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</si>
  <si>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</si>
  <si>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</si>
  <si>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</si>
  <si>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</si>
  <si>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</si>
  <si>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</si>
  <si>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</si>
  <si>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</si>
  <si>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</si>
  <si>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</si>
  <si>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</si>
  <si>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</si>
  <si>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</si>
  <si>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</si>
  <si>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</si>
  <si>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</si>
  <si>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</si>
  <si>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</si>
  <si>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</si>
  <si>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</si>
  <si>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</si>
  <si>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</si>
  <si>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</si>
  <si>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</si>
  <si>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</si>
  <si>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</si>
  <si>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</si>
  <si>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</si>
  <si>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</si>
  <si>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</si>
  <si>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</si>
  <si>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</si>
  <si>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</si>
  <si>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</si>
  <si>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</si>
  <si>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</si>
  <si>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</si>
  <si>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Table 1 - Cash Flow Statement</t>
  </si>
  <si>
    <t>Descri-ption</t>
  </si>
  <si>
    <t>Actual amount in EUR</t>
  </si>
  <si>
    <t>Current acc.</t>
  </si>
  <si>
    <t>Previous acc.</t>
  </si>
  <si>
    <t>Cash flows from operating activities</t>
  </si>
  <si>
    <t>Profit/loss from ordinary activities before taxation (+/-)</t>
  </si>
  <si>
    <t>Non cash transactions effecting profit/loss from ordinary activities before taxation (sum of A.1.1. to A.1.13)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</si>
  <si>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</si>
  <si>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</si>
  <si>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</si>
  <si>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</si>
  <si>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</si>
  <si>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</si>
  <si>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</si>
  <si>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</si>
  <si>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</si>
  <si>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</si>
  <si>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</si>
  <si>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</si>
  <si>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</si>
  <si>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</si>
  <si>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</si>
  <si>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</si>
  <si>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</si>
  <si>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</si>
  <si>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</si>
  <si>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</si>
  <si>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</si>
  <si>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</si>
  <si>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</si>
  <si>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</si>
  <si>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</si>
  <si>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</si>
  <si>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</si>
  <si>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</si>
  <si>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</si>
  <si>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</si>
  <si>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</si>
  <si>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</si>
  <si>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</si>
  <si>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</si>
  <si>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</si>
  <si>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</si>
  <si>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</si>
  <si>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</si>
  <si>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</si>
  <si>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</si>
  <si>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</si>
  <si>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</si>
  <si>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</si>
  <si>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</si>
  <si>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</si>
  <si>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</si>
  <si>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</si>
  <si>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</si>
  <si>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</si>
  <si>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</si>
  <si>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</si>
  <si>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</si>
  <si>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</si>
  <si>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</si>
  <si>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</si>
  <si>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</si>
  <si>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</si>
  <si>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</si>
  <si>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</si>
  <si>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</si>
  <si>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</si>
  <si>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</si>
  <si>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</si>
  <si>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</si>
  <si>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</si>
  <si>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</si>
  <si>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</si>
  <si>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</si>
  <si>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</si>
  <si>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</si>
  <si>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</si>
  <si>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</si>
  <si>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</si>
  <si>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</si>
  <si>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</si>
  <si>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</si>
  <si>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</si>
  <si>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</si>
  <si>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</si>
  <si>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</si>
  <si>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</si>
  <si>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</si>
  <si>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</si>
  <si>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</si>
  <si>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</si>
  <si>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</si>
  <si>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</si>
  <si>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</si>
  <si>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</si>
  <si>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</si>
  <si>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</si>
  <si>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</si>
  <si>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</si>
  <si>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</si>
  <si>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</si>
  <si>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</si>
  <si>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</si>
  <si>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</si>
  <si>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</si>
  <si>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</si>
  <si>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</si>
  <si>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</si>
  <si>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</si>
  <si>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</si>
  <si>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</si>
  <si>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</si>
  <si>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</si>
  <si>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</si>
  <si>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</si>
  <si>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</si>
  <si>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</si>
  <si>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</si>
  <si>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</si>
  <si>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</si>
  <si>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</si>
  <si>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</si>
  <si>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</si>
  <si>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</si>
  <si>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</si>
  <si>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</si>
  <si>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</si>
  <si>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</si>
  <si>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</si>
  <si>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</si>
  <si>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</si>
  <si>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</si>
  <si>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</si>
  <si>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</si>
  <si>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</si>
  <si>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</si>
  <si>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</si>
  <si>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</si>
  <si>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</si>
  <si>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</si>
  <si>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</si>
  <si>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</si>
  <si>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</si>
  <si>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</si>
  <si>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</si>
  <si>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</si>
  <si>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</si>
  <si>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</si>
  <si>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</si>
  <si>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</si>
  <si>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</si>
  <si>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</si>
  <si>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</si>
  <si>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</si>
  <si>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</si>
  <si>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</si>
  <si>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</si>
  <si>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</si>
  <si>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</si>
  <si>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</si>
  <si>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</si>
  <si>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</si>
  <si>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</si>
  <si>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</si>
  <si>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</si>
  <si>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</si>
  <si>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</si>
  <si>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</si>
  <si>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</si>
  <si>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</si>
  <si>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</si>
  <si>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</si>
  <si>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</si>
  <si>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</si>
  <si>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</si>
  <si>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</si>
  <si>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</si>
  <si>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</si>
  <si>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</si>
  <si>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</si>
  <si>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</si>
  <si>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</si>
  <si>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</si>
  <si>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</si>
  <si>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</si>
  <si>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</si>
  <si>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</si>
  <si>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</si>
  <si>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</si>
  <si>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</si>
  <si>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</si>
  <si>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</si>
  <si>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</si>
  <si>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</si>
  <si>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</si>
  <si>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</si>
  <si>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</si>
  <si>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</si>
  <si>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</si>
  <si>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</si>
  <si>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</si>
  <si>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</si>
  <si>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</si>
  <si>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</si>
  <si>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</si>
  <si>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</si>
  <si>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</si>
  <si>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</si>
  <si>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</si>
  <si>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</si>
  <si>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</si>
  <si>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</si>
  <si>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</si>
  <si>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</si>
  <si>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</si>
  <si>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</si>
  <si>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</si>
  <si>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</si>
  <si>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</si>
  <si>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</si>
  <si>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</si>
  <si>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</si>
  <si>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</si>
  <si>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</si>
  <si>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</si>
  <si>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</si>
  <si>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</si>
  <si>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</si>
  <si>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</si>
  <si>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</si>
  <si>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</si>
  <si>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</si>
  <si>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</si>
  <si>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</si>
  <si>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</si>
  <si>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</si>
  <si>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</si>
  <si>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</si>
  <si>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</si>
  <si>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</si>
  <si>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</si>
  <si>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</si>
  <si>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</si>
  <si>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</si>
  <si>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</si>
  <si>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</si>
  <si>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</si>
  <si>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</si>
  <si>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</si>
  <si>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</si>
  <si>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</si>
  <si>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</si>
  <si>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</si>
  <si>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</si>
  <si>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</si>
  <si>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</si>
  <si>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</si>
  <si>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</si>
  <si>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</si>
  <si>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</si>
  <si>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</si>
  <si>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</si>
  <si>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</si>
  <si>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</si>
  <si>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</si>
  <si>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</si>
  <si>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</si>
  <si>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</si>
  <si>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</si>
  <si>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</si>
  <si>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</si>
  <si>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</si>
  <si>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</si>
  <si>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</si>
  <si>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</si>
  <si>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</si>
  <si>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</si>
  <si>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</si>
  <si>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</si>
  <si>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</si>
  <si>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</si>
  <si>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</si>
  <si>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</si>
  <si>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</si>
  <si>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</si>
  <si>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</si>
  <si>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</si>
  <si>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</si>
  <si>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</si>
  <si>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</si>
  <si>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</si>
  <si>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</si>
  <si>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</si>
  <si>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</si>
  <si>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</si>
  <si>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</si>
  <si>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</si>
  <si>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</si>
  <si>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</si>
  <si>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</si>
  <si>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</si>
  <si>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</si>
  <si>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</si>
  <si>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</si>
  <si>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</si>
  <si>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</si>
  <si>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</si>
  <si>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</si>
  <si>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</si>
  <si>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</si>
  <si>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</si>
  <si>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</si>
  <si>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</si>
  <si>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</si>
  <si>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</si>
  <si>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</si>
  <si>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</si>
  <si>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</si>
  <si>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</si>
  <si>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</si>
  <si>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</si>
  <si>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</si>
  <si>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</si>
  <si>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</si>
  <si>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</si>
  <si>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</si>
  <si>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</si>
  <si>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</si>
  <si>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</si>
  <si>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</si>
  <si>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</si>
  <si>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</si>
  <si>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</si>
  <si>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</si>
  <si>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</si>
  <si>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</si>
  <si>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</si>
  <si>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</si>
  <si>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</si>
  <si>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</si>
  <si>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</si>
  <si>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</si>
  <si>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</si>
  <si>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</si>
  <si>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</si>
  <si>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</si>
  <si>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</si>
  <si>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</si>
  <si>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</si>
  <si>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</si>
  <si>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</si>
  <si>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</si>
  <si>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</si>
  <si>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</si>
  <si>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</si>
  <si>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</si>
  <si>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</si>
  <si>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</si>
  <si>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</si>
  <si>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</si>
  <si>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</si>
  <si>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</si>
  <si>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</si>
  <si>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</si>
  <si>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</si>
  <si>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</si>
  <si>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</si>
  <si>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</si>
  <si>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</si>
  <si>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</si>
  <si>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</si>
  <si>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</si>
  <si>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</si>
  <si>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</si>
  <si>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</si>
  <si>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</si>
  <si>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</si>
  <si>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</si>
  <si>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</si>
  <si>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</si>
  <si>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</si>
  <si>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</si>
  <si>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</si>
  <si>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</si>
  <si>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</si>
  <si>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</si>
  <si>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</si>
  <si>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</si>
  <si>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</si>
  <si>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</si>
  <si>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</si>
  <si>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</si>
  <si>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</si>
  <si>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</si>
  <si>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</si>
  <si>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</si>
  <si>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</si>
  <si>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</si>
  <si>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</si>
  <si>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</si>
  <si>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</si>
  <si>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</si>
  <si>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</si>
  <si>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</si>
  <si>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</si>
  <si>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</si>
  <si>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</si>
  <si>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</si>
  <si>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</si>
  <si>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</si>
  <si>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</si>
  <si>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</si>
  <si>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</si>
  <si>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</si>
  <si>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</si>
  <si>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</si>
  <si>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</si>
  <si>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</si>
  <si>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</si>
  <si>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</si>
  <si>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</si>
  <si>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</si>
  <si>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</si>
  <si>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</si>
  <si>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</si>
  <si>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</si>
  <si>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</si>
  <si>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</si>
  <si>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</si>
  <si>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</si>
  <si>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</si>
  <si>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</si>
  <si>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</si>
  <si>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</si>
  <si>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</si>
  <si>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</si>
  <si>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</si>
  <si>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</si>
  <si>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</si>
  <si>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</si>
  <si>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</si>
  <si>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</si>
  <si>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</si>
  <si>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</si>
  <si>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</si>
  <si>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</si>
  <si>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</si>
  <si>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</si>
  <si>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</si>
  <si>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</si>
  <si>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</si>
  <si>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</si>
  <si>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</si>
  <si>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</si>
  <si>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</si>
  <si>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</si>
  <si>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</si>
  <si>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</si>
  <si>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</si>
  <si>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xx</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</si>
  <si>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</si>
  <si>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</si>
  <si>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</si>
  <si>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</si>
  <si>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</si>
  <si>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</si>
  <si>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</si>
  <si>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</si>
  <si>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</si>
  <si>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</si>
  <si>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</si>
  <si>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</si>
  <si>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</si>
  <si>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</si>
  <si>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za rok končiaci: 31.12.2014</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</si>
  <si>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</si>
  <si>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</si>
  <si>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</si>
  <si>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</si>
  <si>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</si>
  <si>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</si>
  <si>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</si>
  <si>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</si>
  <si>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</si>
  <si>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</si>
  <si>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</si>
  <si>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</si>
  <si>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</si>
  <si>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</si>
  <si>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</si>
  <si>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</si>
  <si>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</si>
  <si>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</si>
  <si>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</si>
  <si>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</si>
  <si>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</si>
  <si>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</si>
  <si>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</si>
  <si>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</si>
  <si>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</si>
  <si>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</si>
  <si>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</si>
  <si>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</si>
  <si>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</si>
  <si>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</si>
  <si>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</si>
  <si>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</si>
  <si>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</si>
  <si>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</si>
  <si>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</si>
  <si>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</si>
  <si>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</si>
  <si>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</si>
  <si>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</si>
  <si>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</si>
  <si>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</si>
  <si>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</si>
  <si>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</si>
  <si>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</si>
  <si>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</si>
  <si>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</si>
  <si>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</si>
  <si>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</si>
  <si>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</si>
  <si>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</si>
  <si>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</si>
  <si>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</si>
  <si>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</si>
  <si>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</si>
  <si>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</si>
  <si>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</si>
  <si>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</si>
  <si>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</si>
  <si>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</si>
  <si>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Po 31. decembri 2014 nenastali také udalosti, ktoré majú významný vplyv na verné zobrazenie skutočností uvádzaných v tejto účtovnej závierke.</t>
  </si>
  <si>
    <t>Members of the statutory bodies as at 31 December 2014 were as follows:</t>
  </si>
  <si>
    <t>The following/No significant changes were made to the Commercial Register entry in 2014. (If applicable, please specify.)</t>
  </si>
  <si>
    <t>The financial statements for the year ended 31 December 2013 were approved by the Company’s General Meeting on DD/MM/YYYY.</t>
  </si>
  <si>
    <t>The accounting policies and methods applied by the Company in preparing the 2014 and 2013 financial statements were as follows:  (Specify changes, if any.)</t>
  </si>
  <si>
    <t>In 2014 and 2013, the Company received, for no consideration, non-current intangible assets of EUR _____ and EUR_____ , respectively.</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</si>
  <si>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2014 and 2013, respectively.</t>
  </si>
  <si>
    <t>In 2014 and 2013,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</si>
  <si>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2014 and 2013.</t>
  </si>
  <si>
    <t>Non-current financial assets with a net book value of EUR _____ as at 31 December 2014 and 2013 were pledged as security for a loan from _________ bank, a. s. (Note X).</t>
  </si>
  <si>
    <t>In 2014 and 2013, the Company made provisions for doubtful debts description of provisioning.</t>
  </si>
  <si>
    <t>In addition, the Company wrote off receivables of EUR _____ and EUR ____ in 2014 and 2013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</si>
  <si>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2014 and 2013, the drawn element of the overdraft was EUR _____ and EUR _____ , respectively, and is shown as a short-term bank loan in the accompanying balance sheet (Note X). </t>
  </si>
  <si>
    <t xml:space="preserve">As at 31 December 2014 and 2013, the Company acquired / held _____ and _____ own shares at cost of EUR ______   and EUR ____ , respectively, for the purpose of / due to the (description of reason). </t>
  </si>
  <si>
    <t>2014 and subsequent years</t>
  </si>
  <si>
    <t xml:space="preserve">The Company entered into several derivative contracts and classifies derivatives either as held for trading or as hedging derivatives. As at 31 December 2014 and 2013, the derivatives were revalued to their fair value, with the positive or negative fair values of derivatives being included in other receivables or other liabilities. </t>
  </si>
  <si>
    <t>Information on assets leased under finance lease prior to 1 January 2004, as at 31 December 2014 and 31 December 2013</t>
  </si>
  <si>
    <t>Information on assets leased under operating lease as at 31 December 2014 and 31 December 2013</t>
  </si>
  <si>
    <t>The Company has entered into a contract for the construction of _________ at a total cost of EUR ______, which will be financed from the Company’s own / borrowed resources (31 December 2013: EUR ____).</t>
  </si>
  <si>
    <t>Government subsidies received for maintaining the Company’s operations, included in the Company’s revenues, were EUR ______  and EUR  ______  in 2014 and 2013, respectively.</t>
  </si>
  <si>
    <t>The Company’s General Meeting of Owners / Shareholders resolved on a share capital increase of EUR _____ as at _____________. Other receivables from subscription as at 31 December 2014 and 2013 are reflected as an asset on the accompanying balance sheet and are due on _________.</t>
  </si>
  <si>
    <t xml:space="preserve">The General Meetings held on DD/MM/ 2014 and DD/MM 2013 approved profit distribution / loss settlement for 2013 and 2012. </t>
  </si>
  <si>
    <t>Following the Resolution of the General Meeting, the Company paid dividends of EUR ___________ per share totalling EUR ______ thousand. In 2013 and 2012, the Company paid dividends of EUR ___________ per share totalling EUR  _____ , and EUR  ________ , respectively. /The Annual General Meeting of the Company resolved not to pay dividends from the 2013 profit. In 2012, the Company paid dividends of EUR ___________ per share totalling EUR _____. / The Annual General Meeting of the Company resolved not to pay dividends from the 2013 and 2012 profit.</t>
  </si>
  <si>
    <t xml:space="preserve">Earnings per share/share in registered capital represent EUR _________ and EUR _________ for 2014 and 2013, respectively.  </t>
  </si>
  <si>
    <t>No events occurred subsequent to 31 December 2014 that might have a material effect on the fair presentation of the matters disclosed in these financial statements.</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</si>
  <si>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</si>
  <si>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</si>
  <si>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</si>
  <si>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</si>
  <si>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</si>
  <si>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</si>
  <si>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</si>
  <si>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</si>
  <si>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</si>
  <si>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</si>
  <si>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</si>
  <si>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</si>
  <si>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</si>
  <si>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</si>
  <si>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</si>
  <si>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</si>
  <si>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</si>
  <si>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</si>
  <si>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</si>
  <si>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</si>
  <si>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</si>
  <si>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</si>
  <si>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</si>
  <si>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</si>
  <si>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</si>
  <si>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</si>
  <si>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</si>
  <si>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</si>
  <si>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</si>
  <si>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</si>
  <si>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</si>
  <si>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</si>
  <si>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</si>
  <si>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The structure of the balance sheet and income statement changed as at 31 December 2014. The change required the reclassification of items included in the prior reporting period to satisfy the new format. 
The change has no effect on profit for the current accounting period or the result of previous years.</t>
  </si>
  <si>
    <r>
      <t>25.     </t>
    </r>
    <r>
      <rPr>
        <b/>
        <u/>
        <sz val="10"/>
        <color theme="1"/>
        <rFont val="Arial"/>
        <family val="2"/>
        <charset val="238"/>
      </rPr>
      <t>VÝZNAMNÉ UDALOSTI, KTORÉ NASTALI PO DNI, KU KTORÉMU SA ZOSTAVUJE ÚČTOVNÁ ZÁVIERKA</t>
    </r>
  </si>
  <si>
    <r>
      <t>22.     </t>
    </r>
    <r>
      <rPr>
        <b/>
        <u/>
        <sz val="10"/>
        <color theme="1"/>
        <rFont val="Arial"/>
        <family val="2"/>
        <charset val="238"/>
      </rPr>
      <t>RELATED PARTY INFORMATION</t>
    </r>
  </si>
  <si>
    <t>23.     INFORMATION ON CHANGES IN EQUITY</t>
  </si>
  <si>
    <r>
      <t>24.     </t>
    </r>
    <r>
      <rPr>
        <b/>
        <u/>
        <sz val="10"/>
        <color theme="1"/>
        <rFont val="Arial"/>
        <family val="2"/>
        <charset val="238"/>
      </rPr>
      <t>CASH FLOW STATEMENT</t>
    </r>
  </si>
  <si>
    <r>
      <t>25.     </t>
    </r>
    <r>
      <rPr>
        <b/>
        <u/>
        <sz val="10"/>
        <color theme="1"/>
        <rFont val="Arial"/>
        <family val="2"/>
        <charset val="238"/>
      </rPr>
      <t>SUBSEQUENT EVENTS</t>
    </r>
  </si>
  <si>
    <t>47555629</t>
  </si>
  <si>
    <t>Best Friends s.r.o.</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</si>
  <si>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</si>
  <si>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 xml:space="preserve">Účtovné zásady a metódy, ktoré spoločnosť používala pri zostavení účtovnej závierky za rok 2014 a 2013 sú nasledovné: </t>
  </si>
  <si>
    <t xml:space="preserve">Základné imanie spoločnosti je zložené z podielov plne upísaných a splatených, s nominálnou hodnotou 5000 Eur. </t>
  </si>
  <si>
    <t>Spoločnosť je platcom DPH od 05/2014.</t>
  </si>
  <si>
    <t>Spotreba materiálu:</t>
  </si>
  <si>
    <t>Služby</t>
  </si>
  <si>
    <t>Dane a poplatky</t>
  </si>
  <si>
    <t>Odpisy DHM</t>
  </si>
  <si>
    <t>Ostatné náklady na hospodársku činnosť</t>
  </si>
  <si>
    <t>rovnomerné</t>
  </si>
  <si>
    <t>o)   Daň z príjmu</t>
  </si>
  <si>
    <t>Slovenská republika</t>
  </si>
  <si>
    <t>L</t>
  </si>
  <si>
    <t>A</t>
  </si>
  <si>
    <t>M</t>
  </si>
  <si>
    <t>B</t>
  </si>
  <si>
    <t>D</t>
  </si>
  <si>
    <t>C</t>
  </si>
  <si>
    <t>O</t>
  </si>
  <si>
    <t>N</t>
  </si>
  <si>
    <t>T</t>
  </si>
  <si>
    <t>s</t>
  </si>
  <si>
    <t>r</t>
  </si>
  <si>
    <t>o</t>
  </si>
  <si>
    <t>Ing. Ľubomír Kubáň</t>
  </si>
  <si>
    <t>Ing. Leo Capko</t>
  </si>
  <si>
    <t>Účtovná závierka spoločnosti za predchádzajúce účtovné obdobie k 31. decembru 2013 bola schválená valným zhromaždením spoločnosti dňa 30.6.2014.</t>
  </si>
  <si>
    <t xml:space="preserve">LAMBDA CONTROL  s.r.o. (ďalej len „spoločnosť”) je spoločnosť s ručením obmedzeným, ktorá bola založená dňa 21.05.1997a bola zapísaná do Obchodného registra vedenom na Okresnom súde Žilina, oddiel Sro, vložka 10321/L. Spoločnosť má sídlo Partizánska 242, 03301 Liptovský Hrádok, Slovenská republika,IČO 36371459. </t>
  </si>
  <si>
    <t>LAMBDA CONTROL sro</t>
  </si>
</sst>
</file>

<file path=xl/styles.xml><?xml version="1.0" encoding="utf-8"?>
<styleSheet xmlns="http://schemas.openxmlformats.org/spreadsheetml/2006/main">
  <numFmts count="13">
    <numFmt numFmtId="43" formatCode="_-* #,##0.00\ _S_k_-;\-* #,##0.00\ _S_k_-;_-* &quot;-&quot;??\ _S_k_-;_-@_-"/>
    <numFmt numFmtId="164" formatCode="0.0%"/>
    <numFmt numFmtId="165" formatCode="&quot;=round(&quot;0&quot;;0)&quot;"/>
    <numFmt numFmtId="166" formatCode="#,##0.0"/>
    <numFmt numFmtId="167" formatCode="#,##0;\-#,##0;&quot;&quot;"/>
    <numFmt numFmtId="168" formatCode="[&lt;=9999999]###\ ##\ ##;##\ ##\ ##\ ##"/>
    <numFmt numFmtId="169" formatCode="[$-41B]mmmmm;@"/>
    <numFmt numFmtId="170" formatCode="_*\ #,##0__;_(* \-#,##0__;_(&quot;&quot;_);_(@_)"/>
    <numFmt numFmtId="171" formatCode="d/m/yyyy;@"/>
    <numFmt numFmtId="172" formatCode="00"/>
    <numFmt numFmtId="173" formatCode="dd\.mm\.yyyy"/>
    <numFmt numFmtId="174" formatCode="#,##0\ [$EUR]"/>
    <numFmt numFmtId="175" formatCode="#,##0&quot; &quot;;\(#,##0\);\-&quot;  &quot;"/>
  </numFmts>
  <fonts count="11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s>
  <fills count="12">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s>
  <borders count="146">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
      <left style="hair">
        <color indexed="64"/>
      </left>
      <right/>
      <top/>
      <bottom/>
      <diagonal/>
    </border>
  </borders>
  <cellStyleXfs count="23">
    <xf numFmtId="0" fontId="0" fillId="0" borderId="0"/>
    <xf numFmtId="9" fontId="17" fillId="0" borderId="0" applyFont="0" applyFill="0" applyBorder="0" applyAlignment="0" applyProtection="0"/>
    <xf numFmtId="0" fontId="25" fillId="0" borderId="0"/>
    <xf numFmtId="9" fontId="25" fillId="0" borderId="0" applyFont="0" applyFill="0" applyBorder="0" applyAlignment="0" applyProtection="0"/>
    <xf numFmtId="0" fontId="16" fillId="0" borderId="0"/>
    <xf numFmtId="0" fontId="29" fillId="0" borderId="0"/>
    <xf numFmtId="0" fontId="35" fillId="0" borderId="0"/>
    <xf numFmtId="0" fontId="36" fillId="0" borderId="0"/>
    <xf numFmtId="0" fontId="29" fillId="0" borderId="0"/>
    <xf numFmtId="0" fontId="74" fillId="0" borderId="0"/>
    <xf numFmtId="0" fontId="29" fillId="0" borderId="0"/>
    <xf numFmtId="0" fontId="81" fillId="0" borderId="0" applyNumberFormat="0" applyFill="0" applyBorder="0" applyAlignment="0" applyProtection="0">
      <alignment vertical="top"/>
      <protection locked="0"/>
    </xf>
    <xf numFmtId="0" fontId="10" fillId="0" borderId="0"/>
    <xf numFmtId="43" fontId="25" fillId="0" borderId="0" applyFont="0" applyFill="0" applyBorder="0" applyAlignment="0" applyProtection="0"/>
    <xf numFmtId="0" fontId="71" fillId="0" borderId="0"/>
    <xf numFmtId="0" fontId="93" fillId="0" borderId="0" applyNumberFormat="0" applyFill="0" applyBorder="0" applyAlignment="0" applyProtection="0">
      <alignment vertical="top"/>
      <protection locked="0"/>
    </xf>
    <xf numFmtId="0" fontId="97" fillId="0" borderId="0"/>
    <xf numFmtId="0" fontId="29" fillId="0" borderId="0"/>
    <xf numFmtId="0" fontId="29" fillId="0" borderId="0"/>
    <xf numFmtId="0" fontId="99" fillId="0" borderId="0">
      <alignment horizontal="left" vertical="top"/>
    </xf>
    <xf numFmtId="0" fontId="99" fillId="0" borderId="0">
      <alignment horizontal="right" vertical="top"/>
    </xf>
    <xf numFmtId="0" fontId="100" fillId="0" borderId="0"/>
    <xf numFmtId="0" fontId="104" fillId="0" borderId="0" applyNumberFormat="0" applyFill="0" applyBorder="0" applyAlignment="0" applyProtection="0">
      <alignment vertical="top"/>
      <protection locked="0"/>
    </xf>
  </cellStyleXfs>
  <cellXfs count="2595">
    <xf numFmtId="0" fontId="0" fillId="0" borderId="0" xfId="0"/>
    <xf numFmtId="0" fontId="18" fillId="0" borderId="0" xfId="0" applyFont="1" applyAlignment="1">
      <alignment horizontal="left"/>
    </xf>
    <xf numFmtId="0" fontId="19" fillId="0" borderId="0" xfId="0" applyFont="1"/>
    <xf numFmtId="0" fontId="18" fillId="0" borderId="0" xfId="0" applyFont="1" applyAlignment="1">
      <alignment horizontal="justify"/>
    </xf>
    <xf numFmtId="0" fontId="0" fillId="0" borderId="0" xfId="0" applyAlignment="1">
      <alignment wrapText="1"/>
    </xf>
    <xf numFmtId="0" fontId="19" fillId="0" borderId="0" xfId="0" applyFont="1" applyAlignment="1">
      <alignment horizontal="left"/>
    </xf>
    <xf numFmtId="0" fontId="19" fillId="0" borderId="0" xfId="0" applyFont="1" applyAlignment="1">
      <alignment horizontal="justify"/>
    </xf>
    <xf numFmtId="0" fontId="0" fillId="0" borderId="43" xfId="0" applyBorder="1" applyAlignment="1">
      <alignment horizontal="center"/>
    </xf>
    <xf numFmtId="0" fontId="0" fillId="0" borderId="43" xfId="0" applyBorder="1"/>
    <xf numFmtId="0" fontId="20" fillId="0" borderId="0" xfId="0" applyFont="1"/>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2" fillId="0" borderId="3" xfId="0" applyFont="1" applyBorder="1" applyAlignment="1">
      <alignment vertical="center" wrapText="1"/>
    </xf>
    <xf numFmtId="3" fontId="22" fillId="0" borderId="4" xfId="0" applyNumberFormat="1" applyFont="1" applyBorder="1" applyAlignment="1">
      <alignment horizontal="right" vertical="center" wrapText="1"/>
    </xf>
    <xf numFmtId="0" fontId="22" fillId="0" borderId="5" xfId="0" applyFont="1" applyBorder="1" applyAlignment="1">
      <alignment vertical="center" wrapText="1"/>
    </xf>
    <xf numFmtId="3" fontId="22" fillId="0" borderId="6" xfId="0" applyNumberFormat="1" applyFont="1" applyBorder="1" applyAlignment="1">
      <alignment horizontal="right" vertical="center" wrapText="1"/>
    </xf>
    <xf numFmtId="0" fontId="22" fillId="0" borderId="7" xfId="0" applyFont="1" applyBorder="1" applyAlignment="1">
      <alignment vertical="center" wrapText="1"/>
    </xf>
    <xf numFmtId="3" fontId="22" fillId="0" borderId="8" xfId="0" applyNumberFormat="1" applyFont="1" applyBorder="1" applyAlignment="1">
      <alignment horizontal="right" vertical="center" wrapText="1"/>
    </xf>
    <xf numFmtId="0" fontId="22" fillId="0" borderId="0" xfId="0" applyFont="1"/>
    <xf numFmtId="0" fontId="21" fillId="0" borderId="1" xfId="0" applyFont="1" applyBorder="1" applyAlignment="1">
      <alignment horizontal="center" vertical="center" wrapText="1"/>
    </xf>
    <xf numFmtId="0" fontId="22" fillId="0" borderId="0" xfId="0" applyFont="1" applyAlignment="1">
      <alignment vertical="center"/>
    </xf>
    <xf numFmtId="0" fontId="21" fillId="0" borderId="8" xfId="0" applyFont="1" applyBorder="1" applyAlignment="1">
      <alignment horizontal="center" vertical="center" wrapText="1"/>
    </xf>
    <xf numFmtId="3" fontId="22" fillId="0" borderId="13" xfId="0" applyNumberFormat="1" applyFont="1" applyBorder="1" applyAlignment="1">
      <alignment horizontal="right" vertical="center" wrapText="1"/>
    </xf>
    <xf numFmtId="9" fontId="22" fillId="0" borderId="13" xfId="1" applyFont="1" applyBorder="1" applyAlignment="1">
      <alignment horizontal="right" vertical="center" wrapText="1"/>
    </xf>
    <xf numFmtId="9" fontId="22" fillId="0" borderId="6" xfId="1" applyFont="1" applyBorder="1" applyAlignment="1">
      <alignment horizontal="right" vertical="center" wrapText="1"/>
    </xf>
    <xf numFmtId="0" fontId="21" fillId="0" borderId="7" xfId="0" applyFont="1" applyBorder="1" applyAlignment="1">
      <alignment vertical="center" wrapText="1"/>
    </xf>
    <xf numFmtId="3" fontId="22" fillId="0" borderId="14" xfId="0" applyNumberFormat="1" applyFont="1" applyBorder="1" applyAlignment="1">
      <alignment horizontal="right" vertical="center" wrapText="1"/>
    </xf>
    <xf numFmtId="9" fontId="22" fillId="0" borderId="14" xfId="0" applyNumberFormat="1" applyFont="1" applyBorder="1" applyAlignment="1">
      <alignment horizontal="right" vertical="center" wrapText="1"/>
    </xf>
    <xf numFmtId="9" fontId="22" fillId="0" borderId="14" xfId="1" applyFont="1" applyBorder="1" applyAlignment="1">
      <alignment horizontal="right" vertical="center" wrapText="1"/>
    </xf>
    <xf numFmtId="9" fontId="22" fillId="0" borderId="8" xfId="1" applyFont="1" applyBorder="1" applyAlignment="1">
      <alignment horizontal="right" vertical="center" wrapText="1"/>
    </xf>
    <xf numFmtId="0" fontId="21" fillId="0" borderId="7" xfId="0" applyFont="1" applyBorder="1" applyAlignment="1">
      <alignment horizontal="center" vertical="center" wrapText="1"/>
    </xf>
    <xf numFmtId="0" fontId="22" fillId="0" borderId="13" xfId="0" applyFont="1" applyBorder="1" applyAlignment="1">
      <alignment vertical="center" wrapText="1"/>
    </xf>
    <xf numFmtId="9" fontId="22" fillId="0" borderId="13" xfId="1" applyNumberFormat="1" applyFont="1" applyBorder="1" applyAlignment="1">
      <alignment horizontal="right" vertical="center" wrapText="1"/>
    </xf>
    <xf numFmtId="9" fontId="22" fillId="0" borderId="6" xfId="1" applyNumberFormat="1" applyFont="1" applyBorder="1" applyAlignment="1">
      <alignment horizontal="right" vertical="center" wrapText="1"/>
    </xf>
    <xf numFmtId="0" fontId="22" fillId="0" borderId="14" xfId="0" applyFont="1" applyBorder="1" applyAlignment="1">
      <alignment horizontal="center" vertical="center" wrapText="1"/>
    </xf>
    <xf numFmtId="9" fontId="22" fillId="0" borderId="14" xfId="1" applyNumberFormat="1" applyFont="1" applyBorder="1" applyAlignment="1">
      <alignment horizontal="right" vertical="center" wrapText="1"/>
    </xf>
    <xf numFmtId="9" fontId="22" fillId="0" borderId="8" xfId="1" applyNumberFormat="1" applyFont="1" applyBorder="1" applyAlignment="1">
      <alignment horizontal="right" vertical="center" wrapText="1"/>
    </xf>
    <xf numFmtId="0" fontId="0" fillId="0" borderId="0" xfId="0" applyAlignment="1">
      <alignment vertical="center"/>
    </xf>
    <xf numFmtId="0" fontId="21" fillId="0" borderId="10" xfId="0" applyFont="1" applyBorder="1" applyAlignment="1">
      <alignment horizontal="center" vertical="center" wrapText="1"/>
    </xf>
    <xf numFmtId="0" fontId="0" fillId="0" borderId="0" xfId="0" applyAlignment="1"/>
    <xf numFmtId="0" fontId="21" fillId="0" borderId="12" xfId="0" applyFont="1" applyBorder="1" applyAlignment="1">
      <alignment horizontal="center" vertical="center" wrapText="1"/>
    </xf>
    <xf numFmtId="0" fontId="22" fillId="0" borderId="15" xfId="0" applyFont="1" applyBorder="1" applyAlignment="1">
      <alignment vertical="center" wrapText="1"/>
    </xf>
    <xf numFmtId="0" fontId="22" fillId="0" borderId="11" xfId="0" applyFont="1" applyBorder="1" applyAlignment="1">
      <alignment vertical="center" wrapText="1"/>
    </xf>
    <xf numFmtId="0" fontId="22" fillId="0" borderId="10" xfId="0" applyFont="1" applyBorder="1" applyAlignment="1">
      <alignment vertical="center" wrapText="1"/>
    </xf>
    <xf numFmtId="0" fontId="21" fillId="0" borderId="5" xfId="0" applyFont="1" applyBorder="1" applyAlignment="1">
      <alignment vertical="center" wrapText="1"/>
    </xf>
    <xf numFmtId="3" fontId="22" fillId="0" borderId="16" xfId="0" applyNumberFormat="1" applyFont="1" applyBorder="1" applyAlignment="1">
      <alignment horizontal="right" vertical="center" wrapText="1"/>
    </xf>
    <xf numFmtId="3" fontId="22" fillId="0" borderId="17" xfId="0" applyNumberFormat="1" applyFont="1" applyBorder="1" applyAlignment="1">
      <alignment horizontal="right" vertical="center" wrapText="1"/>
    </xf>
    <xf numFmtId="3" fontId="22" fillId="0" borderId="18" xfId="0" applyNumberFormat="1" applyFont="1" applyBorder="1" applyAlignment="1">
      <alignment horizontal="right" vertical="center" wrapText="1"/>
    </xf>
    <xf numFmtId="0" fontId="22" fillId="0" borderId="0" xfId="0" applyFont="1" applyAlignment="1">
      <alignment vertical="center" wrapText="1"/>
    </xf>
    <xf numFmtId="0" fontId="22" fillId="0" borderId="0" xfId="0" applyFont="1" applyAlignment="1">
      <alignment horizontal="left" vertical="center"/>
    </xf>
    <xf numFmtId="0" fontId="21" fillId="0" borderId="2" xfId="0" applyFont="1" applyBorder="1" applyAlignment="1">
      <alignment horizontal="center" vertical="center" wrapText="1"/>
    </xf>
    <xf numFmtId="0" fontId="21" fillId="0" borderId="10" xfId="0" applyFont="1" applyBorder="1" applyAlignment="1">
      <alignment horizontal="center" vertical="center"/>
    </xf>
    <xf numFmtId="0" fontId="21" fillId="0" borderId="15" xfId="0" applyFont="1" applyBorder="1" applyAlignment="1">
      <alignment vertical="center"/>
    </xf>
    <xf numFmtId="0" fontId="21" fillId="0" borderId="11" xfId="0" applyFont="1" applyBorder="1" applyAlignment="1">
      <alignment vertical="center" wrapText="1"/>
    </xf>
    <xf numFmtId="0" fontId="21" fillId="0" borderId="10" xfId="0" applyFont="1" applyBorder="1" applyAlignment="1">
      <alignment vertical="center" wrapText="1"/>
    </xf>
    <xf numFmtId="9" fontId="22" fillId="0" borderId="13" xfId="1" applyFont="1" applyBorder="1" applyAlignment="1">
      <alignment horizontal="center" vertical="center" wrapText="1"/>
    </xf>
    <xf numFmtId="9" fontId="22" fillId="0" borderId="14" xfId="1" applyFont="1" applyBorder="1" applyAlignment="1">
      <alignment horizontal="center" vertical="center" wrapText="1"/>
    </xf>
    <xf numFmtId="0" fontId="21" fillId="0" borderId="28" xfId="0" applyFont="1" applyBorder="1" applyAlignment="1">
      <alignment horizontal="center" vertical="center" wrapText="1"/>
    </xf>
    <xf numFmtId="3" fontId="21" fillId="0" borderId="14" xfId="0" applyNumberFormat="1" applyFont="1" applyBorder="1" applyAlignment="1">
      <alignment horizontal="right" vertical="center" wrapText="1"/>
    </xf>
    <xf numFmtId="0" fontId="21" fillId="0" borderId="32" xfId="0" applyFont="1" applyBorder="1" applyAlignment="1">
      <alignment horizontal="center" vertical="center" wrapText="1"/>
    </xf>
    <xf numFmtId="3" fontId="21" fillId="0" borderId="8" xfId="0" applyNumberFormat="1" applyFont="1" applyBorder="1" applyAlignment="1">
      <alignment horizontal="right" vertical="center" wrapText="1"/>
    </xf>
    <xf numFmtId="0" fontId="22" fillId="0" borderId="14" xfId="0" applyFont="1" applyBorder="1" applyAlignment="1">
      <alignment horizontal="right" vertical="center" wrapText="1"/>
    </xf>
    <xf numFmtId="0" fontId="22" fillId="0" borderId="13" xfId="0" applyFont="1" applyBorder="1" applyAlignment="1">
      <alignment horizontal="center" vertical="center" wrapText="1"/>
    </xf>
    <xf numFmtId="0" fontId="21" fillId="0" borderId="0" xfId="0" applyFont="1" applyAlignment="1">
      <alignment horizontal="justify"/>
    </xf>
    <xf numFmtId="0" fontId="21" fillId="0" borderId="15" xfId="0" applyFont="1" applyBorder="1" applyAlignment="1">
      <alignment vertical="center" wrapText="1"/>
    </xf>
    <xf numFmtId="3" fontId="22" fillId="0" borderId="13" xfId="0" applyNumberFormat="1" applyFont="1" applyBorder="1" applyAlignment="1">
      <alignment horizontal="right" vertical="center" wrapText="1" indent="1"/>
    </xf>
    <xf numFmtId="3" fontId="22" fillId="0" borderId="6" xfId="0" applyNumberFormat="1" applyFont="1" applyBorder="1" applyAlignment="1">
      <alignment horizontal="right" vertical="center" wrapText="1" indent="1"/>
    </xf>
    <xf numFmtId="3" fontId="21" fillId="0" borderId="14" xfId="0" applyNumberFormat="1" applyFont="1" applyBorder="1" applyAlignment="1">
      <alignment horizontal="right" vertical="center" wrapText="1" indent="1"/>
    </xf>
    <xf numFmtId="3" fontId="21" fillId="0" borderId="8" xfId="0" applyNumberFormat="1" applyFont="1" applyBorder="1" applyAlignment="1">
      <alignment horizontal="right" vertical="center" wrapText="1" inden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5" xfId="0" applyFont="1" applyBorder="1" applyAlignment="1">
      <alignment vertical="center"/>
    </xf>
    <xf numFmtId="0" fontId="21" fillId="0" borderId="7" xfId="0" applyFont="1" applyBorder="1" applyAlignment="1">
      <alignment vertical="center"/>
    </xf>
    <xf numFmtId="0" fontId="21" fillId="0" borderId="32" xfId="0" applyFont="1" applyBorder="1" applyAlignment="1">
      <alignment vertical="center" wrapText="1"/>
    </xf>
    <xf numFmtId="0" fontId="22" fillId="0" borderId="3" xfId="0" applyFont="1" applyBorder="1" applyAlignment="1">
      <alignmen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3" fontId="22" fillId="0" borderId="4" xfId="0" applyNumberFormat="1" applyFont="1" applyBorder="1" applyAlignment="1">
      <alignment horizontal="right" vertical="center"/>
    </xf>
    <xf numFmtId="3" fontId="22" fillId="0" borderId="8" xfId="0" applyNumberFormat="1" applyFont="1" applyBorder="1" applyAlignment="1">
      <alignment horizontal="right" vertical="center"/>
    </xf>
    <xf numFmtId="3" fontId="22" fillId="0" borderId="13" xfId="0" applyNumberFormat="1" applyFont="1" applyBorder="1" applyAlignment="1">
      <alignment horizontal="right" vertical="center"/>
    </xf>
    <xf numFmtId="3" fontId="22" fillId="0" borderId="6" xfId="0" applyNumberFormat="1" applyFont="1" applyBorder="1" applyAlignment="1">
      <alignment horizontal="right" vertical="center"/>
    </xf>
    <xf numFmtId="3" fontId="21" fillId="0" borderId="14" xfId="0" applyNumberFormat="1" applyFont="1" applyBorder="1" applyAlignment="1">
      <alignment horizontal="right" vertical="center"/>
    </xf>
    <xf numFmtId="3" fontId="21" fillId="0" borderId="8" xfId="0" applyNumberFormat="1" applyFont="1" applyBorder="1" applyAlignment="1">
      <alignment horizontal="right" vertical="center"/>
    </xf>
    <xf numFmtId="0" fontId="21" fillId="0" borderId="10" xfId="0" applyFont="1" applyBorder="1" applyAlignment="1">
      <alignment vertical="center"/>
    </xf>
    <xf numFmtId="0" fontId="21" fillId="0" borderId="32" xfId="0" applyFont="1" applyBorder="1" applyAlignment="1">
      <alignment horizontal="center" vertical="center"/>
    </xf>
    <xf numFmtId="3" fontId="22" fillId="0" borderId="14" xfId="0" applyNumberFormat="1" applyFont="1" applyBorder="1" applyAlignment="1">
      <alignment horizontal="right" vertical="center"/>
    </xf>
    <xf numFmtId="0" fontId="21" fillId="0" borderId="7" xfId="0" applyFont="1" applyBorder="1" applyAlignment="1">
      <alignment horizontal="left" vertical="center" wrapText="1"/>
    </xf>
    <xf numFmtId="0" fontId="21" fillId="0" borderId="11" xfId="0" applyFont="1" applyBorder="1" applyAlignment="1">
      <alignment vertical="center"/>
    </xf>
    <xf numFmtId="0" fontId="21" fillId="0" borderId="8" xfId="0" applyFont="1" applyBorder="1" applyAlignment="1">
      <alignment horizontal="center" vertical="center"/>
    </xf>
    <xf numFmtId="0" fontId="22" fillId="0" borderId="8" xfId="0" applyFont="1" applyBorder="1" applyAlignment="1">
      <alignment horizontal="right" vertical="center"/>
    </xf>
    <xf numFmtId="0" fontId="22" fillId="0" borderId="30" xfId="0" applyFont="1" applyBorder="1" applyAlignment="1">
      <alignment vertical="center" wrapText="1"/>
    </xf>
    <xf numFmtId="0" fontId="22" fillId="0" borderId="46" xfId="0" applyFont="1" applyBorder="1" applyAlignment="1">
      <alignment vertical="center" wrapText="1"/>
    </xf>
    <xf numFmtId="0" fontId="21" fillId="0" borderId="14" xfId="0" applyFont="1" applyBorder="1" applyAlignment="1">
      <alignment horizontal="center" vertical="center" wrapText="1"/>
    </xf>
    <xf numFmtId="0" fontId="22" fillId="0" borderId="13" xfId="0" applyFont="1" applyBorder="1" applyAlignment="1">
      <alignment horizontal="right" vertical="center"/>
    </xf>
    <xf numFmtId="0" fontId="22" fillId="0" borderId="6" xfId="0" applyFont="1" applyBorder="1" applyAlignment="1">
      <alignment horizontal="right" vertical="center"/>
    </xf>
    <xf numFmtId="0" fontId="22" fillId="0" borderId="14" xfId="0" applyFont="1" applyBorder="1" applyAlignment="1">
      <alignment horizontal="right" vertical="center"/>
    </xf>
    <xf numFmtId="0" fontId="22" fillId="0" borderId="0" xfId="0" applyFont="1" applyBorder="1" applyAlignment="1">
      <alignment vertical="center" wrapText="1"/>
    </xf>
    <xf numFmtId="0" fontId="22" fillId="0" borderId="0" xfId="0" applyFont="1" applyBorder="1" applyAlignment="1">
      <alignment horizontal="right" vertical="center"/>
    </xf>
    <xf numFmtId="0" fontId="22" fillId="0" borderId="48" xfId="0" applyFont="1" applyBorder="1" applyAlignment="1">
      <alignment horizontal="right" vertical="center"/>
    </xf>
    <xf numFmtId="0" fontId="21" fillId="0" borderId="0" xfId="0" applyFont="1" applyAlignment="1">
      <alignment vertical="center"/>
    </xf>
    <xf numFmtId="0" fontId="21" fillId="0" borderId="25" xfId="0" applyFont="1" applyBorder="1" applyAlignment="1">
      <alignment vertical="center"/>
    </xf>
    <xf numFmtId="0" fontId="21" fillId="0" borderId="33" xfId="0" applyFont="1" applyBorder="1" applyAlignment="1">
      <alignment vertical="center"/>
    </xf>
    <xf numFmtId="0" fontId="21" fillId="0" borderId="20" xfId="0" applyFont="1" applyBorder="1" applyAlignment="1">
      <alignment horizontal="center" vertical="center" wrapText="1"/>
    </xf>
    <xf numFmtId="0" fontId="21" fillId="0" borderId="5" xfId="0" applyFont="1" applyBorder="1" applyAlignment="1">
      <alignment vertical="center"/>
    </xf>
    <xf numFmtId="0" fontId="21" fillId="0" borderId="9" xfId="0" applyFont="1" applyBorder="1" applyAlignment="1">
      <alignment vertical="center" wrapText="1"/>
    </xf>
    <xf numFmtId="0" fontId="21" fillId="0" borderId="34" xfId="0" applyFont="1" applyBorder="1" applyAlignment="1">
      <alignment vertical="center" wrapText="1"/>
    </xf>
    <xf numFmtId="3" fontId="22" fillId="0" borderId="13" xfId="0" applyNumberFormat="1" applyFont="1" applyBorder="1" applyAlignment="1">
      <alignment horizontal="center" vertical="center"/>
    </xf>
    <xf numFmtId="3" fontId="22" fillId="0" borderId="14" xfId="0" applyNumberFormat="1" applyFont="1" applyBorder="1" applyAlignment="1">
      <alignment horizontal="center" vertical="center"/>
    </xf>
    <xf numFmtId="0" fontId="22" fillId="0" borderId="5" xfId="0" applyFont="1" applyBorder="1" applyAlignment="1">
      <alignment horizontal="left" vertical="center"/>
    </xf>
    <xf numFmtId="0" fontId="22" fillId="0" borderId="7" xfId="0" applyFont="1" applyBorder="1" applyAlignment="1">
      <alignment horizontal="left" vertical="center"/>
    </xf>
    <xf numFmtId="0" fontId="22" fillId="0" borderId="13" xfId="0" applyFont="1" applyBorder="1" applyAlignment="1">
      <alignment horizontal="center" vertical="center"/>
    </xf>
    <xf numFmtId="0" fontId="21" fillId="0" borderId="27" xfId="0" applyFont="1" applyBorder="1" applyAlignment="1">
      <alignment horizontal="center" vertical="center"/>
    </xf>
    <xf numFmtId="0" fontId="22" fillId="0" borderId="14" xfId="0" applyFont="1" applyBorder="1" applyAlignment="1">
      <alignment horizontal="center" vertical="center"/>
    </xf>
    <xf numFmtId="9" fontId="22" fillId="0" borderId="13" xfId="1" applyFont="1" applyBorder="1" applyAlignment="1">
      <alignment horizontal="right" vertical="center"/>
    </xf>
    <xf numFmtId="0" fontId="21" fillId="0" borderId="27" xfId="0" applyFont="1" applyBorder="1" applyAlignment="1">
      <alignment horizontal="right" vertical="center"/>
    </xf>
    <xf numFmtId="0" fontId="21" fillId="0" borderId="26" xfId="0" applyFont="1" applyBorder="1" applyAlignment="1">
      <alignment horizontal="right" vertical="center"/>
    </xf>
    <xf numFmtId="9" fontId="22" fillId="0" borderId="14" xfId="1" applyFont="1" applyBorder="1" applyAlignment="1">
      <alignment horizontal="right" vertical="center"/>
    </xf>
    <xf numFmtId="14" fontId="22" fillId="0" borderId="13" xfId="0" applyNumberFormat="1" applyFont="1" applyBorder="1" applyAlignment="1">
      <alignment horizontal="right" vertical="center"/>
    </xf>
    <xf numFmtId="9" fontId="22" fillId="0" borderId="6" xfId="1" applyFont="1" applyBorder="1" applyAlignment="1">
      <alignment horizontal="right" vertical="center"/>
    </xf>
    <xf numFmtId="0" fontId="22" fillId="0" borderId="34" xfId="0" applyFont="1" applyBorder="1" applyAlignment="1">
      <alignment vertical="center" wrapText="1"/>
    </xf>
    <xf numFmtId="3" fontId="22" fillId="0" borderId="17" xfId="0" applyNumberFormat="1" applyFont="1" applyBorder="1" applyAlignment="1">
      <alignment horizontal="right" vertical="center"/>
    </xf>
    <xf numFmtId="3" fontId="22" fillId="0" borderId="24" xfId="0" applyNumberFormat="1" applyFont="1" applyBorder="1" applyAlignment="1">
      <alignment horizontal="right" vertical="center"/>
    </xf>
    <xf numFmtId="0" fontId="22" fillId="0" borderId="9" xfId="0" applyFont="1" applyBorder="1" applyAlignment="1">
      <alignment vertical="center" wrapText="1"/>
    </xf>
    <xf numFmtId="0" fontId="22" fillId="0" borderId="6" xfId="0" applyFont="1" applyBorder="1" applyAlignment="1">
      <alignment horizontal="center" vertical="center"/>
    </xf>
    <xf numFmtId="0" fontId="22" fillId="0" borderId="8" xfId="0" applyFont="1" applyBorder="1" applyAlignment="1">
      <alignment horizontal="center" vertical="center"/>
    </xf>
    <xf numFmtId="3" fontId="23" fillId="0" borderId="6" xfId="0" applyNumberFormat="1" applyFont="1" applyBorder="1" applyAlignment="1">
      <alignment horizontal="right" vertical="center"/>
    </xf>
    <xf numFmtId="3" fontId="22" fillId="0" borderId="12" xfId="0" applyNumberFormat="1" applyFont="1" applyBorder="1" applyAlignment="1">
      <alignment horizontal="right" vertical="center"/>
    </xf>
    <xf numFmtId="3" fontId="22" fillId="0" borderId="26" xfId="0" applyNumberFormat="1" applyFont="1" applyBorder="1" applyAlignment="1">
      <alignment horizontal="right" vertical="center"/>
    </xf>
    <xf numFmtId="0" fontId="23" fillId="0" borderId="5" xfId="0" applyFont="1" applyBorder="1" applyAlignment="1">
      <alignment vertical="center" wrapText="1"/>
    </xf>
    <xf numFmtId="0" fontId="22" fillId="0" borderId="28" xfId="0" applyFont="1" applyBorder="1" applyAlignment="1">
      <alignment vertical="center" wrapText="1"/>
    </xf>
    <xf numFmtId="0" fontId="22" fillId="0" borderId="33" xfId="0" applyFont="1" applyBorder="1" applyAlignment="1">
      <alignment vertical="center" wrapText="1"/>
    </xf>
    <xf numFmtId="0" fontId="0" fillId="0" borderId="0" xfId="0" applyAlignment="1">
      <alignment horizontal="center"/>
    </xf>
    <xf numFmtId="0" fontId="22" fillId="0" borderId="39" xfId="0" applyFont="1" applyBorder="1" applyAlignment="1">
      <alignment horizontal="left" vertical="center"/>
    </xf>
    <xf numFmtId="0" fontId="22" fillId="0" borderId="41" xfId="0" applyFont="1" applyBorder="1" applyAlignment="1">
      <alignment horizontal="left" vertical="center"/>
    </xf>
    <xf numFmtId="0" fontId="22" fillId="0" borderId="42" xfId="0" applyFont="1" applyBorder="1" applyAlignment="1">
      <alignment horizontal="left" vertical="center"/>
    </xf>
    <xf numFmtId="0" fontId="22" fillId="0" borderId="40"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5" xfId="0" applyFont="1" applyBorder="1" applyAlignment="1">
      <alignment horizontal="left" vertical="center"/>
    </xf>
    <xf numFmtId="0" fontId="22" fillId="0" borderId="5" xfId="0" applyFont="1" applyBorder="1" applyAlignment="1">
      <alignment horizontal="left" vertical="center" wrapText="1"/>
    </xf>
    <xf numFmtId="0" fontId="22" fillId="0" borderId="7" xfId="0" applyFont="1" applyBorder="1" applyAlignment="1">
      <alignment horizontal="left" vertical="center" wrapText="1"/>
    </xf>
    <xf numFmtId="0" fontId="21" fillId="0" borderId="5" xfId="0" applyFont="1" applyBorder="1" applyAlignment="1">
      <alignment horizontal="left" vertical="center" wrapText="1"/>
    </xf>
    <xf numFmtId="0" fontId="22" fillId="0" borderId="7" xfId="0" applyFont="1" applyBorder="1" applyAlignment="1">
      <alignment vertical="center"/>
    </xf>
    <xf numFmtId="3" fontId="22" fillId="0" borderId="49" xfId="0" applyNumberFormat="1" applyFont="1" applyBorder="1" applyAlignment="1">
      <alignment horizontal="right" vertical="center"/>
    </xf>
    <xf numFmtId="3" fontId="22" fillId="0" borderId="16" xfId="0" applyNumberFormat="1" applyFont="1" applyBorder="1" applyAlignment="1">
      <alignment horizontal="right" vertical="center"/>
    </xf>
    <xf numFmtId="3" fontId="22" fillId="0" borderId="31" xfId="0" applyNumberFormat="1" applyFont="1" applyBorder="1" applyAlignment="1">
      <alignment horizontal="right" vertical="center"/>
    </xf>
    <xf numFmtId="3" fontId="22" fillId="0" borderId="18" xfId="0" applyNumberFormat="1" applyFont="1" applyBorder="1" applyAlignment="1">
      <alignment horizontal="right" vertical="center"/>
    </xf>
    <xf numFmtId="3" fontId="22" fillId="0" borderId="50" xfId="0" applyNumberFormat="1" applyFont="1" applyBorder="1" applyAlignment="1">
      <alignment horizontal="right" vertical="center"/>
    </xf>
    <xf numFmtId="3" fontId="21" fillId="0" borderId="18" xfId="0" applyNumberFormat="1" applyFont="1" applyBorder="1" applyAlignment="1">
      <alignment horizontal="right" vertical="center"/>
    </xf>
    <xf numFmtId="3" fontId="21" fillId="0" borderId="50" xfId="0" applyNumberFormat="1" applyFont="1" applyBorder="1" applyAlignment="1">
      <alignment horizontal="right" vertical="center"/>
    </xf>
    <xf numFmtId="0" fontId="21" fillId="0" borderId="7" xfId="0" applyFont="1" applyBorder="1" applyAlignment="1">
      <alignment horizontal="left" vertical="center"/>
    </xf>
    <xf numFmtId="3" fontId="21" fillId="0" borderId="13" xfId="0" applyNumberFormat="1" applyFont="1" applyBorder="1" applyAlignment="1">
      <alignment horizontal="right" vertical="center"/>
    </xf>
    <xf numFmtId="3" fontId="21" fillId="0" borderId="6" xfId="0" applyNumberFormat="1" applyFont="1" applyBorder="1" applyAlignment="1">
      <alignment horizontal="right" vertical="center"/>
    </xf>
    <xf numFmtId="3" fontId="22" fillId="0" borderId="29" xfId="0" applyNumberFormat="1" applyFont="1" applyBorder="1" applyAlignment="1">
      <alignment horizontal="right" vertical="center"/>
    </xf>
    <xf numFmtId="3" fontId="22" fillId="0" borderId="53" xfId="0" applyNumberFormat="1" applyFont="1" applyBorder="1" applyAlignment="1">
      <alignment horizontal="right" vertical="center"/>
    </xf>
    <xf numFmtId="0" fontId="22" fillId="0" borderId="9" xfId="0" applyFont="1" applyBorder="1" applyAlignment="1">
      <alignment vertical="center"/>
    </xf>
    <xf numFmtId="0" fontId="22" fillId="0" borderId="34" xfId="0" applyFont="1" applyBorder="1" applyAlignment="1">
      <alignment vertical="center"/>
    </xf>
    <xf numFmtId="0" fontId="22" fillId="0" borderId="28" xfId="0" applyFont="1" applyBorder="1" applyAlignment="1">
      <alignment vertical="center"/>
    </xf>
    <xf numFmtId="0" fontId="22" fillId="0" borderId="33" xfId="0" applyFont="1" applyBorder="1" applyAlignment="1">
      <alignment vertical="center"/>
    </xf>
    <xf numFmtId="0" fontId="21" fillId="0" borderId="26" xfId="0" applyFont="1" applyBorder="1" applyAlignment="1">
      <alignment horizontal="center" vertical="center" wrapText="1"/>
    </xf>
    <xf numFmtId="0" fontId="22" fillId="0" borderId="0" xfId="0" applyFont="1" applyAlignment="1">
      <alignment horizontal="left" vertical="center" wrapText="1"/>
    </xf>
    <xf numFmtId="3" fontId="22" fillId="0" borderId="45" xfId="0" applyNumberFormat="1" applyFont="1" applyBorder="1" applyAlignment="1">
      <alignment horizontal="right" vertical="center"/>
    </xf>
    <xf numFmtId="3" fontId="22" fillId="0" borderId="44" xfId="0" applyNumberFormat="1" applyFont="1" applyBorder="1" applyAlignment="1">
      <alignment horizontal="right" vertical="center"/>
    </xf>
    <xf numFmtId="3" fontId="22" fillId="0" borderId="52" xfId="0" applyNumberFormat="1" applyFont="1" applyBorder="1" applyAlignment="1">
      <alignment horizontal="right" vertical="center"/>
    </xf>
    <xf numFmtId="3" fontId="22" fillId="0" borderId="9" xfId="0" applyNumberFormat="1" applyFont="1" applyBorder="1" applyAlignment="1">
      <alignment horizontal="right" vertical="center"/>
    </xf>
    <xf numFmtId="0" fontId="22" fillId="0" borderId="17" xfId="0" applyFont="1" applyBorder="1" applyAlignment="1">
      <alignment horizontal="right" vertical="center"/>
    </xf>
    <xf numFmtId="0" fontId="22" fillId="0" borderId="24" xfId="0" applyFont="1" applyBorder="1" applyAlignment="1">
      <alignment horizontal="right" vertical="center"/>
    </xf>
    <xf numFmtId="9" fontId="22" fillId="0" borderId="8" xfId="1" applyFont="1" applyBorder="1" applyAlignment="1">
      <alignment horizontal="right" vertical="center"/>
    </xf>
    <xf numFmtId="3" fontId="22" fillId="0" borderId="6" xfId="0" applyNumberFormat="1" applyFont="1" applyBorder="1" applyAlignment="1">
      <alignment horizontal="center" vertical="center"/>
    </xf>
    <xf numFmtId="3" fontId="22" fillId="0" borderId="36" xfId="0" applyNumberFormat="1" applyFont="1" applyBorder="1" applyAlignment="1">
      <alignment horizontal="right" vertical="center"/>
    </xf>
    <xf numFmtId="3" fontId="22" fillId="0" borderId="37" xfId="0" applyNumberFormat="1" applyFont="1" applyBorder="1" applyAlignment="1">
      <alignment horizontal="right" vertical="center"/>
    </xf>
    <xf numFmtId="3" fontId="22" fillId="0" borderId="38" xfId="0" applyNumberFormat="1" applyFont="1" applyBorder="1" applyAlignment="1">
      <alignment horizontal="right" vertical="center"/>
    </xf>
    <xf numFmtId="0" fontId="21" fillId="0" borderId="0" xfId="0" applyFont="1" applyAlignment="1">
      <alignment horizontal="justify" vertical="center"/>
    </xf>
    <xf numFmtId="3" fontId="22" fillId="0" borderId="38" xfId="0" applyNumberFormat="1" applyFont="1" applyBorder="1" applyAlignment="1">
      <alignment horizontal="right" vertical="center" wrapText="1"/>
    </xf>
    <xf numFmtId="3" fontId="22" fillId="0" borderId="26" xfId="0" applyNumberFormat="1" applyFont="1" applyBorder="1" applyAlignment="1">
      <alignment horizontal="right" vertical="center" wrapText="1"/>
    </xf>
    <xf numFmtId="0" fontId="21"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6" fillId="0" borderId="0" xfId="2" applyFont="1"/>
    <xf numFmtId="0" fontId="25" fillId="0" borderId="0" xfId="2"/>
    <xf numFmtId="0" fontId="26" fillId="0" borderId="0" xfId="2" applyNumberFormat="1" applyFont="1" applyAlignment="1"/>
    <xf numFmtId="49" fontId="26" fillId="0" borderId="0" xfId="2" applyNumberFormat="1" applyFont="1" applyAlignment="1" applyProtection="1"/>
    <xf numFmtId="0" fontId="26" fillId="0" borderId="0" xfId="2" applyNumberFormat="1" applyFont="1" applyBorder="1" applyAlignment="1"/>
    <xf numFmtId="0" fontId="26" fillId="0" borderId="0" xfId="2" applyNumberFormat="1" applyFont="1" applyBorder="1" applyAlignment="1">
      <alignment horizontal="left"/>
    </xf>
    <xf numFmtId="0" fontId="26" fillId="0" borderId="0" xfId="2" applyNumberFormat="1" applyFont="1" applyAlignment="1">
      <alignment horizontal="left" vertical="center"/>
    </xf>
    <xf numFmtId="0" fontId="26" fillId="0" borderId="0" xfId="2" applyFont="1" applyAlignment="1">
      <alignment vertical="center"/>
    </xf>
    <xf numFmtId="0" fontId="24" fillId="0" borderId="0" xfId="2" applyFont="1"/>
    <xf numFmtId="0" fontId="25" fillId="0" borderId="0" xfId="2" applyAlignment="1">
      <alignment horizontal="right"/>
    </xf>
    <xf numFmtId="0" fontId="27" fillId="3" borderId="0" xfId="2" applyFont="1" applyFill="1" applyAlignment="1">
      <alignment horizontal="centerContinuous"/>
    </xf>
    <xf numFmtId="0" fontId="26" fillId="3" borderId="0" xfId="2" applyFont="1" applyFill="1" applyAlignment="1">
      <alignment horizontal="centerContinuous"/>
    </xf>
    <xf numFmtId="9" fontId="25" fillId="0" borderId="0" xfId="2" applyNumberFormat="1"/>
    <xf numFmtId="164" fontId="25" fillId="0" borderId="0" xfId="2" applyNumberFormat="1"/>
    <xf numFmtId="10" fontId="25" fillId="0" borderId="0" xfId="2" applyNumberFormat="1"/>
    <xf numFmtId="10" fontId="29" fillId="0" borderId="0" xfId="3" applyNumberFormat="1" applyFont="1" applyFill="1"/>
    <xf numFmtId="0" fontId="28" fillId="0" borderId="0" xfId="2" applyFont="1" applyAlignment="1">
      <alignment horizontal="left"/>
    </xf>
    <xf numFmtId="0" fontId="26" fillId="0" borderId="0" xfId="2" applyFont="1" applyAlignment="1">
      <alignment horizontal="centerContinuous"/>
    </xf>
    <xf numFmtId="0" fontId="26" fillId="3" borderId="55" xfId="2" applyFont="1" applyFill="1" applyBorder="1" applyAlignment="1">
      <alignment horizontal="center"/>
    </xf>
    <xf numFmtId="0" fontId="26" fillId="3" borderId="57" xfId="2" applyFont="1" applyFill="1" applyBorder="1" applyAlignment="1">
      <alignment horizontal="centerContinuous"/>
    </xf>
    <xf numFmtId="0" fontId="26" fillId="3" borderId="57" xfId="2" applyFont="1" applyFill="1" applyBorder="1" applyAlignment="1">
      <alignment horizontal="center" wrapText="1"/>
    </xf>
    <xf numFmtId="0" fontId="26" fillId="0" borderId="0" xfId="2" applyFont="1" applyAlignment="1">
      <alignment horizontal="center"/>
    </xf>
    <xf numFmtId="0" fontId="26" fillId="3" borderId="59" xfId="2" applyFont="1" applyFill="1" applyBorder="1" applyAlignment="1">
      <alignment horizontal="center" vertical="top"/>
    </xf>
    <xf numFmtId="0" fontId="26" fillId="3" borderId="0" xfId="2" applyFont="1" applyFill="1" applyBorder="1" applyAlignment="1">
      <alignment horizontal="center" vertical="top"/>
    </xf>
    <xf numFmtId="0" fontId="26" fillId="0" borderId="0" xfId="2" applyFont="1" applyAlignment="1">
      <alignment horizontal="center" vertical="top"/>
    </xf>
    <xf numFmtId="0" fontId="26" fillId="3" borderId="60" xfId="2" applyFont="1" applyFill="1" applyBorder="1" applyAlignment="1">
      <alignment horizontal="center" vertical="center"/>
    </xf>
    <xf numFmtId="0" fontId="27" fillId="2" borderId="0" xfId="2" applyFont="1" applyFill="1" applyAlignment="1">
      <alignment vertical="center"/>
    </xf>
    <xf numFmtId="0" fontId="27" fillId="2" borderId="62" xfId="2" quotePrefix="1" applyFont="1" applyFill="1" applyBorder="1" applyAlignment="1" applyProtection="1">
      <alignment horizontal="center" vertical="center"/>
    </xf>
    <xf numFmtId="3" fontId="27" fillId="0" borderId="0" xfId="2" applyNumberFormat="1" applyFont="1" applyAlignment="1">
      <alignment vertical="center"/>
    </xf>
    <xf numFmtId="0" fontId="27" fillId="0" borderId="0" xfId="2" applyFont="1" applyAlignment="1">
      <alignment vertical="center"/>
    </xf>
    <xf numFmtId="0" fontId="27" fillId="2" borderId="62" xfId="2" applyFont="1" applyFill="1" applyBorder="1" applyAlignment="1" applyProtection="1">
      <alignment vertical="center"/>
    </xf>
    <xf numFmtId="0" fontId="27" fillId="2" borderId="62" xfId="2" applyFont="1" applyFill="1" applyBorder="1" applyAlignment="1" applyProtection="1">
      <alignment horizontal="left" vertical="center"/>
    </xf>
    <xf numFmtId="0" fontId="26" fillId="3" borderId="62" xfId="2" applyFont="1" applyFill="1" applyBorder="1" applyAlignment="1" applyProtection="1">
      <alignment horizontal="left" vertical="center"/>
    </xf>
    <xf numFmtId="0" fontId="26" fillId="0" borderId="62" xfId="2" quotePrefix="1" applyFont="1" applyBorder="1" applyAlignment="1" applyProtection="1">
      <alignment horizontal="center" vertical="center"/>
    </xf>
    <xf numFmtId="165" fontId="26" fillId="0" borderId="0" xfId="2" applyNumberFormat="1" applyFont="1" applyAlignment="1">
      <alignment vertical="center"/>
    </xf>
    <xf numFmtId="0" fontId="26" fillId="2" borderId="62" xfId="2" applyFont="1" applyFill="1" applyBorder="1" applyAlignment="1" applyProtection="1">
      <alignment horizontal="left" vertical="center"/>
    </xf>
    <xf numFmtId="0" fontId="27" fillId="3" borderId="62" xfId="2" applyFont="1" applyFill="1" applyBorder="1" applyAlignment="1" applyProtection="1">
      <alignment horizontal="left" vertical="center"/>
    </xf>
    <xf numFmtId="3" fontId="31" fillId="0" borderId="0" xfId="2" applyNumberFormat="1" applyFont="1" applyAlignment="1">
      <alignment vertical="center" wrapText="1"/>
    </xf>
    <xf numFmtId="0" fontId="33" fillId="0" borderId="0" xfId="2" applyFont="1" applyAlignment="1">
      <alignment vertical="center"/>
    </xf>
    <xf numFmtId="0" fontId="26" fillId="0" borderId="62" xfId="2" applyFont="1" applyFill="1" applyBorder="1" applyAlignment="1" applyProtection="1">
      <alignment horizontal="left" vertical="center"/>
    </xf>
    <xf numFmtId="0" fontId="26" fillId="0" borderId="62" xfId="2" quotePrefix="1" applyFont="1" applyFill="1" applyBorder="1" applyAlignment="1" applyProtection="1">
      <alignment horizontal="center" vertical="center"/>
    </xf>
    <xf numFmtId="0" fontId="26" fillId="2" borderId="62" xfId="2" applyFont="1" applyFill="1" applyBorder="1" applyAlignment="1" applyProtection="1">
      <alignment vertical="center"/>
    </xf>
    <xf numFmtId="0" fontId="26" fillId="2" borderId="62" xfId="2" applyFont="1" applyFill="1" applyBorder="1" applyAlignment="1" applyProtection="1">
      <alignment horizontal="center" vertical="center"/>
    </xf>
    <xf numFmtId="0" fontId="26" fillId="3" borderId="0" xfId="2" applyFont="1" applyFill="1" applyAlignment="1">
      <alignment vertical="center"/>
    </xf>
    <xf numFmtId="166" fontId="26" fillId="0" borderId="0" xfId="2" applyNumberFormat="1" applyFont="1" applyAlignment="1">
      <alignment vertical="center"/>
    </xf>
    <xf numFmtId="0" fontId="26" fillId="3" borderId="55" xfId="2" applyFont="1" applyFill="1" applyBorder="1" applyAlignment="1" applyProtection="1">
      <alignment horizontal="center" vertical="center"/>
    </xf>
    <xf numFmtId="166" fontId="26" fillId="3" borderId="55" xfId="2" applyNumberFormat="1" applyFont="1" applyFill="1" applyBorder="1" applyAlignment="1" applyProtection="1">
      <alignment horizontal="center" vertical="center"/>
    </xf>
    <xf numFmtId="166" fontId="26" fillId="3" borderId="0" xfId="2" applyNumberFormat="1" applyFont="1" applyFill="1" applyAlignment="1">
      <alignment vertical="center"/>
    </xf>
    <xf numFmtId="0" fontId="26" fillId="3" borderId="59" xfId="2" applyFont="1" applyFill="1" applyBorder="1" applyAlignment="1" applyProtection="1">
      <alignment horizontal="center" vertical="center"/>
    </xf>
    <xf numFmtId="166" fontId="26" fillId="3" borderId="59" xfId="2" applyNumberFormat="1" applyFont="1" applyFill="1" applyBorder="1" applyAlignment="1" applyProtection="1">
      <alignment horizontal="center" vertical="center"/>
    </xf>
    <xf numFmtId="0" fontId="26" fillId="3" borderId="60" xfId="2" applyFont="1" applyFill="1" applyBorder="1" applyAlignment="1" applyProtection="1">
      <alignment horizontal="center" vertical="center"/>
    </xf>
    <xf numFmtId="1" fontId="26" fillId="3" borderId="60" xfId="2" applyNumberFormat="1" applyFont="1" applyFill="1" applyBorder="1" applyAlignment="1" applyProtection="1">
      <alignment horizontal="center" vertical="center"/>
    </xf>
    <xf numFmtId="0" fontId="26" fillId="0" borderId="0" xfId="2" applyFont="1" applyAlignment="1">
      <alignment vertical="top"/>
    </xf>
    <xf numFmtId="37" fontId="27" fillId="2" borderId="62" xfId="2" applyNumberFormat="1" applyFont="1" applyFill="1" applyBorder="1" applyAlignment="1" applyProtection="1">
      <alignment vertical="center"/>
    </xf>
    <xf numFmtId="37" fontId="27" fillId="2" borderId="62" xfId="2" quotePrefix="1" applyNumberFormat="1" applyFont="1" applyFill="1" applyBorder="1" applyAlignment="1" applyProtection="1">
      <alignment horizontal="center" vertical="center"/>
    </xf>
    <xf numFmtId="166" fontId="27" fillId="3" borderId="0" xfId="2" applyNumberFormat="1" applyFont="1" applyFill="1" applyAlignment="1">
      <alignment vertical="center"/>
    </xf>
    <xf numFmtId="37" fontId="26" fillId="3" borderId="62" xfId="2" applyNumberFormat="1" applyFont="1" applyFill="1" applyBorder="1" applyAlignment="1" applyProtection="1">
      <alignment vertical="center"/>
    </xf>
    <xf numFmtId="37" fontId="26" fillId="0" borderId="62" xfId="2" quotePrefix="1" applyNumberFormat="1" applyFont="1" applyBorder="1" applyAlignment="1" applyProtection="1">
      <alignment horizontal="center" vertical="center"/>
    </xf>
    <xf numFmtId="37" fontId="27" fillId="5" borderId="62" xfId="2" applyNumberFormat="1" applyFont="1" applyFill="1" applyBorder="1" applyAlignment="1" applyProtection="1">
      <alignment vertical="center"/>
    </xf>
    <xf numFmtId="37" fontId="27" fillId="5" borderId="62" xfId="2" quotePrefix="1" applyNumberFormat="1" applyFont="1" applyFill="1" applyBorder="1" applyAlignment="1" applyProtection="1">
      <alignment horizontal="center" vertical="center"/>
    </xf>
    <xf numFmtId="0" fontId="27" fillId="3" borderId="0" xfId="2" applyFont="1" applyFill="1" applyAlignment="1">
      <alignment vertical="center"/>
    </xf>
    <xf numFmtId="166" fontId="34" fillId="3" borderId="0" xfId="2" applyNumberFormat="1" applyFont="1" applyFill="1" applyAlignment="1">
      <alignment vertical="center"/>
    </xf>
    <xf numFmtId="37" fontId="26" fillId="4" borderId="62" xfId="2" applyNumberFormat="1" applyFont="1" applyFill="1" applyBorder="1" applyAlignment="1" applyProtection="1">
      <alignment vertical="center"/>
    </xf>
    <xf numFmtId="37" fontId="26" fillId="4" borderId="62" xfId="2" quotePrefix="1" applyNumberFormat="1" applyFont="1" applyFill="1" applyBorder="1" applyAlignment="1" applyProtection="1">
      <alignment horizontal="center" vertical="center"/>
    </xf>
    <xf numFmtId="37" fontId="30" fillId="2" borderId="62" xfId="2" applyNumberFormat="1" applyFont="1" applyFill="1" applyBorder="1" applyAlignment="1" applyProtection="1">
      <alignment vertical="center"/>
    </xf>
    <xf numFmtId="37" fontId="30" fillId="2" borderId="62" xfId="2" quotePrefix="1" applyNumberFormat="1" applyFont="1" applyFill="1" applyBorder="1" applyAlignment="1" applyProtection="1">
      <alignment horizontal="center" vertical="center"/>
    </xf>
    <xf numFmtId="37" fontId="26" fillId="2" borderId="62" xfId="2" applyNumberFormat="1" applyFont="1" applyFill="1" applyBorder="1" applyAlignment="1" applyProtection="1">
      <alignment vertical="center"/>
    </xf>
    <xf numFmtId="37" fontId="26" fillId="2" borderId="62" xfId="2" quotePrefix="1" applyNumberFormat="1" applyFont="1" applyFill="1" applyBorder="1" applyAlignment="1" applyProtection="1">
      <alignment horizontal="center" vertical="center"/>
    </xf>
    <xf numFmtId="0" fontId="26" fillId="0" borderId="0" xfId="2" applyFont="1" applyAlignment="1" applyProtection="1">
      <alignment horizontal="left"/>
    </xf>
    <xf numFmtId="0" fontId="26" fillId="0" borderId="0" xfId="2" applyFont="1" applyAlignment="1" applyProtection="1">
      <alignment horizontal="center"/>
    </xf>
    <xf numFmtId="37" fontId="26" fillId="0" borderId="0" xfId="2" applyNumberFormat="1" applyFont="1" applyProtection="1"/>
    <xf numFmtId="0" fontId="27" fillId="0" borderId="0" xfId="2" applyNumberFormat="1" applyFont="1" applyAlignment="1" applyProtection="1"/>
    <xf numFmtId="0" fontId="26" fillId="0" borderId="0" xfId="2" applyNumberFormat="1" applyFont="1" applyBorder="1" applyAlignment="1">
      <alignment vertical="center"/>
    </xf>
    <xf numFmtId="3" fontId="26" fillId="0" borderId="0" xfId="2" applyNumberFormat="1" applyFont="1" applyBorder="1" applyAlignment="1">
      <alignment horizontal="right" vertical="center"/>
    </xf>
    <xf numFmtId="15" fontId="26" fillId="0" borderId="0" xfId="2" applyNumberFormat="1" applyFont="1" applyBorder="1" applyAlignment="1">
      <alignment horizontal="left" vertical="center"/>
    </xf>
    <xf numFmtId="0" fontId="27" fillId="0" borderId="0" xfId="2" applyFont="1"/>
    <xf numFmtId="3" fontId="26" fillId="3" borderId="0" xfId="2" applyNumberFormat="1" applyFont="1" applyFill="1" applyAlignment="1">
      <alignment horizontal="centerContinuous"/>
    </xf>
    <xf numFmtId="0" fontId="26" fillId="3" borderId="0" xfId="2" applyFont="1" applyFill="1" applyBorder="1" applyAlignment="1">
      <alignment horizontal="centerContinuous"/>
    </xf>
    <xf numFmtId="0" fontId="28" fillId="0" borderId="0" xfId="2" applyFont="1" applyAlignment="1">
      <alignment horizontal="centerContinuous"/>
    </xf>
    <xf numFmtId="3" fontId="26" fillId="0" borderId="0" xfId="2" applyNumberFormat="1" applyFont="1" applyAlignment="1">
      <alignment horizontal="centerContinuous"/>
    </xf>
    <xf numFmtId="0" fontId="26" fillId="0" borderId="61" xfId="2" applyFont="1" applyBorder="1" applyAlignment="1">
      <alignment horizontal="centerContinuous"/>
    </xf>
    <xf numFmtId="0" fontId="26" fillId="0" borderId="55" xfId="2" applyFont="1" applyBorder="1" applyAlignment="1">
      <alignment horizontal="center"/>
    </xf>
    <xf numFmtId="0" fontId="26" fillId="0" borderId="56" xfId="2" applyFont="1" applyBorder="1" applyAlignment="1">
      <alignment horizontal="center"/>
    </xf>
    <xf numFmtId="3" fontId="26" fillId="0" borderId="56" xfId="2" applyNumberFormat="1" applyFont="1" applyBorder="1" applyAlignment="1">
      <alignment horizontal="centerContinuous"/>
    </xf>
    <xf numFmtId="0" fontId="26" fillId="0" borderId="57" xfId="2" applyFont="1" applyBorder="1" applyAlignment="1">
      <alignment horizontal="centerContinuous"/>
    </xf>
    <xf numFmtId="0" fontId="26" fillId="0" borderId="59" xfId="2" applyFont="1" applyBorder="1" applyAlignment="1">
      <alignment horizontal="center" vertical="top"/>
    </xf>
    <xf numFmtId="0" fontId="26" fillId="0" borderId="0" xfId="2" applyFont="1" applyBorder="1" applyAlignment="1">
      <alignment horizontal="center" vertical="top"/>
    </xf>
    <xf numFmtId="3" fontId="26" fillId="0" borderId="55" xfId="2" applyNumberFormat="1" applyFont="1" applyBorder="1" applyAlignment="1">
      <alignment horizontal="center" vertical="top"/>
    </xf>
    <xf numFmtId="0" fontId="26" fillId="0" borderId="55" xfId="2" applyFont="1" applyBorder="1" applyAlignment="1">
      <alignment horizontal="center" vertical="top"/>
    </xf>
    <xf numFmtId="0" fontId="26" fillId="0" borderId="60" xfId="2" applyFont="1" applyBorder="1" applyAlignment="1">
      <alignment horizontal="center"/>
    </xf>
    <xf numFmtId="0" fontId="26" fillId="0" borderId="61" xfId="2" applyFont="1" applyBorder="1" applyAlignment="1">
      <alignment horizontal="center"/>
    </xf>
    <xf numFmtId="3" fontId="26" fillId="0" borderId="60" xfId="2" applyNumberFormat="1" applyFont="1" applyBorder="1" applyAlignment="1">
      <alignment horizontal="center"/>
    </xf>
    <xf numFmtId="0" fontId="26" fillId="3" borderId="62" xfId="2" applyFont="1" applyFill="1" applyBorder="1" applyAlignment="1">
      <alignment vertical="center"/>
    </xf>
    <xf numFmtId="0" fontId="26" fillId="0" borderId="62" xfId="2" applyFont="1" applyBorder="1" applyAlignment="1">
      <alignment vertical="center"/>
    </xf>
    <xf numFmtId="0" fontId="26" fillId="0" borderId="62" xfId="2" quotePrefix="1" applyFont="1" applyBorder="1" applyAlignment="1">
      <alignment horizontal="center" vertical="center"/>
    </xf>
    <xf numFmtId="0" fontId="37" fillId="2" borderId="62" xfId="2" applyFont="1" applyFill="1" applyBorder="1" applyAlignment="1">
      <alignment vertical="center"/>
    </xf>
    <xf numFmtId="0" fontId="37" fillId="2" borderId="62" xfId="2" quotePrefix="1" applyFont="1" applyFill="1" applyBorder="1" applyAlignment="1">
      <alignment horizontal="center" vertical="center"/>
    </xf>
    <xf numFmtId="0" fontId="37" fillId="0" borderId="0" xfId="2" applyFont="1" applyAlignment="1">
      <alignment vertical="center"/>
    </xf>
    <xf numFmtId="0" fontId="27" fillId="2" borderId="62" xfId="2" applyFont="1" applyFill="1" applyBorder="1" applyAlignment="1">
      <alignment vertical="center"/>
    </xf>
    <xf numFmtId="0" fontId="27" fillId="2" borderId="62" xfId="2" quotePrefix="1" applyFont="1" applyFill="1" applyBorder="1" applyAlignment="1">
      <alignment horizontal="center" vertical="center"/>
    </xf>
    <xf numFmtId="0" fontId="26" fillId="2" borderId="62" xfId="2" applyFont="1" applyFill="1" applyBorder="1" applyAlignment="1">
      <alignment vertical="center"/>
    </xf>
    <xf numFmtId="0" fontId="30" fillId="2" borderId="62" xfId="2" applyFont="1" applyFill="1" applyBorder="1" applyAlignment="1">
      <alignment vertical="center"/>
    </xf>
    <xf numFmtId="0" fontId="26" fillId="2" borderId="62" xfId="2" quotePrefix="1" applyFont="1" applyFill="1" applyBorder="1" applyAlignment="1">
      <alignment horizontal="center" vertical="center"/>
    </xf>
    <xf numFmtId="0" fontId="26" fillId="0" borderId="62" xfId="2" applyFont="1" applyFill="1" applyBorder="1" applyAlignment="1">
      <alignment vertical="center"/>
    </xf>
    <xf numFmtId="0" fontId="37" fillId="2" borderId="62" xfId="2" applyFont="1" applyFill="1" applyBorder="1" applyAlignment="1">
      <alignment vertical="center" wrapText="1"/>
    </xf>
    <xf numFmtId="0" fontId="30" fillId="2" borderId="62" xfId="2" quotePrefix="1" applyFont="1" applyFill="1" applyBorder="1" applyAlignment="1">
      <alignment horizontal="center" vertical="center"/>
    </xf>
    <xf numFmtId="49" fontId="26" fillId="0" borderId="62" xfId="2" applyNumberFormat="1" applyFont="1" applyFill="1" applyBorder="1" applyAlignment="1">
      <alignment vertical="center"/>
    </xf>
    <xf numFmtId="0" fontId="37" fillId="3" borderId="0" xfId="2" applyFont="1" applyFill="1" applyAlignment="1">
      <alignment vertical="center"/>
    </xf>
    <xf numFmtId="49" fontId="26" fillId="2" borderId="62" xfId="2" applyNumberFormat="1" applyFont="1" applyFill="1" applyBorder="1" applyAlignment="1">
      <alignment vertical="center"/>
    </xf>
    <xf numFmtId="0" fontId="27" fillId="5" borderId="62" xfId="2" applyFont="1" applyFill="1" applyBorder="1" applyAlignment="1">
      <alignment vertical="center"/>
    </xf>
    <xf numFmtId="0" fontId="37" fillId="5" borderId="62" xfId="2" applyFont="1" applyFill="1" applyBorder="1" applyAlignment="1">
      <alignment vertical="center"/>
    </xf>
    <xf numFmtId="0" fontId="30" fillId="5" borderId="62" xfId="2" quotePrefix="1" applyFont="1" applyFill="1" applyBorder="1" applyAlignment="1">
      <alignment horizontal="center" vertical="center"/>
    </xf>
    <xf numFmtId="3" fontId="26" fillId="0" borderId="0" xfId="2" applyNumberFormat="1" applyFont="1"/>
    <xf numFmtId="0" fontId="38" fillId="0" borderId="0" xfId="7" applyFont="1" applyAlignment="1">
      <alignment horizontal="left"/>
    </xf>
    <xf numFmtId="0" fontId="39" fillId="0" borderId="0" xfId="6" applyFont="1" applyFill="1" applyAlignment="1">
      <alignment horizontal="center"/>
    </xf>
    <xf numFmtId="0" fontId="38" fillId="0" borderId="0" xfId="7" applyFont="1"/>
    <xf numFmtId="0" fontId="40" fillId="0" borderId="0" xfId="7" applyFont="1"/>
    <xf numFmtId="0" fontId="40" fillId="0" borderId="0" xfId="7" applyNumberFormat="1" applyFont="1"/>
    <xf numFmtId="0" fontId="41" fillId="0" borderId="0" xfId="7" applyFont="1"/>
    <xf numFmtId="0" fontId="42" fillId="0" borderId="0" xfId="7" applyFont="1"/>
    <xf numFmtId="0" fontId="43" fillId="0" borderId="0" xfId="7" applyFont="1" applyAlignment="1">
      <alignment horizontal="center"/>
    </xf>
    <xf numFmtId="0" fontId="44" fillId="0" borderId="0" xfId="7" applyFont="1" applyAlignment="1">
      <alignment horizontal="center"/>
    </xf>
    <xf numFmtId="0" fontId="45" fillId="0" borderId="0" xfId="7" applyFont="1" applyAlignment="1">
      <alignment horizontal="left"/>
    </xf>
    <xf numFmtId="0" fontId="45" fillId="0" borderId="0" xfId="7" applyFont="1" applyAlignment="1">
      <alignment horizontal="center"/>
    </xf>
    <xf numFmtId="0" fontId="40" fillId="0" borderId="0" xfId="7" applyFont="1" applyAlignment="1">
      <alignment horizontal="center"/>
    </xf>
    <xf numFmtId="0" fontId="46" fillId="0" borderId="0" xfId="7" applyFont="1" applyAlignment="1">
      <alignment horizontal="left"/>
    </xf>
    <xf numFmtId="0" fontId="45" fillId="0" borderId="0" xfId="7" applyFont="1" applyBorder="1" applyAlignment="1">
      <alignment horizontal="center"/>
    </xf>
    <xf numFmtId="0" fontId="45" fillId="0" borderId="0" xfId="7" applyFont="1" applyBorder="1" applyAlignment="1">
      <alignment horizontal="left"/>
    </xf>
    <xf numFmtId="0" fontId="48" fillId="0" borderId="0" xfId="7" applyFont="1"/>
    <xf numFmtId="0" fontId="48" fillId="0" borderId="0" xfId="7" applyFont="1" applyFill="1" applyBorder="1" applyAlignment="1">
      <alignment horizontal="left"/>
    </xf>
    <xf numFmtId="0" fontId="48" fillId="0" borderId="72" xfId="7" applyFont="1" applyFill="1" applyBorder="1" applyAlignment="1">
      <alignment horizontal="left"/>
    </xf>
    <xf numFmtId="0" fontId="44" fillId="0" borderId="66" xfId="7" applyFont="1" applyFill="1" applyBorder="1" applyAlignment="1">
      <alignment horizontal="left" vertical="center"/>
    </xf>
    <xf numFmtId="167" fontId="44" fillId="5" borderId="43" xfId="7" applyNumberFormat="1" applyFont="1" applyFill="1" applyBorder="1" applyAlignment="1">
      <alignment horizontal="right" vertical="center"/>
    </xf>
    <xf numFmtId="0" fontId="40" fillId="0" borderId="66" xfId="7" applyFont="1" applyFill="1" applyBorder="1" applyAlignment="1">
      <alignment horizontal="left"/>
    </xf>
    <xf numFmtId="0" fontId="40" fillId="0" borderId="43" xfId="7" applyFont="1" applyFill="1" applyBorder="1" applyAlignment="1">
      <alignment horizontal="left"/>
    </xf>
    <xf numFmtId="167" fontId="40" fillId="0" borderId="43" xfId="7" applyNumberFormat="1" applyFont="1" applyFill="1" applyBorder="1" applyAlignment="1">
      <alignment horizontal="right"/>
    </xf>
    <xf numFmtId="0" fontId="40" fillId="0" borderId="66" xfId="7" applyFont="1" applyBorder="1" applyAlignment="1">
      <alignment horizontal="left"/>
    </xf>
    <xf numFmtId="0" fontId="40" fillId="0" borderId="43" xfId="7" applyFont="1" applyBorder="1" applyAlignment="1">
      <alignment horizontal="left"/>
    </xf>
    <xf numFmtId="167" fontId="40" fillId="0" borderId="43" xfId="5" applyNumberFormat="1" applyFont="1" applyFill="1" applyBorder="1" applyAlignment="1">
      <alignment horizontal="right" vertical="center"/>
    </xf>
    <xf numFmtId="0" fontId="48" fillId="0" borderId="0" xfId="7" applyFont="1" applyBorder="1" applyAlignment="1">
      <alignment horizontal="left"/>
    </xf>
    <xf numFmtId="0" fontId="48" fillId="0" borderId="72" xfId="7" applyFont="1" applyBorder="1" applyAlignment="1">
      <alignment horizontal="left"/>
    </xf>
    <xf numFmtId="167" fontId="40" fillId="0" borderId="43" xfId="7" applyNumberFormat="1" applyFont="1" applyBorder="1" applyAlignment="1">
      <alignment horizontal="right"/>
    </xf>
    <xf numFmtId="0" fontId="49" fillId="0" borderId="0" xfId="7" applyFont="1"/>
    <xf numFmtId="0" fontId="40" fillId="0" borderId="0" xfId="7" applyNumberFormat="1" applyFont="1" applyFill="1"/>
    <xf numFmtId="3" fontId="48" fillId="0" borderId="0" xfId="7" applyNumberFormat="1" applyFont="1"/>
    <xf numFmtId="0" fontId="47" fillId="0" borderId="0" xfId="7" applyFont="1" applyFill="1" applyBorder="1" applyAlignment="1">
      <alignment horizontal="left"/>
    </xf>
    <xf numFmtId="0" fontId="47" fillId="0" borderId="72" xfId="7" applyFont="1" applyFill="1" applyBorder="1" applyAlignment="1">
      <alignment horizontal="left"/>
    </xf>
    <xf numFmtId="0" fontId="44" fillId="0" borderId="0" xfId="7" applyNumberFormat="1" applyFont="1" applyFill="1"/>
    <xf numFmtId="0" fontId="47" fillId="0" borderId="0" xfId="7" applyFont="1" applyFill="1"/>
    <xf numFmtId="167" fontId="40" fillId="3" borderId="43" xfId="5" applyNumberFormat="1" applyFont="1" applyFill="1" applyBorder="1" applyAlignment="1">
      <alignment horizontal="right" vertical="center"/>
    </xf>
    <xf numFmtId="0" fontId="47" fillId="0" borderId="73" xfId="7" applyFont="1" applyFill="1" applyBorder="1" applyAlignment="1">
      <alignment horizontal="left"/>
    </xf>
    <xf numFmtId="0" fontId="47" fillId="0" borderId="0" xfId="7" applyFont="1" applyFill="1" applyAlignment="1">
      <alignment horizontal="left"/>
    </xf>
    <xf numFmtId="3" fontId="48" fillId="0" borderId="0" xfId="7" applyNumberFormat="1" applyFont="1" applyFill="1" applyBorder="1"/>
    <xf numFmtId="3" fontId="40" fillId="0" borderId="0" xfId="7" applyNumberFormat="1" applyFont="1" applyFill="1" applyBorder="1"/>
    <xf numFmtId="0" fontId="40" fillId="0" borderId="0" xfId="7" applyFont="1" applyFill="1" applyBorder="1"/>
    <xf numFmtId="0" fontId="48" fillId="0" borderId="0" xfId="7" applyFont="1" applyFill="1" applyAlignment="1">
      <alignment horizontal="left"/>
    </xf>
    <xf numFmtId="0" fontId="48" fillId="0" borderId="0" xfId="7" applyFont="1" applyFill="1"/>
    <xf numFmtId="3" fontId="40" fillId="0" borderId="0" xfId="7" applyNumberFormat="1" applyFont="1" applyFill="1"/>
    <xf numFmtId="0" fontId="40" fillId="0" borderId="0" xfId="7" applyFont="1" applyFill="1"/>
    <xf numFmtId="0" fontId="50" fillId="6" borderId="0" xfId="7" applyFont="1" applyFill="1"/>
    <xf numFmtId="3" fontId="51" fillId="6" borderId="0" xfId="7" applyNumberFormat="1" applyFont="1" applyFill="1"/>
    <xf numFmtId="0" fontId="38" fillId="0" borderId="0" xfId="7" applyFont="1" applyFill="1" applyAlignment="1">
      <alignment horizontal="left"/>
    </xf>
    <xf numFmtId="0" fontId="38" fillId="0" borderId="0" xfId="7" applyFont="1" applyFill="1"/>
    <xf numFmtId="0" fontId="38"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20"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20" fillId="0" borderId="77" xfId="0" applyFont="1" applyBorder="1"/>
    <xf numFmtId="0" fontId="0" fillId="0" borderId="79" xfId="0" applyBorder="1" applyAlignment="1">
      <alignment wrapText="1"/>
    </xf>
    <xf numFmtId="0" fontId="20" fillId="0" borderId="0" xfId="0" applyFont="1" applyBorder="1" applyAlignment="1"/>
    <xf numFmtId="0" fontId="21" fillId="0" borderId="80" xfId="0" applyFont="1" applyBorder="1" applyAlignment="1">
      <alignment horizontal="center" vertical="center" wrapText="1"/>
    </xf>
    <xf numFmtId="0" fontId="21" fillId="0" borderId="81" xfId="0" applyFont="1" applyBorder="1" applyAlignment="1">
      <alignment horizontal="center" vertical="center" wrapText="1"/>
    </xf>
    <xf numFmtId="0" fontId="20" fillId="0" borderId="78" xfId="0" applyFont="1" applyBorder="1" applyAlignment="1"/>
    <xf numFmtId="3" fontId="0" fillId="0" borderId="78" xfId="0" applyNumberFormat="1" applyBorder="1"/>
    <xf numFmtId="0" fontId="20" fillId="0" borderId="78" xfId="0" applyFont="1" applyBorder="1" applyAlignment="1">
      <alignment horizontal="center"/>
    </xf>
    <xf numFmtId="0" fontId="21" fillId="0" borderId="0" xfId="0" applyFont="1" applyBorder="1" applyAlignment="1">
      <alignment horizontal="center" vertical="center" wrapText="1"/>
    </xf>
    <xf numFmtId="3" fontId="22" fillId="0" borderId="85" xfId="0" applyNumberFormat="1" applyFont="1" applyBorder="1" applyAlignment="1">
      <alignment horizontal="right" vertical="center"/>
    </xf>
    <xf numFmtId="3" fontId="22" fillId="0" borderId="30" xfId="0" applyNumberFormat="1" applyFont="1" applyBorder="1" applyAlignment="1">
      <alignment horizontal="right" vertical="center"/>
    </xf>
    <xf numFmtId="3" fontId="22" fillId="0" borderId="46" xfId="0" applyNumberFormat="1" applyFont="1" applyBorder="1" applyAlignment="1">
      <alignment horizontal="right" vertical="center"/>
    </xf>
    <xf numFmtId="3" fontId="0" fillId="0" borderId="82" xfId="0" applyNumberFormat="1" applyBorder="1"/>
    <xf numFmtId="0" fontId="22" fillId="0" borderId="79" xfId="0" applyFont="1" applyBorder="1" applyAlignment="1">
      <alignment vertical="center"/>
    </xf>
    <xf numFmtId="0" fontId="22" fillId="0" borderId="77" xfId="0" applyFont="1" applyBorder="1" applyAlignment="1">
      <alignment vertical="center"/>
    </xf>
    <xf numFmtId="0" fontId="22" fillId="0" borderId="78" xfId="0" applyFont="1" applyBorder="1" applyAlignment="1">
      <alignment vertical="center"/>
    </xf>
    <xf numFmtId="3" fontId="22" fillId="0" borderId="78" xfId="0" applyNumberFormat="1" applyFont="1" applyBorder="1" applyAlignment="1">
      <alignment vertical="center"/>
    </xf>
    <xf numFmtId="0" fontId="22"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2" fillId="0" borderId="79" xfId="0" applyNumberFormat="1" applyFont="1" applyBorder="1" applyAlignment="1">
      <alignment vertical="center"/>
    </xf>
    <xf numFmtId="0" fontId="22" fillId="7" borderId="79" xfId="0" applyFont="1" applyFill="1" applyBorder="1" applyAlignment="1">
      <alignment vertical="center"/>
    </xf>
    <xf numFmtId="3" fontId="22" fillId="0" borderId="77" xfId="0" applyNumberFormat="1" applyFont="1" applyBorder="1" applyAlignment="1">
      <alignment vertical="center"/>
    </xf>
    <xf numFmtId="0" fontId="22" fillId="7" borderId="77" xfId="0" applyFont="1" applyFill="1" applyBorder="1" applyAlignment="1">
      <alignment vertical="center"/>
    </xf>
    <xf numFmtId="0" fontId="18"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21"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7" fillId="0" borderId="0" xfId="2" applyNumberFormat="1" applyFont="1" applyAlignment="1">
      <alignment horizontal="center"/>
    </xf>
    <xf numFmtId="0" fontId="27" fillId="0" borderId="0" xfId="2" applyFont="1" applyAlignment="1">
      <alignment horizontal="right"/>
    </xf>
    <xf numFmtId="0" fontId="18"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21" fillId="0" borderId="10" xfId="0" applyFont="1" applyBorder="1" applyAlignment="1">
      <alignment horizontal="center" vertical="center" wrapText="1"/>
    </xf>
    <xf numFmtId="0" fontId="21" fillId="0" borderId="10" xfId="0" applyFont="1" applyBorder="1" applyAlignment="1">
      <alignment horizontal="center" vertical="center" wrapText="1"/>
    </xf>
    <xf numFmtId="3" fontId="0" fillId="7" borderId="78" xfId="0" applyNumberFormat="1" applyFill="1" applyBorder="1"/>
    <xf numFmtId="0" fontId="21" fillId="0" borderId="7" xfId="0" applyFont="1" applyBorder="1" applyAlignment="1">
      <alignment horizontal="center" vertical="center" wrapText="1"/>
    </xf>
    <xf numFmtId="0" fontId="29" fillId="0" borderId="0" xfId="8" applyFill="1" applyAlignment="1">
      <alignment vertical="center"/>
    </xf>
    <xf numFmtId="0" fontId="63" fillId="0" borderId="0" xfId="8" applyFont="1" applyFill="1" applyAlignment="1">
      <alignment horizontal="left" vertical="center"/>
    </xf>
    <xf numFmtId="0" fontId="67" fillId="0" borderId="0" xfId="8" applyFont="1" applyFill="1" applyAlignment="1">
      <alignment horizontal="left" vertical="center"/>
    </xf>
    <xf numFmtId="0" fontId="67" fillId="0" borderId="13" xfId="8" applyFont="1" applyFill="1" applyBorder="1" applyAlignment="1">
      <alignment horizontal="left" vertical="center"/>
    </xf>
    <xf numFmtId="0" fontId="67" fillId="0" borderId="99" xfId="8" applyFont="1" applyFill="1" applyBorder="1" applyAlignment="1">
      <alignment horizontal="left" vertical="center"/>
    </xf>
    <xf numFmtId="0" fontId="63" fillId="0" borderId="99" xfId="8" applyFont="1" applyFill="1" applyBorder="1" applyAlignment="1">
      <alignment horizontal="left" vertical="center"/>
    </xf>
    <xf numFmtId="0" fontId="63" fillId="0" borderId="98" xfId="8" applyFont="1" applyFill="1" applyBorder="1" applyAlignment="1">
      <alignment horizontal="left" vertical="center"/>
    </xf>
    <xf numFmtId="0" fontId="60" fillId="0" borderId="0" xfId="8" applyFont="1" applyFill="1" applyAlignment="1">
      <alignment horizontal="left" vertical="center"/>
    </xf>
    <xf numFmtId="0" fontId="67" fillId="0" borderId="29" xfId="8" applyFont="1" applyFill="1" applyBorder="1" applyAlignment="1">
      <alignment horizontal="left" vertical="center"/>
    </xf>
    <xf numFmtId="0" fontId="67" fillId="0" borderId="0"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7" xfId="8" applyFont="1" applyFill="1" applyBorder="1" applyAlignment="1">
      <alignment horizontal="left" vertical="center"/>
    </xf>
    <xf numFmtId="0" fontId="63" fillId="0" borderId="0" xfId="8" applyFont="1" applyFill="1" applyBorder="1" applyAlignment="1">
      <alignment horizontal="left" vertical="center"/>
    </xf>
    <xf numFmtId="0" fontId="63" fillId="0" borderId="97" xfId="8" applyFont="1" applyFill="1" applyBorder="1" applyAlignment="1">
      <alignment horizontal="left" vertical="center"/>
    </xf>
    <xf numFmtId="0" fontId="29" fillId="0" borderId="0" xfId="8" applyFill="1" applyBorder="1" applyAlignment="1">
      <alignment vertical="center"/>
    </xf>
    <xf numFmtId="0" fontId="29" fillId="0" borderId="97" xfId="8" applyFill="1" applyBorder="1" applyAlignment="1">
      <alignment vertical="center"/>
    </xf>
    <xf numFmtId="0" fontId="67" fillId="0" borderId="96" xfId="8" applyFont="1" applyFill="1" applyBorder="1" applyAlignment="1">
      <alignment horizontal="left" vertical="center"/>
    </xf>
    <xf numFmtId="0" fontId="67" fillId="0" borderId="95" xfId="8" applyFont="1" applyFill="1" applyBorder="1" applyAlignment="1">
      <alignment horizontal="left" vertical="center"/>
    </xf>
    <xf numFmtId="0" fontId="60" fillId="0" borderId="95" xfId="8" applyFont="1" applyFill="1" applyBorder="1" applyAlignment="1">
      <alignment horizontal="left" vertical="center"/>
    </xf>
    <xf numFmtId="0" fontId="73" fillId="0" borderId="94" xfId="8" applyFont="1" applyFill="1" applyBorder="1" applyAlignment="1">
      <alignment horizontal="left" vertical="center"/>
    </xf>
    <xf numFmtId="0" fontId="60" fillId="0" borderId="107" xfId="8"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29" fillId="0" borderId="79" xfId="8" applyBorder="1" applyAlignment="1">
      <alignment horizontal="center" vertical="center"/>
    </xf>
    <xf numFmtId="0" fontId="29" fillId="0" borderId="0" xfId="8" applyAlignment="1">
      <alignment horizontal="center" vertical="center"/>
    </xf>
    <xf numFmtId="0" fontId="63" fillId="0" borderId="77" xfId="8" applyFont="1" applyFill="1" applyBorder="1" applyAlignment="1">
      <alignment horizontal="center" vertical="center"/>
    </xf>
    <xf numFmtId="0" fontId="63" fillId="0" borderId="79" xfId="8" applyFont="1" applyFill="1" applyBorder="1" applyAlignment="1">
      <alignment horizontal="center" vertical="center"/>
    </xf>
    <xf numFmtId="1" fontId="67" fillId="0" borderId="0" xfId="8" applyNumberFormat="1" applyFont="1" applyFill="1" applyBorder="1" applyAlignment="1">
      <alignment horizontal="center" vertical="center"/>
    </xf>
    <xf numFmtId="168" fontId="67" fillId="0" borderId="0" xfId="8" applyNumberFormat="1" applyFont="1" applyFill="1" applyBorder="1" applyAlignment="1">
      <alignment horizontal="center" vertical="center"/>
    </xf>
    <xf numFmtId="169" fontId="67" fillId="0" borderId="0" xfId="8" applyNumberFormat="1" applyFont="1" applyFill="1" applyBorder="1" applyAlignment="1">
      <alignment horizontal="center" vertical="center"/>
    </xf>
    <xf numFmtId="169" fontId="67" fillId="0" borderId="97" xfId="8" applyNumberFormat="1" applyFont="1" applyFill="1" applyBorder="1" applyAlignment="1">
      <alignment horizontal="center" vertical="center"/>
    </xf>
    <xf numFmtId="0" fontId="29" fillId="0" borderId="29" xfId="8" applyFill="1" applyBorder="1" applyAlignment="1"/>
    <xf numFmtId="0" fontId="29" fillId="0" borderId="0" xfId="8" applyFill="1" applyBorder="1" applyAlignment="1"/>
    <xf numFmtId="0" fontId="63" fillId="0" borderId="77" xfId="8" applyFont="1" applyFill="1" applyBorder="1" applyAlignment="1">
      <alignment vertical="top" wrapText="1"/>
    </xf>
    <xf numFmtId="0" fontId="63" fillId="0" borderId="79" xfId="8" applyFont="1" applyFill="1" applyBorder="1" applyAlignment="1">
      <alignment vertical="top" wrapText="1"/>
    </xf>
    <xf numFmtId="0" fontId="63" fillId="0" borderId="0" xfId="8" applyFont="1" applyFill="1" applyBorder="1" applyAlignment="1">
      <alignment vertical="top" wrapText="1"/>
    </xf>
    <xf numFmtId="0" fontId="63" fillId="0" borderId="0" xfId="8" applyFont="1" applyFill="1" applyBorder="1" applyAlignment="1">
      <alignment vertical="center" wrapText="1"/>
    </xf>
    <xf numFmtId="0" fontId="63" fillId="0" borderId="79" xfId="8" applyFont="1" applyFill="1" applyBorder="1" applyAlignment="1">
      <alignment vertical="center" wrapText="1"/>
    </xf>
    <xf numFmtId="1" fontId="63" fillId="0" borderId="0" xfId="8" applyNumberFormat="1" applyFont="1" applyFill="1" applyBorder="1" applyAlignment="1">
      <alignment horizontal="left" vertical="center"/>
    </xf>
    <xf numFmtId="0" fontId="63" fillId="0" borderId="87" xfId="8" applyFont="1" applyFill="1" applyBorder="1" applyAlignment="1">
      <alignment vertical="center" wrapText="1"/>
    </xf>
    <xf numFmtId="1" fontId="63" fillId="0" borderId="101" xfId="8" applyNumberFormat="1" applyFont="1" applyFill="1" applyBorder="1" applyAlignment="1">
      <alignment horizontal="left" vertical="center"/>
    </xf>
    <xf numFmtId="0" fontId="63" fillId="0" borderId="101" xfId="8" applyFont="1" applyFill="1" applyBorder="1" applyAlignment="1">
      <alignment horizontal="left" vertical="center"/>
    </xf>
    <xf numFmtId="0" fontId="63" fillId="0" borderId="100" xfId="8" applyFont="1" applyFill="1" applyBorder="1" applyAlignment="1">
      <alignment horizontal="left" vertical="center"/>
    </xf>
    <xf numFmtId="0" fontId="62" fillId="0" borderId="79" xfId="8" applyFont="1" applyFill="1" applyBorder="1" applyAlignment="1">
      <alignment horizontal="center" vertical="center" wrapText="1"/>
    </xf>
    <xf numFmtId="0" fontId="72" fillId="0" borderId="0" xfId="8" applyFont="1" applyFill="1" applyAlignment="1">
      <alignment horizontal="left" vertical="center"/>
    </xf>
    <xf numFmtId="0" fontId="72" fillId="0" borderId="105" xfId="8" applyFont="1" applyFill="1" applyBorder="1" applyAlignment="1">
      <alignment horizontal="left" vertical="center"/>
    </xf>
    <xf numFmtId="0" fontId="29" fillId="0" borderId="95" xfId="8" applyFill="1" applyBorder="1" applyAlignment="1">
      <alignment vertical="center"/>
    </xf>
    <xf numFmtId="0" fontId="63" fillId="0" borderId="94" xfId="8" applyFont="1" applyFill="1" applyBorder="1" applyAlignment="1">
      <alignment vertical="center"/>
    </xf>
    <xf numFmtId="0" fontId="67" fillId="0" borderId="13" xfId="8" applyFont="1" applyFill="1" applyBorder="1" applyAlignment="1">
      <alignment horizontal="center" vertical="center"/>
    </xf>
    <xf numFmtId="0" fontId="67" fillId="0" borderId="99" xfId="8" applyFont="1" applyFill="1" applyBorder="1" applyAlignment="1">
      <alignment horizontal="center" vertical="center"/>
    </xf>
    <xf numFmtId="0" fontId="67" fillId="0" borderId="98" xfId="8" applyFont="1" applyFill="1" applyBorder="1" applyAlignment="1">
      <alignment horizontal="center" vertical="center"/>
    </xf>
    <xf numFmtId="0" fontId="67" fillId="0" borderId="0" xfId="8" applyFont="1" applyFill="1" applyBorder="1" applyAlignment="1">
      <alignment horizontal="center" vertical="center"/>
    </xf>
    <xf numFmtId="0" fontId="67" fillId="0" borderId="0" xfId="8" applyFont="1" applyFill="1" applyBorder="1" applyAlignment="1">
      <alignment vertical="center"/>
    </xf>
    <xf numFmtId="0" fontId="70" fillId="0" borderId="0" xfId="8" applyFont="1" applyFill="1" applyBorder="1" applyAlignment="1">
      <alignment vertical="center"/>
    </xf>
    <xf numFmtId="0" fontId="67" fillId="0" borderId="97" xfId="8" applyFont="1" applyFill="1" applyBorder="1" applyAlignment="1">
      <alignment vertical="center"/>
    </xf>
    <xf numFmtId="0" fontId="63" fillId="0" borderId="0" xfId="8" applyFont="1" applyFill="1" applyBorder="1" applyAlignment="1">
      <alignment vertical="center"/>
    </xf>
    <xf numFmtId="0" fontId="63" fillId="0" borderId="97" xfId="8" applyFont="1" applyFill="1" applyBorder="1" applyAlignment="1">
      <alignment vertical="center"/>
    </xf>
    <xf numFmtId="0" fontId="71" fillId="0" borderId="0" xfId="8" applyFont="1" applyFill="1" applyAlignment="1">
      <alignment vertical="center"/>
    </xf>
    <xf numFmtId="0" fontId="67" fillId="0" borderId="29" xfId="8" applyFont="1" applyFill="1" applyBorder="1" applyAlignment="1">
      <alignment horizontal="center" vertical="center"/>
    </xf>
    <xf numFmtId="0" fontId="67" fillId="0" borderId="97" xfId="8" applyFont="1" applyFill="1" applyBorder="1" applyAlignment="1">
      <alignment horizontal="center" vertical="center"/>
    </xf>
    <xf numFmtId="0" fontId="64" fillId="0" borderId="0" xfId="8" applyFont="1" applyFill="1" applyAlignment="1">
      <alignment vertical="center"/>
    </xf>
    <xf numFmtId="0" fontId="68" fillId="0" borderId="104" xfId="8" applyFont="1" applyFill="1" applyBorder="1" applyAlignment="1">
      <alignment horizontal="left" vertical="center"/>
    </xf>
    <xf numFmtId="0" fontId="68" fillId="0" borderId="90" xfId="8" applyFont="1" applyFill="1" applyBorder="1" applyAlignment="1">
      <alignment horizontal="left" vertical="center"/>
    </xf>
    <xf numFmtId="0" fontId="64" fillId="0" borderId="90" xfId="8" applyFont="1" applyFill="1" applyBorder="1" applyAlignment="1">
      <alignment vertical="center"/>
    </xf>
    <xf numFmtId="0" fontId="64" fillId="0" borderId="103" xfId="8" applyFont="1" applyFill="1" applyBorder="1" applyAlignment="1">
      <alignment vertical="center"/>
    </xf>
    <xf numFmtId="0" fontId="62" fillId="0" borderId="102" xfId="8" applyFont="1" applyFill="1" applyBorder="1" applyAlignment="1">
      <alignment horizontal="center" vertical="center"/>
    </xf>
    <xf numFmtId="0" fontId="62" fillId="0" borderId="101" xfId="8" applyFont="1" applyFill="1" applyBorder="1" applyAlignment="1">
      <alignment horizontal="center" vertical="center"/>
    </xf>
    <xf numFmtId="0" fontId="62" fillId="0" borderId="100" xfId="8" applyFont="1" applyFill="1" applyBorder="1" applyAlignment="1">
      <alignment horizontal="center" vertical="center"/>
    </xf>
    <xf numFmtId="0" fontId="68" fillId="0" borderId="102" xfId="8" applyFont="1" applyFill="1" applyBorder="1" applyAlignment="1">
      <alignment horizontal="left" vertical="center"/>
    </xf>
    <xf numFmtId="0" fontId="68" fillId="0" borderId="101" xfId="8" applyFont="1" applyFill="1" applyBorder="1" applyAlignment="1">
      <alignment horizontal="left" vertical="center"/>
    </xf>
    <xf numFmtId="0" fontId="68" fillId="0" borderId="101" xfId="8" applyFont="1" applyFill="1" applyBorder="1" applyAlignment="1">
      <alignment vertical="center"/>
    </xf>
    <xf numFmtId="0" fontId="68" fillId="0" borderId="100" xfId="8" applyFont="1" applyFill="1" applyBorder="1" applyAlignment="1">
      <alignment vertical="center"/>
    </xf>
    <xf numFmtId="0" fontId="66" fillId="0" borderId="0" xfId="8" applyFont="1" applyFill="1" applyAlignment="1">
      <alignment horizontal="left" vertical="center"/>
    </xf>
    <xf numFmtId="0" fontId="66" fillId="0" borderId="95" xfId="8" applyFont="1" applyFill="1" applyBorder="1" applyAlignment="1">
      <alignment horizontal="left" vertical="center"/>
    </xf>
    <xf numFmtId="0" fontId="63" fillId="0" borderId="94" xfId="8" applyFont="1" applyFill="1" applyBorder="1" applyAlignment="1">
      <alignment horizontal="left" vertical="center"/>
    </xf>
    <xf numFmtId="0" fontId="66" fillId="0" borderId="0" xfId="8" applyFont="1" applyFill="1" applyBorder="1" applyAlignment="1">
      <alignment horizontal="left" vertical="center"/>
    </xf>
    <xf numFmtId="0" fontId="63" fillId="0" borderId="99" xfId="8" applyFont="1" applyFill="1" applyBorder="1" applyAlignment="1">
      <alignment horizontal="left"/>
    </xf>
    <xf numFmtId="0" fontId="66" fillId="0" borderId="99" xfId="8" applyFont="1" applyFill="1" applyBorder="1" applyAlignment="1">
      <alignment horizontal="left" vertical="center"/>
    </xf>
    <xf numFmtId="0" fontId="66" fillId="0" borderId="13" xfId="8" applyFont="1" applyFill="1" applyBorder="1" applyAlignment="1">
      <alignment horizontal="left" vertical="center"/>
    </xf>
    <xf numFmtId="0" fontId="67" fillId="0" borderId="98" xfId="8" applyFont="1" applyFill="1" applyBorder="1" applyAlignment="1">
      <alignment horizontal="left" vertical="center"/>
    </xf>
    <xf numFmtId="0" fontId="63" fillId="0" borderId="0" xfId="8" applyFont="1" applyFill="1" applyBorder="1" applyAlignment="1">
      <alignment horizontal="left"/>
    </xf>
    <xf numFmtId="0" fontId="66" fillId="0" borderId="29" xfId="8" applyFont="1" applyFill="1" applyBorder="1" applyAlignment="1">
      <alignment horizontal="left" vertical="center"/>
    </xf>
    <xf numFmtId="0" fontId="67" fillId="0" borderId="0" xfId="8" applyFont="1" applyFill="1" applyBorder="1" applyAlignment="1">
      <alignment horizontal="left"/>
    </xf>
    <xf numFmtId="0" fontId="28" fillId="0" borderId="0" xfId="8" applyFont="1" applyFill="1" applyBorder="1" applyAlignment="1">
      <alignment horizontal="left"/>
    </xf>
    <xf numFmtId="0" fontId="62" fillId="0" borderId="0" xfId="8" applyFont="1" applyFill="1" applyBorder="1" applyAlignment="1">
      <alignment horizontal="center" vertical="center"/>
    </xf>
    <xf numFmtId="0" fontId="67" fillId="0" borderId="0" xfId="8" applyFont="1" applyFill="1" applyBorder="1" applyAlignment="1">
      <alignment horizontal="center"/>
    </xf>
    <xf numFmtId="0" fontId="67" fillId="0" borderId="97" xfId="8" applyFont="1" applyFill="1" applyBorder="1" applyAlignment="1" applyProtection="1">
      <alignment horizontal="center" vertical="center"/>
      <protection locked="0"/>
    </xf>
    <xf numFmtId="0" fontId="66" fillId="0" borderId="98" xfId="8" applyFont="1" applyFill="1" applyBorder="1" applyAlignment="1">
      <alignment horizontal="left"/>
    </xf>
    <xf numFmtId="0" fontId="69" fillId="0" borderId="0" xfId="8" applyFont="1" applyFill="1" applyBorder="1" applyAlignment="1">
      <alignment horizontal="center" vertical="center"/>
    </xf>
    <xf numFmtId="0" fontId="66" fillId="0" borderId="96" xfId="8" applyFont="1" applyFill="1" applyBorder="1" applyAlignment="1">
      <alignment horizontal="left" vertical="center"/>
    </xf>
    <xf numFmtId="0" fontId="63" fillId="0" borderId="95" xfId="8" applyFont="1" applyFill="1" applyBorder="1" applyAlignment="1">
      <alignment horizontal="left" vertical="center"/>
    </xf>
    <xf numFmtId="0" fontId="68" fillId="0" borderId="95" xfId="8" applyFont="1" applyFill="1" applyBorder="1" applyAlignment="1">
      <alignment horizontal="left" vertical="center"/>
    </xf>
    <xf numFmtId="0" fontId="65" fillId="0" borderId="0" xfId="8" applyFont="1" applyFill="1" applyAlignment="1">
      <alignment horizontal="left" vertical="center"/>
    </xf>
    <xf numFmtId="0" fontId="65" fillId="0" borderId="13" xfId="8" applyFont="1" applyFill="1" applyBorder="1" applyAlignment="1">
      <alignment horizontal="left" vertical="center"/>
    </xf>
    <xf numFmtId="0" fontId="65" fillId="0" borderId="99" xfId="8" applyFont="1" applyFill="1" applyBorder="1" applyAlignment="1">
      <alignment horizontal="left" vertical="center"/>
    </xf>
    <xf numFmtId="0" fontId="65" fillId="0" borderId="98" xfId="8" applyFont="1" applyFill="1" applyBorder="1" applyAlignment="1">
      <alignment horizontal="left" vertical="center"/>
    </xf>
    <xf numFmtId="0" fontId="63" fillId="0" borderId="29" xfId="8" applyFont="1" applyFill="1" applyBorder="1" applyAlignment="1">
      <alignment horizontal="left" vertical="center"/>
    </xf>
    <xf numFmtId="0" fontId="64" fillId="0" borderId="0" xfId="8" applyFont="1" applyFill="1" applyAlignment="1">
      <alignment horizontal="left" vertical="center"/>
    </xf>
    <xf numFmtId="0" fontId="64" fillId="0" borderId="96" xfId="8" applyFont="1" applyFill="1" applyBorder="1" applyAlignment="1">
      <alignment horizontal="left" vertical="center"/>
    </xf>
    <xf numFmtId="0" fontId="64" fillId="0" borderId="95" xfId="8" applyFont="1" applyFill="1" applyBorder="1" applyAlignment="1">
      <alignment horizontal="left" vertical="center"/>
    </xf>
    <xf numFmtId="0" fontId="64" fillId="0" borderId="94" xfId="8" applyFont="1" applyFill="1" applyBorder="1" applyAlignment="1">
      <alignment horizontal="left" vertical="center"/>
    </xf>
    <xf numFmtId="0" fontId="29" fillId="0" borderId="17" xfId="8" applyFill="1" applyBorder="1" applyAlignment="1">
      <alignment vertical="center"/>
    </xf>
    <xf numFmtId="0" fontId="29" fillId="0" borderId="93" xfId="8" applyFill="1" applyBorder="1" applyAlignment="1">
      <alignment vertical="center"/>
    </xf>
    <xf numFmtId="0" fontId="63" fillId="0" borderId="93" xfId="8" quotePrefix="1" applyFont="1" applyFill="1" applyBorder="1" applyAlignment="1">
      <alignment horizontal="left" vertical="center"/>
    </xf>
    <xf numFmtId="0" fontId="62" fillId="0" borderId="93" xfId="8" applyFont="1" applyFill="1" applyBorder="1" applyAlignment="1">
      <alignment horizontal="center" vertical="center"/>
    </xf>
    <xf numFmtId="0" fontId="60" fillId="0" borderId="92" xfId="8" applyFont="1" applyFill="1" applyBorder="1" applyAlignment="1">
      <alignment vertical="center"/>
    </xf>
    <xf numFmtId="0" fontId="61" fillId="0" borderId="0" xfId="8" applyFont="1" applyFill="1" applyAlignment="1">
      <alignment horizontal="left" vertical="center"/>
    </xf>
    <xf numFmtId="0" fontId="29" fillId="0" borderId="91" xfId="8" applyFont="1" applyFill="1" applyBorder="1" applyAlignment="1">
      <alignment horizontal="left" vertical="center"/>
    </xf>
    <xf numFmtId="0" fontId="60" fillId="0" borderId="90" xfId="8" applyFont="1" applyFill="1" applyBorder="1" applyAlignment="1">
      <alignment horizontal="left" vertical="center"/>
    </xf>
    <xf numFmtId="0" fontId="29" fillId="0" borderId="89" xfId="8" applyFont="1" applyFill="1" applyBorder="1" applyAlignment="1">
      <alignment horizontal="left" vertical="center"/>
    </xf>
    <xf numFmtId="0" fontId="58" fillId="0" borderId="0" xfId="8" applyFont="1" applyFill="1" applyAlignment="1">
      <alignment horizontal="left" vertical="center"/>
    </xf>
    <xf numFmtId="0" fontId="59" fillId="0" borderId="0" xfId="8" quotePrefix="1" applyFont="1" applyFill="1" applyAlignment="1">
      <alignment horizontal="left" vertical="center"/>
    </xf>
    <xf numFmtId="0" fontId="63" fillId="0" borderId="0" xfId="8" applyFont="1" applyFill="1" applyAlignment="1">
      <alignment vertical="center"/>
    </xf>
    <xf numFmtId="49" fontId="76" fillId="0" borderId="43" xfId="8" applyNumberFormat="1" applyFont="1" applyFill="1" applyBorder="1" applyAlignment="1">
      <alignment horizontal="center" vertical="top"/>
    </xf>
    <xf numFmtId="0" fontId="76" fillId="0" borderId="74" xfId="8" applyFont="1" applyFill="1" applyBorder="1" applyAlignment="1">
      <alignment horizontal="right" vertical="top" wrapText="1"/>
    </xf>
    <xf numFmtId="0" fontId="76" fillId="0" borderId="66" xfId="8" applyFont="1" applyFill="1" applyBorder="1" applyAlignment="1">
      <alignment horizontal="right" vertical="top" wrapText="1"/>
    </xf>
    <xf numFmtId="0" fontId="76" fillId="0" borderId="66"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0" fontId="78" fillId="0" borderId="64" xfId="8" applyFont="1" applyFill="1" applyBorder="1" applyAlignment="1">
      <alignment horizontal="center" wrapText="1"/>
    </xf>
    <xf numFmtId="0" fontId="78" fillId="0" borderId="63" xfId="8" applyFont="1" applyFill="1" applyBorder="1" applyAlignment="1">
      <alignment horizontal="center" wrapText="1"/>
    </xf>
    <xf numFmtId="49" fontId="77" fillId="0" borderId="75" xfId="8" applyNumberFormat="1" applyFont="1" applyFill="1" applyBorder="1" applyAlignment="1">
      <alignment horizontal="center" vertical="top"/>
    </xf>
    <xf numFmtId="0" fontId="77" fillId="0" borderId="74"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9" fillId="0" borderId="66" xfId="8" applyFont="1" applyFill="1" applyBorder="1" applyAlignment="1">
      <alignment horizontal="right" vertical="top" wrapText="1"/>
    </xf>
    <xf numFmtId="0" fontId="63" fillId="0" borderId="0" xfId="8" applyFont="1" applyFill="1"/>
    <xf numFmtId="0" fontId="77" fillId="0" borderId="66" xfId="8" applyFont="1" applyFill="1" applyBorder="1" applyAlignment="1">
      <alignment horizontal="left" vertical="top"/>
    </xf>
    <xf numFmtId="0" fontId="78" fillId="0" borderId="71" xfId="8" applyFont="1" applyFill="1" applyBorder="1" applyAlignment="1">
      <alignment horizontal="center" wrapText="1"/>
    </xf>
    <xf numFmtId="0" fontId="78" fillId="0" borderId="70" xfId="8" applyFont="1" applyFill="1" applyBorder="1" applyAlignment="1">
      <alignment horizontal="center" wrapText="1"/>
    </xf>
    <xf numFmtId="0" fontId="63" fillId="0" borderId="0" xfId="8" applyFont="1" applyFill="1" applyAlignment="1">
      <alignment vertical="center" wrapText="1"/>
    </xf>
    <xf numFmtId="0" fontId="75" fillId="0" borderId="116" xfId="8" applyFont="1" applyFill="1" applyBorder="1" applyAlignment="1">
      <alignment horizontal="right" vertical="center" wrapText="1"/>
    </xf>
    <xf numFmtId="0" fontId="64" fillId="0" borderId="0" xfId="8" applyFont="1" applyFill="1" applyAlignment="1">
      <alignment vertical="center" wrapText="1"/>
    </xf>
    <xf numFmtId="0" fontId="62" fillId="0" borderId="91" xfId="8" applyFont="1" applyFill="1" applyBorder="1" applyAlignment="1">
      <alignment horizontal="left" vertical="center"/>
    </xf>
    <xf numFmtId="0" fontId="62" fillId="0" borderId="90" xfId="8" applyFont="1" applyFill="1" applyBorder="1" applyAlignment="1">
      <alignment horizontal="left" vertical="center"/>
    </xf>
    <xf numFmtId="0" fontId="75" fillId="0" borderId="89" xfId="8" applyFont="1" applyFill="1" applyBorder="1" applyAlignment="1">
      <alignment horizontal="left" vertical="center"/>
    </xf>
    <xf numFmtId="0" fontId="62" fillId="0" borderId="43" xfId="8" applyFont="1" applyFill="1" applyBorder="1" applyAlignment="1">
      <alignment horizontal="center" vertical="center"/>
    </xf>
    <xf numFmtId="0" fontId="63" fillId="0" borderId="43" xfId="8" applyFont="1" applyFill="1" applyBorder="1" applyAlignment="1">
      <alignment horizontal="center" vertical="center"/>
    </xf>
    <xf numFmtId="0" fontId="67" fillId="0" borderId="79" xfId="8" applyFont="1" applyFill="1" applyBorder="1" applyAlignment="1">
      <alignment horizontal="left" vertical="center"/>
    </xf>
    <xf numFmtId="0" fontId="63" fillId="0" borderId="79" xfId="8" applyFont="1" applyFill="1" applyBorder="1" applyAlignment="1">
      <alignment horizontal="left" vertical="center"/>
    </xf>
    <xf numFmtId="171" fontId="63" fillId="0" borderId="0" xfId="8" applyNumberFormat="1" applyFont="1" applyFill="1" applyAlignment="1">
      <alignment horizontal="left" vertical="center"/>
    </xf>
    <xf numFmtId="0" fontId="70" fillId="0" borderId="0" xfId="8" applyFont="1" applyFill="1" applyAlignment="1">
      <alignment vertical="center"/>
    </xf>
    <xf numFmtId="0" fontId="29" fillId="0" borderId="0" xfId="8" applyFont="1" applyFill="1" applyAlignment="1">
      <alignment vertical="center"/>
    </xf>
    <xf numFmtId="0" fontId="29" fillId="0" borderId="0" xfId="8" applyFont="1" applyFill="1" applyBorder="1" applyAlignment="1">
      <alignment horizontal="left" vertical="center"/>
    </xf>
    <xf numFmtId="0" fontId="60" fillId="0" borderId="91" xfId="8" applyFont="1" applyFill="1" applyBorder="1" applyAlignment="1">
      <alignment horizontal="left" vertical="center"/>
    </xf>
    <xf numFmtId="0" fontId="29" fillId="0" borderId="104" xfId="8" applyFont="1" applyFill="1" applyBorder="1" applyAlignment="1">
      <alignment horizontal="left" vertical="center"/>
    </xf>
    <xf numFmtId="0" fontId="76" fillId="0" borderId="0" xfId="8" applyFont="1" applyFill="1" applyAlignment="1">
      <alignment vertical="center"/>
    </xf>
    <xf numFmtId="0" fontId="77" fillId="0" borderId="0" xfId="8" applyFont="1" applyFill="1" applyAlignment="1">
      <alignment vertical="center"/>
    </xf>
    <xf numFmtId="0" fontId="77" fillId="0" borderId="111" xfId="8" applyFont="1" applyFill="1" applyBorder="1" applyAlignment="1">
      <alignment horizontal="left" vertical="top" wrapText="1"/>
    </xf>
    <xf numFmtId="0" fontId="77" fillId="0" borderId="110" xfId="8" applyFont="1" applyFill="1" applyBorder="1" applyAlignment="1">
      <alignment horizontal="left" vertical="top" wrapText="1"/>
    </xf>
    <xf numFmtId="170" fontId="75" fillId="0" borderId="67" xfId="8" applyNumberFormat="1" applyFont="1" applyFill="1" applyBorder="1" applyAlignment="1">
      <alignment horizontal="right" vertical="center"/>
    </xf>
    <xf numFmtId="0" fontId="76" fillId="0" borderId="91" xfId="8" applyFont="1" applyFill="1" applyBorder="1" applyAlignment="1">
      <alignment horizontal="left" vertical="top" wrapText="1"/>
    </xf>
    <xf numFmtId="0" fontId="76" fillId="0" borderId="89" xfId="8" applyFont="1" applyFill="1" applyBorder="1" applyAlignment="1">
      <alignment horizontal="left" vertical="top" wrapText="1"/>
    </xf>
    <xf numFmtId="0" fontId="77"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49" fontId="77" fillId="0" borderId="71" xfId="8" applyNumberFormat="1" applyFont="1" applyFill="1" applyBorder="1" applyAlignment="1">
      <alignment horizontal="center" vertical="top"/>
    </xf>
    <xf numFmtId="0" fontId="77" fillId="0" borderId="87" xfId="8" applyFont="1" applyFill="1" applyBorder="1" applyAlignment="1">
      <alignment horizontal="left" vertical="top" wrapText="1"/>
    </xf>
    <xf numFmtId="0" fontId="77" fillId="0" borderId="86" xfId="8" applyFont="1" applyFill="1" applyBorder="1" applyAlignment="1">
      <alignment horizontal="left" vertical="top" wrapText="1"/>
    </xf>
    <xf numFmtId="0" fontId="77" fillId="0" borderId="70" xfId="8" applyFont="1" applyFill="1" applyBorder="1" applyAlignment="1">
      <alignment horizontal="left" vertical="top" wrapText="1"/>
    </xf>
    <xf numFmtId="0" fontId="76" fillId="0" borderId="66" xfId="8" quotePrefix="1" applyFont="1" applyFill="1" applyBorder="1" applyAlignment="1">
      <alignment horizontal="left" vertical="top" wrapText="1"/>
    </xf>
    <xf numFmtId="49" fontId="76" fillId="0" borderId="71" xfId="8" applyNumberFormat="1" applyFont="1" applyFill="1" applyBorder="1" applyAlignment="1">
      <alignment horizontal="center" vertical="top"/>
    </xf>
    <xf numFmtId="0" fontId="76" fillId="0" borderId="87" xfId="8" applyFont="1" applyFill="1" applyBorder="1" applyAlignment="1">
      <alignment horizontal="left" vertical="top" wrapText="1"/>
    </xf>
    <xf numFmtId="0" fontId="76" fillId="0" borderId="86" xfId="8" applyFont="1" applyFill="1" applyBorder="1" applyAlignment="1">
      <alignment horizontal="left" vertical="top" wrapText="1"/>
    </xf>
    <xf numFmtId="0" fontId="76" fillId="0" borderId="70" xfId="8" applyFont="1" applyFill="1" applyBorder="1" applyAlignment="1">
      <alignment horizontal="left" vertical="top" wrapText="1"/>
    </xf>
    <xf numFmtId="0" fontId="80" fillId="0" borderId="91" xfId="8" applyFont="1" applyFill="1" applyBorder="1" applyAlignment="1">
      <alignment horizontal="left" vertical="top" wrapText="1"/>
    </xf>
    <xf numFmtId="0" fontId="80" fillId="0" borderId="89" xfId="8" applyFont="1" applyFill="1" applyBorder="1" applyAlignment="1">
      <alignment horizontal="left" vertical="top" wrapText="1"/>
    </xf>
    <xf numFmtId="0" fontId="80" fillId="0" borderId="66" xfId="8" applyFont="1" applyFill="1" applyBorder="1" applyAlignment="1">
      <alignment horizontal="left" vertical="top" wrapText="1"/>
    </xf>
    <xf numFmtId="0" fontId="80" fillId="0" borderId="91" xfId="8" quotePrefix="1" applyFont="1" applyFill="1" applyBorder="1" applyAlignment="1">
      <alignment horizontal="left" vertical="top" wrapText="1"/>
    </xf>
    <xf numFmtId="0" fontId="80" fillId="0" borderId="89" xfId="8" quotePrefix="1" applyFont="1" applyFill="1" applyBorder="1" applyAlignment="1">
      <alignment horizontal="left" vertical="top" wrapText="1"/>
    </xf>
    <xf numFmtId="0" fontId="76" fillId="0" borderId="87" xfId="8" quotePrefix="1" applyFont="1" applyFill="1" applyBorder="1" applyAlignment="1">
      <alignment horizontal="left" vertical="top" wrapText="1"/>
    </xf>
    <xf numFmtId="0" fontId="76" fillId="0" borderId="86" xfId="8" quotePrefix="1" applyFont="1" applyFill="1" applyBorder="1" applyAlignment="1">
      <alignment horizontal="left" vertical="top" wrapText="1"/>
    </xf>
    <xf numFmtId="0" fontId="76" fillId="0" borderId="0" xfId="8" applyFont="1" applyFill="1" applyAlignment="1">
      <alignment vertical="center" wrapText="1"/>
    </xf>
    <xf numFmtId="49" fontId="76" fillId="0" borderId="75" xfId="8" applyNumberFormat="1" applyFont="1" applyFill="1" applyBorder="1" applyAlignment="1">
      <alignment horizontal="center" vertical="top"/>
    </xf>
    <xf numFmtId="0" fontId="76" fillId="0" borderId="111" xfId="8" applyFont="1" applyFill="1" applyBorder="1" applyAlignment="1">
      <alignment horizontal="left" vertical="top" wrapText="1"/>
    </xf>
    <xf numFmtId="0" fontId="76" fillId="0" borderId="110" xfId="8" applyFont="1" applyFill="1" applyBorder="1" applyAlignment="1">
      <alignment horizontal="left" vertical="top" wrapText="1"/>
    </xf>
    <xf numFmtId="0" fontId="76" fillId="0" borderId="74" xfId="8" applyFont="1" applyFill="1" applyBorder="1" applyAlignment="1">
      <alignment horizontal="left" vertical="top" wrapText="1"/>
    </xf>
    <xf numFmtId="0" fontId="77" fillId="0" borderId="0" xfId="8" applyFont="1" applyFill="1" applyAlignment="1">
      <alignment vertical="center" wrapText="1"/>
    </xf>
    <xf numFmtId="0" fontId="77" fillId="0" borderId="91" xfId="8" quotePrefix="1"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6" fillId="0" borderId="91" xfId="8" quotePrefix="1" applyFont="1" applyFill="1" applyBorder="1" applyAlignment="1">
      <alignment horizontal="left" vertical="top" wrapText="1"/>
    </xf>
    <xf numFmtId="0" fontId="76" fillId="0" borderId="89" xfId="8" quotePrefix="1" applyFont="1" applyFill="1" applyBorder="1" applyAlignment="1">
      <alignment horizontal="left" vertical="top" wrapText="1"/>
    </xf>
    <xf numFmtId="0" fontId="77" fillId="0" borderId="67" xfId="8" applyFont="1" applyFill="1" applyBorder="1" applyAlignment="1">
      <alignment horizontal="center" vertical="center" wrapText="1"/>
    </xf>
    <xf numFmtId="0" fontId="77" fillId="0" borderId="43" xfId="8" applyFont="1" applyFill="1" applyBorder="1" applyAlignment="1">
      <alignment horizontal="center" wrapText="1"/>
    </xf>
    <xf numFmtId="0" fontId="78" fillId="0" borderId="43" xfId="8" applyFont="1" applyFill="1" applyBorder="1" applyAlignment="1">
      <alignment horizontal="center" vertical="center" wrapText="1"/>
    </xf>
    <xf numFmtId="0" fontId="77" fillId="0" borderId="91" xfId="8" applyFont="1" applyFill="1" applyBorder="1" applyAlignment="1">
      <alignment horizontal="center" vertical="center" wrapText="1"/>
    </xf>
    <xf numFmtId="0" fontId="77" fillId="0" borderId="89"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6" fillId="0" borderId="64" xfId="8" applyFont="1" applyFill="1" applyBorder="1" applyAlignment="1">
      <alignment horizontal="center" vertical="center"/>
    </xf>
    <xf numFmtId="0" fontId="76" fillId="0" borderId="114" xfId="8" applyFont="1" applyFill="1" applyBorder="1" applyAlignment="1">
      <alignment horizontal="center" vertical="center"/>
    </xf>
    <xf numFmtId="0" fontId="76" fillId="0" borderId="113" xfId="8" applyFont="1" applyFill="1" applyBorder="1" applyAlignment="1">
      <alignment horizontal="center" vertical="center"/>
    </xf>
    <xf numFmtId="0" fontId="76" fillId="0" borderId="63" xfId="8" applyFont="1" applyFill="1" applyBorder="1" applyAlignment="1">
      <alignment horizontal="center" vertical="center"/>
    </xf>
    <xf numFmtId="0" fontId="63" fillId="0" borderId="99" xfId="8" applyFont="1" applyFill="1" applyBorder="1" applyAlignment="1">
      <alignment vertical="center"/>
    </xf>
    <xf numFmtId="0" fontId="75" fillId="0" borderId="0" xfId="8" applyFont="1" applyFill="1" applyBorder="1" applyAlignment="1">
      <alignment horizontal="left" vertical="center"/>
    </xf>
    <xf numFmtId="0" fontId="57" fillId="8" borderId="0" xfId="0" applyFont="1" applyFill="1" applyAlignment="1"/>
    <xf numFmtId="0" fontId="83" fillId="0" borderId="0" xfId="0" applyFont="1" applyAlignment="1"/>
    <xf numFmtId="0" fontId="84" fillId="0" borderId="0" xfId="0" applyFont="1"/>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15" fillId="0" borderId="0" xfId="0" applyFont="1" applyAlignment="1"/>
    <xf numFmtId="0" fontId="15" fillId="0" borderId="0" xfId="0" applyFont="1" applyAlignment="1">
      <alignment horizontal="left" wrapText="1"/>
    </xf>
    <xf numFmtId="0" fontId="22" fillId="0" borderId="0" xfId="0" applyFont="1" applyAlignment="1">
      <alignment wrapText="1"/>
    </xf>
    <xf numFmtId="0" fontId="22" fillId="0" borderId="136" xfId="0" applyFont="1" applyBorder="1" applyAlignment="1"/>
    <xf numFmtId="0" fontId="22" fillId="0" borderId="0" xfId="0" applyFont="1" applyAlignment="1"/>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14" fillId="0" borderId="0" xfId="0" applyFont="1" applyAlignment="1"/>
    <xf numFmtId="0" fontId="22" fillId="0" borderId="0" xfId="0" applyFont="1" applyAlignment="1">
      <alignment horizontal="center"/>
    </xf>
    <xf numFmtId="0" fontId="14" fillId="0" borderId="0" xfId="0" applyFont="1"/>
    <xf numFmtId="0" fontId="14" fillId="0" borderId="0" xfId="0" applyFont="1" applyAlignment="1">
      <alignment wrapText="1"/>
    </xf>
    <xf numFmtId="0" fontId="14" fillId="0" borderId="0" xfId="0" applyFont="1" applyAlignment="1">
      <alignment horizontal="left" wrapText="1"/>
    </xf>
    <xf numFmtId="0" fontId="86" fillId="8" borderId="0" xfId="0" applyFont="1" applyFill="1" applyAlignment="1"/>
    <xf numFmtId="0" fontId="84" fillId="0" borderId="0" xfId="0" applyFont="1" applyBorder="1"/>
    <xf numFmtId="0" fontId="84" fillId="0" borderId="99" xfId="0" applyFont="1" applyBorder="1"/>
    <xf numFmtId="0" fontId="14" fillId="0" borderId="0" xfId="0" applyFont="1" applyAlignment="1">
      <alignment horizontal="left" vertical="top" wrapText="1"/>
    </xf>
    <xf numFmtId="170" fontId="75" fillId="0" borderId="43" xfId="8" applyNumberFormat="1" applyFont="1" applyFill="1" applyBorder="1" applyAlignment="1">
      <alignment horizontal="right" vertical="center"/>
    </xf>
    <xf numFmtId="0" fontId="84" fillId="0" borderId="0" xfId="0" applyFont="1" applyAlignment="1">
      <alignment vertical="center"/>
    </xf>
    <xf numFmtId="0" fontId="84" fillId="0" borderId="0" xfId="0" applyFont="1" applyAlignment="1">
      <alignment wrapText="1"/>
    </xf>
    <xf numFmtId="0" fontId="22" fillId="0" borderId="0" xfId="0" applyFont="1" applyBorder="1" applyAlignment="1">
      <alignment vertical="center"/>
    </xf>
    <xf numFmtId="0" fontId="22" fillId="0" borderId="77" xfId="0" applyFont="1" applyBorder="1"/>
    <xf numFmtId="0" fontId="22" fillId="0" borderId="0" xfId="0" applyFont="1" applyBorder="1"/>
    <xf numFmtId="3" fontId="22" fillId="0" borderId="79" xfId="0" applyNumberFormat="1" applyFont="1" applyBorder="1"/>
    <xf numFmtId="3" fontId="22" fillId="0" borderId="86" xfId="0" applyNumberFormat="1" applyFont="1" applyBorder="1"/>
    <xf numFmtId="3" fontId="22" fillId="0" borderId="101" xfId="0" applyNumberFormat="1" applyFont="1" applyBorder="1"/>
    <xf numFmtId="3" fontId="22" fillId="0" borderId="87" xfId="0" applyNumberFormat="1" applyFont="1" applyBorder="1"/>
    <xf numFmtId="0" fontId="22" fillId="0" borderId="117" xfId="0" applyFont="1" applyBorder="1"/>
    <xf numFmtId="0" fontId="22" fillId="0" borderId="121" xfId="0" applyFont="1" applyBorder="1"/>
    <xf numFmtId="3" fontId="22" fillId="0" borderId="120" xfId="0" applyNumberFormat="1" applyFont="1" applyBorder="1"/>
    <xf numFmtId="3" fontId="22" fillId="0" borderId="78" xfId="0" applyNumberFormat="1" applyFont="1" applyBorder="1"/>
    <xf numFmtId="3" fontId="22" fillId="7" borderId="78" xfId="0" applyNumberFormat="1" applyFont="1" applyFill="1" applyBorder="1"/>
    <xf numFmtId="3" fontId="22" fillId="0" borderId="71" xfId="0" applyNumberFormat="1" applyFont="1" applyBorder="1"/>
    <xf numFmtId="0" fontId="22" fillId="0" borderId="120" xfId="0" applyFont="1" applyBorder="1"/>
    <xf numFmtId="0" fontId="22" fillId="0" borderId="79" xfId="0" applyFont="1" applyBorder="1"/>
    <xf numFmtId="3" fontId="22" fillId="0" borderId="118" xfId="0" applyNumberFormat="1" applyFont="1" applyBorder="1"/>
    <xf numFmtId="3" fontId="22" fillId="0" borderId="77" xfId="0" applyNumberFormat="1" applyFont="1" applyBorder="1"/>
    <xf numFmtId="3" fontId="87" fillId="0" borderId="77" xfId="0" applyNumberFormat="1" applyFont="1" applyBorder="1"/>
    <xf numFmtId="3" fontId="87" fillId="0" borderId="79" xfId="0" applyNumberFormat="1" applyFont="1" applyBorder="1"/>
    <xf numFmtId="0" fontId="87" fillId="0" borderId="77" xfId="0" applyFont="1" applyBorder="1"/>
    <xf numFmtId="0" fontId="87" fillId="0" borderId="79" xfId="0" applyFont="1" applyBorder="1"/>
    <xf numFmtId="3" fontId="87" fillId="0" borderId="86" xfId="0" applyNumberFormat="1" applyFont="1" applyBorder="1"/>
    <xf numFmtId="3" fontId="87" fillId="0" borderId="87" xfId="0" applyNumberFormat="1" applyFont="1" applyBorder="1"/>
    <xf numFmtId="0" fontId="22" fillId="0" borderId="137" xfId="0" applyFont="1" applyBorder="1"/>
    <xf numFmtId="3" fontId="22" fillId="0" borderId="117" xfId="0" applyNumberFormat="1" applyFont="1" applyBorder="1"/>
    <xf numFmtId="0" fontId="22" fillId="0" borderId="0" xfId="0" applyFont="1" applyAlignment="1">
      <alignment horizontal="center" wrapText="1"/>
    </xf>
    <xf numFmtId="0" fontId="22" fillId="0" borderId="86" xfId="0" applyFont="1" applyBorder="1"/>
    <xf numFmtId="0" fontId="22" fillId="0" borderId="87" xfId="0" applyFont="1" applyBorder="1"/>
    <xf numFmtId="0" fontId="22" fillId="0" borderId="78" xfId="0" applyFont="1" applyBorder="1"/>
    <xf numFmtId="0" fontId="22" fillId="0" borderId="120" xfId="0" applyFont="1" applyBorder="1" applyAlignment="1">
      <alignment vertical="center"/>
    </xf>
    <xf numFmtId="0" fontId="22" fillId="0" borderId="87" xfId="0" applyFont="1" applyBorder="1" applyAlignment="1">
      <alignment vertical="center"/>
    </xf>
    <xf numFmtId="0" fontId="22" fillId="0" borderId="117" xfId="0" applyFont="1" applyBorder="1" applyAlignment="1">
      <alignment vertical="center"/>
    </xf>
    <xf numFmtId="0" fontId="22" fillId="0" borderId="86" xfId="0" applyFont="1" applyBorder="1" applyAlignment="1">
      <alignment vertical="center"/>
    </xf>
    <xf numFmtId="0" fontId="87" fillId="0" borderId="117" xfId="0" applyFont="1" applyBorder="1"/>
    <xf numFmtId="0" fontId="87" fillId="0" borderId="120" xfId="0" applyFont="1" applyBorder="1"/>
    <xf numFmtId="0" fontId="22" fillId="0" borderId="93" xfId="0" applyFont="1" applyBorder="1"/>
    <xf numFmtId="0" fontId="86" fillId="0" borderId="93" xfId="0" applyFont="1" applyBorder="1"/>
    <xf numFmtId="3" fontId="0" fillId="0" borderId="77" xfId="0" applyNumberFormat="1" applyBorder="1" applyAlignment="1">
      <alignment horizontal="right"/>
    </xf>
    <xf numFmtId="3" fontId="0" fillId="0" borderId="79" xfId="0" applyNumberFormat="1" applyBorder="1" applyAlignment="1">
      <alignment horizontal="right"/>
    </xf>
    <xf numFmtId="0" fontId="22" fillId="0" borderId="95" xfId="0" applyFont="1" applyBorder="1" applyAlignment="1"/>
    <xf numFmtId="0" fontId="21" fillId="0" borderId="1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0" xfId="0" applyFont="1" applyAlignment="1">
      <alignment horizontal="center" vertical="center"/>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3" fontId="22" fillId="0" borderId="0" xfId="0" applyNumberFormat="1" applyFont="1" applyBorder="1"/>
    <xf numFmtId="0" fontId="22" fillId="0" borderId="101" xfId="0" applyFont="1" applyBorder="1"/>
    <xf numFmtId="0" fontId="23" fillId="0" borderId="0" xfId="0" applyFont="1" applyBorder="1" applyAlignment="1">
      <alignment vertical="center" wrapText="1"/>
    </xf>
    <xf numFmtId="0" fontId="22" fillId="7" borderId="77" xfId="0" applyFont="1" applyFill="1" applyBorder="1"/>
    <xf numFmtId="0" fontId="22" fillId="7" borderId="79" xfId="0" applyFont="1" applyFill="1" applyBorder="1"/>
    <xf numFmtId="3" fontId="22" fillId="0" borderId="86" xfId="0" applyNumberFormat="1" applyFont="1" applyBorder="1" applyAlignment="1">
      <alignment vertical="center"/>
    </xf>
    <xf numFmtId="0" fontId="21" fillId="0" borderId="0" xfId="0" applyFont="1" applyBorder="1" applyAlignment="1">
      <alignment horizontal="left" vertical="center" wrapText="1"/>
    </xf>
    <xf numFmtId="0" fontId="22" fillId="0" borderId="0" xfId="0" applyFont="1" applyBorder="1" applyAlignment="1">
      <alignment horizontal="center" vertical="center" wrapText="1"/>
    </xf>
    <xf numFmtId="3" fontId="22" fillId="0" borderId="77" xfId="0" applyNumberFormat="1" applyFont="1" applyFill="1" applyBorder="1"/>
    <xf numFmtId="3" fontId="22" fillId="0" borderId="79" xfId="0" applyNumberFormat="1" applyFont="1" applyFill="1" applyBorder="1"/>
    <xf numFmtId="0" fontId="22" fillId="0" borderId="77" xfId="0" applyFont="1" applyFill="1" applyBorder="1"/>
    <xf numFmtId="0" fontId="22" fillId="0" borderId="79" xfId="0" applyFont="1" applyFill="1" applyBorder="1"/>
    <xf numFmtId="0" fontId="22" fillId="0" borderId="117" xfId="0" applyFont="1" applyBorder="1" applyAlignment="1">
      <alignment horizontal="center"/>
    </xf>
    <xf numFmtId="0" fontId="22" fillId="0" borderId="120" xfId="0" applyFont="1" applyBorder="1" applyAlignment="1">
      <alignment horizontal="center"/>
    </xf>
    <xf numFmtId="3" fontId="22" fillId="0" borderId="0" xfId="0" applyNumberFormat="1" applyFont="1"/>
    <xf numFmtId="0" fontId="21" fillId="0" borderId="77" xfId="0" applyFont="1" applyBorder="1"/>
    <xf numFmtId="0" fontId="27" fillId="6" borderId="92" xfId="8" applyFont="1" applyFill="1" applyBorder="1"/>
    <xf numFmtId="0" fontId="27" fillId="6" borderId="93" xfId="8" applyFont="1" applyFill="1" applyBorder="1"/>
    <xf numFmtId="0" fontId="26" fillId="6" borderId="93" xfId="8" applyFont="1" applyFill="1" applyBorder="1"/>
    <xf numFmtId="0" fontId="26" fillId="6" borderId="17" xfId="8" applyFont="1" applyFill="1" applyBorder="1"/>
    <xf numFmtId="0" fontId="26" fillId="0" borderId="0" xfId="8" applyFont="1"/>
    <xf numFmtId="0" fontId="89" fillId="3" borderId="94" xfId="8" applyFont="1" applyFill="1" applyBorder="1"/>
    <xf numFmtId="0" fontId="26" fillId="3" borderId="95" xfId="8" applyFont="1" applyFill="1" applyBorder="1"/>
    <xf numFmtId="0" fontId="26" fillId="3" borderId="96" xfId="8" applyFont="1" applyFill="1" applyBorder="1"/>
    <xf numFmtId="0" fontId="26" fillId="0" borderId="0" xfId="8" applyFont="1" applyFill="1"/>
    <xf numFmtId="0" fontId="26" fillId="6" borderId="135" xfId="8" applyFont="1" applyFill="1" applyBorder="1"/>
    <xf numFmtId="0" fontId="30" fillId="0" borderId="134" xfId="8" applyFont="1" applyFill="1" applyBorder="1" applyAlignment="1" applyProtection="1">
      <alignment horizontal="left" vertical="top"/>
      <protection locked="0"/>
    </xf>
    <xf numFmtId="0" fontId="26" fillId="7" borderId="17" xfId="8" applyFont="1" applyFill="1" applyBorder="1"/>
    <xf numFmtId="0" fontId="26" fillId="0" borderId="29" xfId="8" applyFont="1" applyFill="1" applyBorder="1"/>
    <xf numFmtId="0" fontId="26" fillId="3" borderId="97" xfId="8" applyFont="1" applyFill="1" applyBorder="1"/>
    <xf numFmtId="0" fontId="26" fillId="3" borderId="0" xfId="8" applyFont="1" applyFill="1" applyBorder="1"/>
    <xf numFmtId="0" fontId="26" fillId="3" borderId="29" xfId="8" applyFont="1" applyFill="1" applyBorder="1"/>
    <xf numFmtId="0" fontId="27" fillId="6" borderId="133" xfId="8" applyFont="1" applyFill="1" applyBorder="1"/>
    <xf numFmtId="0" fontId="27" fillId="6" borderId="125" xfId="8" applyFont="1" applyFill="1" applyBorder="1" applyAlignment="1">
      <alignment horizontal="center"/>
    </xf>
    <xf numFmtId="0" fontId="27" fillId="6" borderId="130" xfId="10" applyFont="1" applyFill="1" applyBorder="1" applyAlignment="1">
      <alignment horizontal="left" vertical="top"/>
    </xf>
    <xf numFmtId="0" fontId="26" fillId="6" borderId="96" xfId="8" applyFont="1" applyFill="1" applyBorder="1"/>
    <xf numFmtId="0" fontId="27" fillId="3" borderId="63" xfId="8" applyFont="1" applyFill="1" applyBorder="1"/>
    <xf numFmtId="0" fontId="27" fillId="0" borderId="130" xfId="10" applyFont="1" applyFill="1" applyBorder="1" applyAlignment="1" applyProtection="1">
      <alignment horizontal="center" vertical="top"/>
      <protection locked="0"/>
    </xf>
    <xf numFmtId="0" fontId="92" fillId="0" borderId="0" xfId="9" applyFont="1" applyFill="1" applyBorder="1" applyAlignment="1" applyProtection="1">
      <alignment vertical="center"/>
      <protection hidden="1"/>
    </xf>
    <xf numFmtId="0" fontId="26" fillId="0" borderId="0" xfId="8" applyFont="1" applyFill="1" applyBorder="1"/>
    <xf numFmtId="0" fontId="27" fillId="3" borderId="66" xfId="8" applyFont="1" applyFill="1" applyBorder="1"/>
    <xf numFmtId="172" fontId="26" fillId="3" borderId="67" xfId="8" quotePrefix="1" applyNumberFormat="1" applyFont="1" applyFill="1" applyBorder="1" applyAlignment="1">
      <alignment horizontal="center"/>
    </xf>
    <xf numFmtId="0" fontId="27" fillId="0" borderId="132" xfId="10" applyFont="1" applyFill="1" applyBorder="1" applyAlignment="1" applyProtection="1">
      <alignment horizontal="center" vertical="top"/>
      <protection locked="0"/>
    </xf>
    <xf numFmtId="0" fontId="26" fillId="3" borderId="76" xfId="8" quotePrefix="1" applyFont="1" applyFill="1" applyBorder="1" applyAlignment="1">
      <alignment horizontal="center"/>
    </xf>
    <xf numFmtId="0" fontId="27" fillId="3" borderId="131" xfId="8" applyFont="1" applyFill="1" applyBorder="1" applyAlignment="1" applyProtection="1">
      <alignment horizontal="center" vertical="center"/>
      <protection locked="0"/>
    </xf>
    <xf numFmtId="0" fontId="27" fillId="3" borderId="126" xfId="8" applyFont="1" applyFill="1" applyBorder="1"/>
    <xf numFmtId="0" fontId="26" fillId="3" borderId="0" xfId="8" applyFont="1" applyFill="1"/>
    <xf numFmtId="0" fontId="27" fillId="3" borderId="43" xfId="8" applyFont="1" applyFill="1" applyBorder="1"/>
    <xf numFmtId="0" fontId="26" fillId="3" borderId="54" xfId="8" applyNumberFormat="1" applyFont="1" applyFill="1" applyBorder="1" applyAlignment="1">
      <alignment horizontal="center"/>
    </xf>
    <xf numFmtId="0" fontId="26" fillId="3" borderId="54" xfId="8" quotePrefix="1" applyNumberFormat="1" applyFont="1" applyFill="1" applyBorder="1" applyAlignment="1">
      <alignment horizontal="center"/>
    </xf>
    <xf numFmtId="0" fontId="26" fillId="0" borderId="0" xfId="8" applyFont="1" applyAlignment="1">
      <alignment horizontal="center"/>
    </xf>
    <xf numFmtId="16" fontId="26" fillId="3" borderId="0" xfId="8" applyNumberFormat="1" applyFont="1" applyFill="1" applyBorder="1" applyAlignment="1">
      <alignment horizontal="center"/>
    </xf>
    <xf numFmtId="0" fontId="27" fillId="3" borderId="74" xfId="8" applyFont="1" applyFill="1" applyBorder="1"/>
    <xf numFmtId="0" fontId="26" fillId="3" borderId="0" xfId="8" quotePrefix="1" applyFont="1" applyFill="1" applyBorder="1" applyAlignment="1">
      <alignment horizontal="center"/>
    </xf>
    <xf numFmtId="0" fontId="26" fillId="3" borderId="0" xfId="8" applyFont="1" applyFill="1" applyBorder="1" applyAlignment="1">
      <alignment horizontal="right"/>
    </xf>
    <xf numFmtId="0" fontId="27" fillId="6" borderId="126" xfId="8" applyFont="1" applyFill="1" applyBorder="1"/>
    <xf numFmtId="0" fontId="27" fillId="6" borderId="129" xfId="8" quotePrefix="1" applyFont="1" applyFill="1" applyBorder="1" applyAlignment="1">
      <alignment horizontal="center"/>
    </xf>
    <xf numFmtId="0" fontId="27" fillId="3" borderId="128" xfId="8" applyFont="1" applyFill="1" applyBorder="1" applyAlignment="1" applyProtection="1">
      <alignment horizontal="center" vertical="center"/>
      <protection locked="0"/>
    </xf>
    <xf numFmtId="0" fontId="26" fillId="0" borderId="112" xfId="10" applyFont="1" applyFill="1" applyBorder="1" applyAlignment="1">
      <alignment horizontal="left" vertical="center"/>
    </xf>
    <xf numFmtId="0" fontId="27" fillId="3" borderId="127" xfId="8" applyFont="1" applyFill="1" applyBorder="1" applyAlignment="1" applyProtection="1">
      <alignment horizontal="center" vertical="center"/>
      <protection locked="0"/>
    </xf>
    <xf numFmtId="0" fontId="26" fillId="0" borderId="109" xfId="10" applyFont="1" applyFill="1" applyBorder="1" applyAlignment="1">
      <alignment horizontal="left" vertical="center"/>
    </xf>
    <xf numFmtId="172" fontId="26" fillId="3" borderId="67" xfId="8" quotePrefix="1" applyNumberFormat="1" applyFont="1" applyFill="1" applyBorder="1" applyAlignment="1" applyProtection="1">
      <alignment horizontal="center"/>
    </xf>
    <xf numFmtId="0" fontId="26" fillId="6" borderId="17" xfId="8" applyFont="1" applyFill="1" applyBorder="1" applyProtection="1">
      <protection locked="0"/>
    </xf>
    <xf numFmtId="0" fontId="27" fillId="3" borderId="97" xfId="8" applyFont="1" applyFill="1" applyBorder="1"/>
    <xf numFmtId="0" fontId="26" fillId="7" borderId="125" xfId="8" applyFont="1" applyFill="1" applyBorder="1" applyAlignment="1" applyProtection="1">
      <alignment horizontal="center" vertical="center"/>
      <protection locked="0"/>
    </xf>
    <xf numFmtId="0" fontId="27" fillId="6" borderId="124" xfId="10" applyFont="1" applyFill="1" applyBorder="1" applyAlignment="1">
      <alignment vertical="center"/>
    </xf>
    <xf numFmtId="14" fontId="26" fillId="7" borderId="65" xfId="8" applyNumberFormat="1" applyFont="1" applyFill="1" applyBorder="1" applyAlignment="1" applyProtection="1">
      <alignment horizontal="center"/>
      <protection locked="0"/>
    </xf>
    <xf numFmtId="0" fontId="26" fillId="0" borderId="0" xfId="8" applyFont="1" applyBorder="1"/>
    <xf numFmtId="0" fontId="27" fillId="6" borderId="123" xfId="10" applyFont="1" applyFill="1" applyBorder="1" applyAlignment="1">
      <alignment vertical="center"/>
    </xf>
    <xf numFmtId="14" fontId="26" fillId="7" borderId="76" xfId="8" applyNumberFormat="1" applyFont="1" applyFill="1" applyBorder="1" applyAlignment="1" applyProtection="1">
      <alignment horizontal="center"/>
      <protection locked="0"/>
    </xf>
    <xf numFmtId="0" fontId="27" fillId="6" borderId="124" xfId="10" applyFont="1" applyFill="1" applyBorder="1" applyAlignment="1"/>
    <xf numFmtId="0" fontId="26" fillId="6" borderId="115" xfId="10" applyFont="1" applyFill="1" applyBorder="1" applyAlignment="1"/>
    <xf numFmtId="0" fontId="26" fillId="3" borderId="0" xfId="8" applyFont="1" applyFill="1" applyBorder="1" applyAlignment="1"/>
    <xf numFmtId="0" fontId="26" fillId="3" borderId="97" xfId="10" applyFont="1" applyFill="1" applyBorder="1" applyAlignment="1"/>
    <xf numFmtId="0" fontId="26" fillId="3" borderId="0" xfId="10" applyFont="1" applyFill="1" applyBorder="1" applyAlignment="1"/>
    <xf numFmtId="0" fontId="26" fillId="3" borderId="29" xfId="8" applyFont="1" applyFill="1" applyBorder="1" applyAlignment="1"/>
    <xf numFmtId="0" fontId="27" fillId="6" borderId="94" xfId="10" applyFont="1" applyFill="1" applyBorder="1" applyAlignment="1">
      <alignment vertical="center"/>
    </xf>
    <xf numFmtId="0" fontId="27" fillId="6" borderId="103" xfId="10" applyFont="1" applyFill="1" applyBorder="1" applyAlignment="1">
      <alignment vertical="top"/>
    </xf>
    <xf numFmtId="0" fontId="26" fillId="6" borderId="90" xfId="10" applyFont="1" applyFill="1" applyBorder="1" applyAlignment="1">
      <alignment vertical="top"/>
    </xf>
    <xf numFmtId="0" fontId="26" fillId="7" borderId="67" xfId="8" applyFont="1" applyFill="1" applyBorder="1" applyAlignment="1" applyProtection="1">
      <alignment horizontal="right"/>
      <protection locked="0"/>
    </xf>
    <xf numFmtId="0" fontId="27" fillId="6" borderId="97" xfId="10" applyFont="1" applyFill="1" applyBorder="1" applyAlignment="1">
      <alignment vertical="center"/>
    </xf>
    <xf numFmtId="0" fontId="26" fillId="6" borderId="29" xfId="8" applyFont="1" applyFill="1" applyBorder="1"/>
    <xf numFmtId="0" fontId="26" fillId="3" borderId="123" xfId="8" applyFont="1" applyFill="1" applyBorder="1" applyAlignment="1">
      <alignment vertical="center"/>
    </xf>
    <xf numFmtId="0" fontId="26" fillId="3" borderId="76" xfId="8" applyFont="1" applyFill="1" applyBorder="1" applyAlignment="1" applyProtection="1">
      <alignment horizontal="center"/>
      <protection locked="0"/>
    </xf>
    <xf numFmtId="0" fontId="26" fillId="6" borderId="90" xfId="8" applyFont="1" applyFill="1" applyBorder="1"/>
    <xf numFmtId="49" fontId="26" fillId="7" borderId="67" xfId="8" applyNumberFormat="1" applyFont="1" applyFill="1" applyBorder="1" applyAlignment="1" applyProtection="1">
      <alignment horizontal="center"/>
      <protection locked="0"/>
    </xf>
    <xf numFmtId="0" fontId="26" fillId="3" borderId="0" xfId="8" applyFont="1" applyFill="1" applyBorder="1" applyAlignment="1">
      <alignment vertical="center"/>
    </xf>
    <xf numFmtId="0" fontId="26" fillId="3" borderId="0" xfId="10" applyFont="1" applyFill="1" applyBorder="1" applyAlignment="1">
      <alignment vertical="top"/>
    </xf>
    <xf numFmtId="0" fontId="27" fillId="6" borderId="123" xfId="8" applyFont="1" applyFill="1" applyBorder="1" applyAlignment="1">
      <alignment vertical="center"/>
    </xf>
    <xf numFmtId="0" fontId="26" fillId="6" borderId="111" xfId="8" applyFont="1" applyFill="1" applyBorder="1"/>
    <xf numFmtId="0" fontId="26" fillId="7" borderId="76" xfId="8" applyFont="1" applyFill="1" applyBorder="1" applyAlignment="1" applyProtection="1">
      <alignment horizontal="center"/>
      <protection locked="0"/>
    </xf>
    <xf numFmtId="0" fontId="27" fillId="6" borderId="124" xfId="10" applyFont="1" applyFill="1" applyBorder="1" applyAlignment="1">
      <alignment vertical="top"/>
    </xf>
    <xf numFmtId="0" fontId="26" fillId="6" borderId="115" xfId="8" applyFont="1" applyFill="1" applyBorder="1"/>
    <xf numFmtId="0" fontId="26" fillId="7" borderId="65" xfId="8" quotePrefix="1" applyFont="1" applyFill="1" applyBorder="1" applyAlignment="1" applyProtection="1">
      <alignment horizontal="center"/>
      <protection locked="0"/>
    </xf>
    <xf numFmtId="0" fontId="26" fillId="3" borderId="0" xfId="8" quotePrefix="1" applyFont="1" applyFill="1" applyBorder="1" applyAlignment="1">
      <alignment horizontal="right"/>
    </xf>
    <xf numFmtId="0" fontId="27" fillId="6" borderId="103" xfId="10" applyFont="1" applyFill="1" applyBorder="1" applyAlignment="1">
      <alignment vertical="center"/>
    </xf>
    <xf numFmtId="0" fontId="26" fillId="7" borderId="67" xfId="8" quotePrefix="1" applyFont="1" applyFill="1" applyBorder="1" applyAlignment="1" applyProtection="1">
      <alignment horizontal="center"/>
      <protection locked="0"/>
    </xf>
    <xf numFmtId="0" fontId="27" fillId="3" borderId="98" xfId="8" applyFont="1" applyFill="1" applyBorder="1"/>
    <xf numFmtId="0" fontId="26" fillId="3" borderId="99" xfId="10" applyFont="1" applyFill="1" applyBorder="1" applyAlignment="1">
      <alignment vertical="center"/>
    </xf>
    <xf numFmtId="0" fontId="26" fillId="3" borderId="13" xfId="8" applyFont="1" applyFill="1" applyBorder="1"/>
    <xf numFmtId="0" fontId="27" fillId="6" borderId="98" xfId="10" applyFont="1" applyFill="1" applyBorder="1" applyAlignment="1">
      <alignment vertical="center"/>
    </xf>
    <xf numFmtId="0" fontId="26" fillId="6" borderId="99" xfId="8" applyFont="1" applyFill="1" applyBorder="1"/>
    <xf numFmtId="0" fontId="26" fillId="7" borderId="58" xfId="8" applyFont="1" applyFill="1" applyBorder="1" applyAlignment="1" applyProtection="1">
      <alignment horizontal="center"/>
      <protection locked="0"/>
    </xf>
    <xf numFmtId="0" fontId="26" fillId="3" borderId="0" xfId="10" applyFont="1" applyFill="1" applyBorder="1" applyAlignment="1">
      <alignment vertical="center"/>
    </xf>
    <xf numFmtId="0" fontId="27" fillId="6" borderId="92" xfId="10" applyFont="1" applyFill="1" applyBorder="1" applyAlignment="1">
      <alignment vertical="center"/>
    </xf>
    <xf numFmtId="0" fontId="26" fillId="3" borderId="99" xfId="8" applyFont="1" applyFill="1" applyBorder="1"/>
    <xf numFmtId="0" fontId="21" fillId="0" borderId="1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14" fillId="0" borderId="0" xfId="0" applyFont="1" applyAlignment="1">
      <alignment horizontal="justify" vertical="top" wrapText="1"/>
    </xf>
    <xf numFmtId="0" fontId="84" fillId="0" borderId="0" xfId="0" applyFont="1" applyAlignment="1">
      <alignment horizontal="justify" vertical="top"/>
    </xf>
    <xf numFmtId="0" fontId="22" fillId="0" borderId="0" xfId="0" applyFont="1" applyAlignment="1">
      <alignment vertical="top"/>
    </xf>
    <xf numFmtId="0" fontId="22" fillId="0" borderId="0" xfId="0" applyFont="1" applyAlignment="1">
      <alignment vertical="top" wrapText="1"/>
    </xf>
    <xf numFmtId="0" fontId="22" fillId="0" borderId="99" xfId="0" applyFont="1" applyBorder="1"/>
    <xf numFmtId="0" fontId="21" fillId="0" borderId="99" xfId="0" applyFont="1" applyBorder="1" applyAlignment="1">
      <alignment horizontal="left"/>
    </xf>
    <xf numFmtId="0" fontId="22" fillId="0" borderId="107" xfId="0" applyFont="1" applyBorder="1" applyAlignment="1">
      <alignment horizontal="center"/>
    </xf>
    <xf numFmtId="0" fontId="84" fillId="0" borderId="0" xfId="0" applyFont="1" applyFill="1"/>
    <xf numFmtId="0" fontId="10" fillId="0" borderId="0" xfId="0" applyFont="1"/>
    <xf numFmtId="0" fontId="84" fillId="0" borderId="79" xfId="0" applyFont="1" applyBorder="1"/>
    <xf numFmtId="0" fontId="84" fillId="0" borderId="77" xfId="0" applyFont="1" applyBorder="1"/>
    <xf numFmtId="0" fontId="84" fillId="0" borderId="86" xfId="0" applyFont="1" applyBorder="1"/>
    <xf numFmtId="0" fontId="84" fillId="0" borderId="101" xfId="0" applyFont="1" applyBorder="1"/>
    <xf numFmtId="0" fontId="84" fillId="0" borderId="87" xfId="0" applyFont="1" applyBorder="1"/>
    <xf numFmtId="0" fontId="10" fillId="0" borderId="0" xfId="0" applyFont="1" applyAlignment="1">
      <alignment horizontal="justify" vertical="top" wrapText="1"/>
    </xf>
    <xf numFmtId="0" fontId="84" fillId="0" borderId="117" xfId="0" applyFont="1" applyBorder="1"/>
    <xf numFmtId="0" fontId="84" fillId="0" borderId="121" xfId="0" applyFont="1" applyBorder="1"/>
    <xf numFmtId="0" fontId="84" fillId="0" borderId="120" xfId="0" applyFont="1" applyBorder="1"/>
    <xf numFmtId="0" fontId="22" fillId="0" borderId="0" xfId="0" applyFont="1" applyFill="1" applyAlignment="1">
      <alignment horizontal="center"/>
    </xf>
    <xf numFmtId="0" fontId="14" fillId="0" borderId="0" xfId="0" applyFont="1" applyFill="1" applyAlignment="1">
      <alignment horizontal="justify" vertical="top" wrapText="1"/>
    </xf>
    <xf numFmtId="0" fontId="22" fillId="0" borderId="0" xfId="0" applyFont="1" applyFill="1"/>
    <xf numFmtId="0" fontId="14" fillId="0" borderId="0" xfId="0" applyFont="1" applyAlignment="1">
      <alignment vertical="top" wrapText="1"/>
    </xf>
    <xf numFmtId="3" fontId="22" fillId="0" borderId="93" xfId="0" applyNumberFormat="1" applyFont="1" applyBorder="1"/>
    <xf numFmtId="49" fontId="26" fillId="7" borderId="125" xfId="8" applyNumberFormat="1" applyFont="1" applyFill="1" applyBorder="1" applyAlignment="1" applyProtection="1">
      <alignment horizontal="center" vertical="center"/>
    </xf>
    <xf numFmtId="49" fontId="26" fillId="0" borderId="0" xfId="8" applyNumberFormat="1" applyFont="1"/>
    <xf numFmtId="3" fontId="22" fillId="7" borderId="86" xfId="0" applyNumberFormat="1" applyFont="1" applyFill="1" applyBorder="1"/>
    <xf numFmtId="3" fontId="22" fillId="7" borderId="87" xfId="0" applyNumberFormat="1" applyFont="1" applyFill="1" applyBorder="1"/>
    <xf numFmtId="173" fontId="26" fillId="7" borderId="65" xfId="8" applyNumberFormat="1" applyFont="1" applyFill="1" applyBorder="1" applyAlignment="1" applyProtection="1">
      <alignment horizontal="center"/>
      <protection locked="0"/>
    </xf>
    <xf numFmtId="170" fontId="75" fillId="0" borderId="89" xfId="8" applyNumberFormat="1" applyFont="1" applyFill="1" applyBorder="1" applyAlignment="1">
      <alignment horizontal="right" vertical="center"/>
    </xf>
    <xf numFmtId="0" fontId="77" fillId="0" borderId="89" xfId="8" applyFont="1" applyFill="1" applyBorder="1" applyAlignment="1">
      <alignment horizontal="center" vertical="center" wrapText="1"/>
    </xf>
    <xf numFmtId="0" fontId="78" fillId="0" borderId="70"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6" fillId="0" borderId="66" xfId="8" applyFont="1" applyFill="1" applyBorder="1" applyAlignment="1">
      <alignment horizontal="right" vertical="top" wrapText="1"/>
    </xf>
    <xf numFmtId="49" fontId="76" fillId="0" borderId="71" xfId="8" applyNumberFormat="1" applyFont="1" applyFill="1" applyBorder="1" applyAlignment="1">
      <alignment horizontal="center" vertical="top"/>
    </xf>
    <xf numFmtId="49" fontId="76" fillId="0" borderId="43" xfId="8" applyNumberFormat="1" applyFont="1" applyFill="1" applyBorder="1" applyAlignment="1">
      <alignment horizontal="center" vertical="top"/>
    </xf>
    <xf numFmtId="0" fontId="77" fillId="0" borderId="43" xfId="8" applyFont="1" applyFill="1" applyBorder="1" applyAlignment="1">
      <alignment horizontal="center" vertical="center" wrapText="1"/>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170" fontId="75" fillId="0" borderId="43" xfId="8" applyNumberFormat="1" applyFont="1" applyFill="1" applyBorder="1" applyAlignment="1">
      <alignment horizontal="right" vertical="center"/>
    </xf>
    <xf numFmtId="0" fontId="76" fillId="0" borderId="66"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7" fillId="0" borderId="66" xfId="8" applyFont="1" applyFill="1" applyBorder="1" applyAlignment="1">
      <alignment horizontal="left" vertical="top" wrapText="1"/>
    </xf>
    <xf numFmtId="0" fontId="76" fillId="0" borderId="66" xfId="8" quotePrefix="1" applyFont="1" applyFill="1" applyBorder="1" applyAlignment="1">
      <alignment horizontal="left" vertical="top" wrapText="1"/>
    </xf>
    <xf numFmtId="0" fontId="77" fillId="0" borderId="66" xfId="8" quotePrefix="1" applyFont="1" applyFill="1" applyBorder="1" applyAlignment="1">
      <alignment horizontal="left" vertical="top" wrapText="1"/>
    </xf>
    <xf numFmtId="49" fontId="77" fillId="0" borderId="71" xfId="8" applyNumberFormat="1" applyFont="1" applyFill="1" applyBorder="1" applyAlignment="1">
      <alignment horizontal="center" vertical="top"/>
    </xf>
    <xf numFmtId="170" fontId="75" fillId="0" borderId="89" xfId="8" applyNumberFormat="1" applyFont="1" applyFill="1" applyBorder="1" applyAlignment="1">
      <alignment horizontal="right" vertical="center"/>
    </xf>
    <xf numFmtId="170" fontId="75" fillId="0" borderId="43" xfId="8" applyNumberFormat="1" applyFont="1" applyFill="1" applyBorder="1" applyAlignment="1">
      <alignment horizontal="right" vertical="center"/>
    </xf>
    <xf numFmtId="49" fontId="76"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77" fillId="0" borderId="66"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7" fillId="0" borderId="66" xfId="8" quotePrefix="1" applyFont="1" applyFill="1" applyBorder="1" applyAlignment="1">
      <alignment horizontal="left" vertical="top" wrapText="1"/>
    </xf>
    <xf numFmtId="0" fontId="76" fillId="0" borderId="66" xfId="8" applyFont="1" applyFill="1" applyBorder="1" applyAlignment="1">
      <alignment horizontal="left" vertical="top" wrapText="1"/>
    </xf>
    <xf numFmtId="0" fontId="59" fillId="0" borderId="0" xfId="8" applyFont="1" applyFill="1" applyAlignment="1">
      <alignment horizontal="left" vertical="center"/>
    </xf>
    <xf numFmtId="0" fontId="29" fillId="0" borderId="0" xfId="8" applyFill="1" applyAlignment="1">
      <alignment vertical="center"/>
    </xf>
    <xf numFmtId="0" fontId="29" fillId="0" borderId="92" xfId="8" applyFont="1" applyFill="1" applyBorder="1" applyAlignment="1">
      <alignment horizontal="left" vertical="center"/>
    </xf>
    <xf numFmtId="0" fontId="60" fillId="0" borderId="93" xfId="8" applyFont="1" applyFill="1" applyBorder="1" applyAlignment="1">
      <alignment horizontal="left" vertical="center"/>
    </xf>
    <xf numFmtId="0" fontId="29" fillId="0" borderId="17" xfId="8" applyFont="1" applyFill="1" applyBorder="1" applyAlignment="1">
      <alignment horizontal="left" vertical="center"/>
    </xf>
    <xf numFmtId="0" fontId="60" fillId="0" borderId="17" xfId="8" applyFont="1" applyFill="1" applyBorder="1" applyAlignment="1">
      <alignment horizontal="left" vertical="center"/>
    </xf>
    <xf numFmtId="0" fontId="29" fillId="0" borderId="0" xfId="8" applyFill="1" applyBorder="1" applyAlignment="1">
      <alignment vertical="center"/>
    </xf>
    <xf numFmtId="0" fontId="60" fillId="0" borderId="93" xfId="8" applyFont="1" applyFill="1" applyBorder="1" applyAlignment="1">
      <alignment vertical="center"/>
    </xf>
    <xf numFmtId="0" fontId="66" fillId="0" borderId="86" xfId="8" applyFont="1" applyFill="1" applyBorder="1" applyAlignment="1">
      <alignment horizontal="left"/>
    </xf>
    <xf numFmtId="0" fontId="66" fillId="0" borderId="101" xfId="8" applyFont="1" applyFill="1" applyBorder="1" applyAlignment="1">
      <alignment horizontal="left" vertical="center"/>
    </xf>
    <xf numFmtId="0" fontId="63" fillId="0" borderId="101" xfId="8" applyFont="1" applyFill="1" applyBorder="1" applyAlignment="1">
      <alignment horizontal="left"/>
    </xf>
    <xf numFmtId="0" fontId="67" fillId="0" borderId="101" xfId="8" applyFont="1" applyFill="1" applyBorder="1" applyAlignment="1">
      <alignment horizontal="center" vertical="center"/>
    </xf>
    <xf numFmtId="0" fontId="66" fillId="0" borderId="102" xfId="8" applyFont="1" applyFill="1" applyBorder="1" applyAlignment="1">
      <alignment horizontal="left" vertical="center"/>
    </xf>
    <xf numFmtId="0" fontId="72" fillId="0" borderId="95" xfId="8" applyFont="1" applyFill="1" applyBorder="1" applyAlignment="1">
      <alignment horizontal="left" vertical="center"/>
    </xf>
    <xf numFmtId="0" fontId="62" fillId="0" borderId="0" xfId="8" applyFont="1" applyFill="1" applyBorder="1" applyAlignment="1">
      <alignment horizontal="center" vertical="center" wrapText="1"/>
    </xf>
    <xf numFmtId="0" fontId="63" fillId="0" borderId="101" xfId="8" applyFont="1" applyFill="1" applyBorder="1" applyAlignment="1">
      <alignment vertical="center" wrapText="1"/>
    </xf>
    <xf numFmtId="0" fontId="63" fillId="0" borderId="120" xfId="8" applyFont="1" applyFill="1" applyBorder="1" applyAlignment="1">
      <alignment vertical="center" wrapText="1"/>
    </xf>
    <xf numFmtId="0" fontId="94" fillId="0" borderId="0" xfId="8" applyFont="1" applyFill="1" applyBorder="1" applyAlignment="1">
      <alignment horizontal="center" vertical="center"/>
    </xf>
    <xf numFmtId="0" fontId="75" fillId="0" borderId="89" xfId="8" applyFont="1" applyFill="1" applyBorder="1" applyAlignment="1">
      <alignment horizontal="left" vertical="center"/>
    </xf>
    <xf numFmtId="0" fontId="75" fillId="0" borderId="122" xfId="8" applyFont="1" applyFill="1" applyBorder="1" applyAlignment="1">
      <alignment horizontal="right" vertical="center" wrapText="1"/>
    </xf>
    <xf numFmtId="0" fontId="75" fillId="0" borderId="116" xfId="8" applyFont="1" applyFill="1" applyBorder="1" applyAlignment="1">
      <alignment horizontal="right" vertical="center"/>
    </xf>
    <xf numFmtId="170" fontId="75" fillId="0" borderId="78" xfId="8" applyNumberFormat="1" applyFont="1" applyFill="1" applyBorder="1" applyAlignment="1">
      <alignment horizontal="right" vertical="center"/>
    </xf>
    <xf numFmtId="170" fontId="75" fillId="0" borderId="71" xfId="8" applyNumberFormat="1" applyFont="1" applyFill="1" applyBorder="1" applyAlignment="1">
      <alignment horizontal="right" vertical="center"/>
    </xf>
    <xf numFmtId="170" fontId="75" fillId="0" borderId="77" xfId="8" applyNumberFormat="1" applyFont="1" applyFill="1" applyBorder="1" applyAlignment="1">
      <alignment horizontal="right" vertical="center"/>
    </xf>
    <xf numFmtId="0" fontId="67" fillId="0" borderId="105" xfId="8" applyFont="1" applyFill="1" applyBorder="1" applyAlignment="1">
      <alignment horizontal="left" vertical="center"/>
    </xf>
    <xf numFmtId="0" fontId="66" fillId="0" borderId="105" xfId="8" applyFont="1" applyFill="1" applyBorder="1" applyAlignment="1">
      <alignment horizontal="left" vertical="center"/>
    </xf>
    <xf numFmtId="0" fontId="67" fillId="0" borderId="79" xfId="8" applyFont="1" applyFill="1" applyBorder="1" applyAlignment="1">
      <alignment horizontal="center" vertical="center"/>
    </xf>
    <xf numFmtId="0" fontId="67" fillId="0" borderId="77" xfId="8" applyFont="1" applyFill="1" applyBorder="1" applyAlignment="1">
      <alignment horizontal="left" vertical="center"/>
    </xf>
    <xf numFmtId="0" fontId="66" fillId="0" borderId="79" xfId="8" applyFont="1" applyFill="1" applyBorder="1" applyAlignment="1">
      <alignment horizontal="left" vertical="center"/>
    </xf>
    <xf numFmtId="168" fontId="67" fillId="0" borderId="99" xfId="8" applyNumberFormat="1" applyFont="1" applyFill="1" applyBorder="1" applyAlignment="1">
      <alignment horizontal="center" vertical="center"/>
    </xf>
    <xf numFmtId="0" fontId="67" fillId="0" borderId="107" xfId="8" applyFont="1" applyFill="1" applyBorder="1" applyAlignment="1">
      <alignment horizontal="left" vertical="center"/>
    </xf>
    <xf numFmtId="0" fontId="67" fillId="0" borderId="108" xfId="8" applyFont="1" applyFill="1" applyBorder="1" applyAlignment="1">
      <alignment horizontal="left" vertical="center"/>
    </xf>
    <xf numFmtId="0" fontId="66" fillId="0" borderId="107" xfId="8" applyFont="1" applyFill="1" applyBorder="1" applyAlignment="1">
      <alignment horizontal="left" vertical="center"/>
    </xf>
    <xf numFmtId="0" fontId="63" fillId="0" borderId="0" xfId="8" applyFont="1" applyFill="1" applyBorder="1" applyAlignment="1">
      <alignment horizontal="center" vertical="center"/>
    </xf>
    <xf numFmtId="0" fontId="62" fillId="0" borderId="43" xfId="8" applyFont="1" applyFill="1" applyBorder="1" applyAlignment="1">
      <alignment horizontal="right" vertical="center"/>
    </xf>
    <xf numFmtId="0" fontId="75" fillId="0" borderId="43" xfId="8" applyFont="1" applyFill="1" applyBorder="1" applyAlignment="1">
      <alignment horizontal="center" vertical="center"/>
    </xf>
    <xf numFmtId="170" fontId="75" fillId="0" borderId="75" xfId="8" applyNumberFormat="1" applyFont="1" applyFill="1" applyBorder="1" applyAlignment="1">
      <alignment horizontal="right" vertical="center"/>
    </xf>
    <xf numFmtId="170" fontId="75" fillId="0" borderId="76" xfId="8" applyNumberFormat="1" applyFont="1" applyFill="1" applyBorder="1" applyAlignment="1">
      <alignment horizontal="right" vertical="center"/>
    </xf>
    <xf numFmtId="170" fontId="75" fillId="0" borderId="54" xfId="8" applyNumberFormat="1" applyFont="1" applyFill="1" applyBorder="1" applyAlignment="1">
      <alignment horizontal="right" vertical="center"/>
    </xf>
    <xf numFmtId="0" fontId="32" fillId="0" borderId="92" xfId="8" applyFont="1" applyFill="1" applyBorder="1" applyAlignment="1">
      <alignment vertical="center"/>
    </xf>
    <xf numFmtId="0" fontId="64" fillId="0" borderId="97" xfId="8" applyFont="1" applyFill="1" applyBorder="1" applyAlignment="1">
      <alignment horizontal="left" vertical="center"/>
    </xf>
    <xf numFmtId="0" fontId="64" fillId="0" borderId="0" xfId="8" applyFont="1" applyFill="1" applyBorder="1" applyAlignment="1">
      <alignment horizontal="left" vertical="center"/>
    </xf>
    <xf numFmtId="0" fontId="64" fillId="0" borderId="29" xfId="8" applyFont="1" applyFill="1" applyBorder="1" applyAlignment="1">
      <alignment horizontal="left" vertical="center"/>
    </xf>
    <xf numFmtId="0" fontId="32" fillId="0" borderId="97" xfId="8" applyFont="1" applyFill="1" applyBorder="1" applyAlignment="1">
      <alignment horizontal="left" vertical="center"/>
    </xf>
    <xf numFmtId="0" fontId="32" fillId="0" borderId="0" xfId="8" applyFont="1" applyFill="1" applyBorder="1" applyAlignment="1">
      <alignment horizontal="left" vertical="center"/>
    </xf>
    <xf numFmtId="0" fontId="32" fillId="0" borderId="29" xfId="8" applyFont="1" applyFill="1" applyBorder="1" applyAlignment="1">
      <alignment horizontal="left" vertical="center"/>
    </xf>
    <xf numFmtId="0" fontId="32" fillId="0" borderId="0" xfId="8" applyFont="1" applyFill="1" applyAlignment="1">
      <alignment horizontal="left" vertical="center"/>
    </xf>
    <xf numFmtId="0" fontId="62" fillId="0" borderId="97" xfId="8" applyFont="1" applyFill="1" applyBorder="1" applyAlignment="1" applyProtection="1">
      <alignment horizontal="center" vertical="center"/>
      <protection locked="0"/>
    </xf>
    <xf numFmtId="0" fontId="95" fillId="0" borderId="0" xfId="8" applyFont="1" applyFill="1" applyBorder="1" applyAlignment="1">
      <alignment horizontal="left"/>
    </xf>
    <xf numFmtId="0" fontId="66" fillId="0" borderId="88" xfId="8" applyFont="1" applyFill="1" applyBorder="1" applyAlignment="1">
      <alignment horizontal="left" vertical="center"/>
    </xf>
    <xf numFmtId="0" fontId="70" fillId="0" borderId="29" xfId="8" applyFont="1" applyFill="1" applyBorder="1" applyAlignment="1">
      <alignment vertical="center"/>
    </xf>
    <xf numFmtId="0" fontId="64" fillId="0" borderId="100" xfId="8" applyFont="1" applyFill="1" applyBorder="1" applyAlignment="1">
      <alignment vertical="center"/>
    </xf>
    <xf numFmtId="0" fontId="64" fillId="0" borderId="101" xfId="8" applyFont="1" applyFill="1" applyBorder="1" applyAlignment="1">
      <alignment vertical="center"/>
    </xf>
    <xf numFmtId="0" fontId="64" fillId="0" borderId="102" xfId="8" applyFont="1" applyFill="1" applyBorder="1" applyAlignment="1">
      <alignment vertical="center"/>
    </xf>
    <xf numFmtId="0" fontId="29" fillId="0" borderId="29" xfId="8" applyFill="1" applyBorder="1" applyAlignment="1">
      <alignment vertical="center"/>
    </xf>
    <xf numFmtId="0" fontId="70" fillId="0" borderId="13" xfId="8" applyFont="1" applyFill="1" applyBorder="1" applyAlignment="1">
      <alignment vertical="center"/>
    </xf>
    <xf numFmtId="0" fontId="67" fillId="0" borderId="0" xfId="8" applyFont="1" applyFill="1" applyBorder="1" applyAlignment="1">
      <alignment horizontal="center" vertical="center" wrapText="1"/>
    </xf>
    <xf numFmtId="0" fontId="29" fillId="0" borderId="0" xfId="8" applyFill="1" applyBorder="1" applyAlignment="1">
      <alignment wrapText="1"/>
    </xf>
    <xf numFmtId="170" fontId="62" fillId="0" borderId="43" xfId="8" applyNumberFormat="1" applyFont="1" applyFill="1" applyBorder="1" applyAlignment="1">
      <alignment horizontal="center" vertical="center"/>
    </xf>
    <xf numFmtId="0" fontId="60" fillId="0" borderId="92" xfId="8" applyFont="1" applyFill="1" applyBorder="1" applyAlignment="1">
      <alignment horizontal="left" vertical="center"/>
    </xf>
    <xf numFmtId="3" fontId="27" fillId="2" borderId="62" xfId="0" applyNumberFormat="1" applyFont="1" applyFill="1" applyBorder="1" applyAlignment="1" applyProtection="1">
      <alignment vertical="center"/>
    </xf>
    <xf numFmtId="3" fontId="26" fillId="0" borderId="62" xfId="0" applyNumberFormat="1" applyFont="1" applyBorder="1" applyAlignment="1" applyProtection="1">
      <alignment vertical="center"/>
    </xf>
    <xf numFmtId="3" fontId="32" fillId="0" borderId="62" xfId="0" applyNumberFormat="1" applyFont="1" applyFill="1" applyBorder="1" applyAlignment="1" applyProtection="1">
      <alignment vertical="center"/>
    </xf>
    <xf numFmtId="3" fontId="26" fillId="0" borderId="62" xfId="0" applyNumberFormat="1" applyFont="1" applyFill="1" applyBorder="1" applyAlignment="1" applyProtection="1">
      <alignment vertical="center"/>
    </xf>
    <xf numFmtId="3" fontId="26" fillId="3" borderId="62" xfId="0" applyNumberFormat="1" applyFont="1" applyFill="1" applyBorder="1" applyAlignment="1" applyProtection="1">
      <alignment vertical="center"/>
    </xf>
    <xf numFmtId="3" fontId="26" fillId="4" borderId="62" xfId="0" applyNumberFormat="1" applyFont="1" applyFill="1" applyBorder="1" applyAlignment="1" applyProtection="1">
      <alignment vertical="center"/>
    </xf>
    <xf numFmtId="3" fontId="26" fillId="4" borderId="62" xfId="0" applyNumberFormat="1" applyFont="1" applyFill="1" applyBorder="1" applyAlignment="1">
      <alignment vertical="center"/>
    </xf>
    <xf numFmtId="3" fontId="32" fillId="0" borderId="62" xfId="0" applyNumberFormat="1" applyFont="1" applyBorder="1" applyAlignment="1" applyProtection="1">
      <alignment vertical="center"/>
    </xf>
    <xf numFmtId="3" fontId="27" fillId="0" borderId="62" xfId="0" applyNumberFormat="1" applyFont="1" applyBorder="1" applyAlignment="1" applyProtection="1">
      <alignment vertical="center"/>
    </xf>
    <xf numFmtId="3" fontId="26" fillId="2" borderId="62" xfId="0" applyNumberFormat="1" applyFont="1" applyFill="1" applyBorder="1" applyAlignment="1" applyProtection="1">
      <alignment vertical="center"/>
    </xf>
    <xf numFmtId="0" fontId="26" fillId="0" borderId="0" xfId="0" applyFont="1" applyAlignment="1">
      <alignment vertical="center"/>
    </xf>
    <xf numFmtId="3" fontId="27" fillId="5" borderId="62" xfId="0" applyNumberFormat="1" applyFont="1" applyFill="1" applyBorder="1" applyAlignment="1" applyProtection="1">
      <alignment vertical="center"/>
    </xf>
    <xf numFmtId="3" fontId="30" fillId="2" borderId="62" xfId="0" applyNumberFormat="1" applyFont="1" applyFill="1" applyBorder="1" applyAlignment="1" applyProtection="1">
      <alignment vertical="center"/>
    </xf>
    <xf numFmtId="3" fontId="26" fillId="0" borderId="62" xfId="0" applyNumberFormat="1" applyFont="1" applyFill="1" applyBorder="1" applyAlignment="1">
      <alignment vertical="center"/>
    </xf>
    <xf numFmtId="3" fontId="26" fillId="0" borderId="62" xfId="0" applyNumberFormat="1" applyFont="1" applyBorder="1" applyAlignment="1">
      <alignment vertical="center"/>
    </xf>
    <xf numFmtId="3" fontId="26" fillId="0" borderId="0" xfId="0" applyNumberFormat="1" applyFont="1" applyFill="1" applyAlignment="1">
      <alignment vertical="center"/>
    </xf>
    <xf numFmtId="3" fontId="26" fillId="0" borderId="62" xfId="0" applyNumberFormat="1" applyFont="1" applyBorder="1"/>
    <xf numFmtId="3" fontId="37" fillId="2" borderId="62" xfId="0" applyNumberFormat="1" applyFont="1" applyFill="1" applyBorder="1" applyAlignment="1">
      <alignment vertical="center"/>
    </xf>
    <xf numFmtId="3" fontId="27" fillId="2" borderId="62" xfId="0" applyNumberFormat="1" applyFont="1" applyFill="1" applyBorder="1" applyAlignment="1">
      <alignment vertical="center"/>
    </xf>
    <xf numFmtId="3" fontId="26" fillId="2" borderId="62" xfId="0" applyNumberFormat="1" applyFont="1" applyFill="1" applyBorder="1" applyAlignment="1">
      <alignment vertical="center"/>
    </xf>
    <xf numFmtId="3" fontId="26" fillId="0" borderId="0" xfId="0" applyNumberFormat="1" applyFont="1" applyAlignment="1">
      <alignment vertical="center"/>
    </xf>
    <xf numFmtId="3" fontId="37" fillId="5" borderId="62" xfId="0" applyNumberFormat="1" applyFont="1" applyFill="1" applyBorder="1" applyAlignment="1">
      <alignment vertical="center"/>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29" fillId="0" borderId="93" xfId="8" applyFill="1" applyBorder="1" applyAlignment="1">
      <alignment vertical="center"/>
    </xf>
    <xf numFmtId="0" fontId="62" fillId="0" borderId="0" xfId="8" applyFont="1" applyFill="1" applyAlignment="1">
      <alignment vertical="center"/>
    </xf>
    <xf numFmtId="0" fontId="67" fillId="0" borderId="100" xfId="8" applyFont="1" applyFill="1" applyBorder="1" applyAlignment="1">
      <alignment horizontal="left" vertical="center"/>
    </xf>
    <xf numFmtId="0" fontId="28" fillId="0" borderId="101" xfId="8" applyFont="1" applyFill="1" applyBorder="1" applyAlignment="1">
      <alignment horizontal="left"/>
    </xf>
    <xf numFmtId="0" fontId="28" fillId="0" borderId="99" xfId="8" applyFont="1" applyFill="1" applyBorder="1" applyAlignment="1">
      <alignment horizontal="left"/>
    </xf>
    <xf numFmtId="0" fontId="22" fillId="0" borderId="0" xfId="0" applyFont="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9" fillId="0" borderId="0" xfId="0" applyFont="1"/>
    <xf numFmtId="0" fontId="14" fillId="0" borderId="0" xfId="0" applyFont="1" applyAlignment="1">
      <alignment horizontal="justify" vertical="top" wrapText="1"/>
    </xf>
    <xf numFmtId="0" fontId="10" fillId="0" borderId="0" xfId="0" applyFont="1" applyAlignment="1">
      <alignment horizontal="justify" vertical="top" wrapText="1"/>
    </xf>
    <xf numFmtId="0" fontId="12" fillId="0" borderId="0" xfId="0" applyFont="1" applyAlignment="1">
      <alignment horizontal="left" vertical="top"/>
    </xf>
    <xf numFmtId="0" fontId="22" fillId="0" borderId="0" xfId="0" applyFont="1" applyAlignment="1">
      <alignment horizontal="center" vertical="center"/>
    </xf>
    <xf numFmtId="0" fontId="13" fillId="0" borderId="0" xfId="0" applyFont="1" applyAlignment="1">
      <alignment horizontal="left"/>
    </xf>
    <xf numFmtId="0" fontId="22" fillId="0" borderId="107" xfId="0" applyFont="1" applyBorder="1" applyAlignment="1">
      <alignment horizontal="center"/>
    </xf>
    <xf numFmtId="0" fontId="12" fillId="0" borderId="0" xfId="0" applyFont="1" applyAlignment="1">
      <alignment horizontal="left"/>
    </xf>
    <xf numFmtId="0" fontId="9" fillId="0" borderId="0" xfId="0" applyFont="1" applyAlignment="1">
      <alignment horizontal="left" vertical="top"/>
    </xf>
    <xf numFmtId="0" fontId="9" fillId="0" borderId="0" xfId="0" applyFont="1" applyAlignment="1"/>
    <xf numFmtId="0" fontId="8" fillId="0" borderId="136" xfId="0" applyFont="1" applyBorder="1" applyAlignment="1">
      <alignment vertical="center"/>
    </xf>
    <xf numFmtId="0" fontId="8" fillId="0" borderId="0" xfId="0" applyFont="1" applyAlignment="1">
      <alignment vertical="center"/>
    </xf>
    <xf numFmtId="0" fontId="22" fillId="0" borderId="136" xfId="0" applyFont="1" applyBorder="1" applyAlignment="1">
      <alignment horizontal="left"/>
    </xf>
    <xf numFmtId="0" fontId="8" fillId="0" borderId="0" xfId="0" applyFont="1" applyAlignment="1">
      <alignment horizontal="left"/>
    </xf>
    <xf numFmtId="0" fontId="8" fillId="0" borderId="136" xfId="0" applyFont="1" applyBorder="1" applyAlignment="1">
      <alignment horizontal="left"/>
    </xf>
    <xf numFmtId="0" fontId="7" fillId="0" borderId="0" xfId="0" applyFont="1"/>
    <xf numFmtId="0" fontId="5" fillId="0" borderId="0" xfId="0" applyFont="1"/>
    <xf numFmtId="0" fontId="84" fillId="0" borderId="90" xfId="0" applyFont="1" applyBorder="1" applyAlignment="1">
      <alignment vertical="center"/>
    </xf>
    <xf numFmtId="0" fontId="84" fillId="0" borderId="91" xfId="0" applyFont="1" applyBorder="1" applyAlignment="1">
      <alignment vertical="center"/>
    </xf>
    <xf numFmtId="0" fontId="9" fillId="0" borderId="89" xfId="0" applyFont="1" applyBorder="1" applyAlignment="1">
      <alignment vertical="center"/>
    </xf>
    <xf numFmtId="0" fontId="9" fillId="0" borderId="0" xfId="0" applyFont="1" applyAlignment="1">
      <alignment horizontal="right"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0" fontId="9" fillId="0" borderId="91" xfId="0" applyFont="1" applyBorder="1" applyAlignment="1">
      <alignment horizontal="center" vertical="center"/>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84" fillId="0" borderId="0" xfId="0" applyFont="1" applyBorder="1" applyAlignment="1">
      <alignment vertical="center"/>
    </xf>
    <xf numFmtId="0" fontId="63" fillId="0" borderId="29" xfId="8" applyFont="1" applyFill="1" applyBorder="1" applyAlignment="1">
      <alignment vertical="top" wrapText="1"/>
    </xf>
    <xf numFmtId="0" fontId="21" fillId="0" borderId="10" xfId="0" applyFont="1" applyBorder="1" applyAlignment="1">
      <alignment horizontal="center" vertical="center" wrapText="1"/>
    </xf>
    <xf numFmtId="0" fontId="21" fillId="0" borderId="2" xfId="0" applyFont="1" applyBorder="1" applyAlignment="1">
      <alignment horizontal="center" vertical="center" wrapText="1"/>
    </xf>
    <xf numFmtId="0" fontId="9" fillId="0" borderId="0" xfId="0" applyFont="1" applyBorder="1" applyAlignment="1">
      <alignment vertical="center"/>
    </xf>
    <xf numFmtId="0" fontId="9" fillId="0" borderId="0" xfId="0" applyFont="1" applyBorder="1" applyAlignment="1">
      <alignment horizontal="center" vertical="center"/>
    </xf>
    <xf numFmtId="0" fontId="29" fillId="9" borderId="0" xfId="8" applyFill="1" applyAlignment="1">
      <alignment vertical="center"/>
    </xf>
    <xf numFmtId="0" fontId="27" fillId="0" borderId="0" xfId="2" applyNumberFormat="1" applyFont="1" applyAlignment="1">
      <alignment vertical="top"/>
    </xf>
    <xf numFmtId="0" fontId="26" fillId="3" borderId="0" xfId="2" applyFont="1" applyFill="1" applyAlignment="1">
      <alignment horizontal="center" vertical="top"/>
    </xf>
    <xf numFmtId="0" fontId="26" fillId="3" borderId="56" xfId="2" applyFont="1" applyFill="1" applyBorder="1" applyAlignment="1">
      <alignment horizontal="center" vertical="top"/>
    </xf>
    <xf numFmtId="0" fontId="26" fillId="3" borderId="61" xfId="2" applyFont="1" applyFill="1" applyBorder="1" applyAlignment="1">
      <alignment horizontal="center" vertical="top"/>
    </xf>
    <xf numFmtId="0" fontId="27" fillId="2" borderId="62" xfId="2" applyFont="1" applyFill="1" applyBorder="1" applyAlignment="1" applyProtection="1">
      <alignment vertical="top" wrapText="1"/>
    </xf>
    <xf numFmtId="0" fontId="27" fillId="2" borderId="62" xfId="2" applyFont="1" applyFill="1" applyBorder="1" applyAlignment="1" applyProtection="1">
      <alignment horizontal="left" vertical="top" wrapText="1"/>
    </xf>
    <xf numFmtId="0" fontId="27" fillId="2" borderId="62" xfId="2" applyFont="1" applyFill="1" applyBorder="1" applyAlignment="1" applyProtection="1">
      <alignment horizontal="left" vertical="top"/>
    </xf>
    <xf numFmtId="0" fontId="26" fillId="0" borderId="62" xfId="2" applyFont="1" applyBorder="1" applyAlignment="1" applyProtection="1">
      <alignment horizontal="left" vertical="top"/>
    </xf>
    <xf numFmtId="0" fontId="26" fillId="0" borderId="62" xfId="2" applyFont="1" applyBorder="1" applyAlignment="1" applyProtection="1">
      <alignment horizontal="left" vertical="top" wrapText="1"/>
    </xf>
    <xf numFmtId="0" fontId="26" fillId="0" borderId="62" xfId="2" applyFont="1" applyFill="1" applyBorder="1" applyAlignment="1" applyProtection="1">
      <alignment horizontal="left" vertical="top" wrapText="1"/>
    </xf>
    <xf numFmtId="0" fontId="26" fillId="3" borderId="62" xfId="2" applyFont="1" applyFill="1" applyBorder="1" applyAlignment="1" applyProtection="1">
      <alignment horizontal="left" vertical="top"/>
    </xf>
    <xf numFmtId="0" fontId="26" fillId="2" borderId="62" xfId="2" applyFont="1" applyFill="1" applyBorder="1" applyAlignment="1" applyProtection="1">
      <alignment vertical="top"/>
    </xf>
    <xf numFmtId="0" fontId="26" fillId="3" borderId="55" xfId="2" applyFont="1" applyFill="1" applyBorder="1" applyAlignment="1" applyProtection="1">
      <alignment horizontal="center" vertical="top"/>
    </xf>
    <xf numFmtId="0" fontId="26" fillId="3" borderId="59" xfId="2" applyFont="1" applyFill="1" applyBorder="1" applyAlignment="1" applyProtection="1">
      <alignment horizontal="center" vertical="top"/>
    </xf>
    <xf numFmtId="0" fontId="26" fillId="3" borderId="60" xfId="2" applyFont="1" applyFill="1" applyBorder="1" applyAlignment="1" applyProtection="1">
      <alignment horizontal="center" vertical="top"/>
    </xf>
    <xf numFmtId="37" fontId="27" fillId="2" borderId="62" xfId="2" applyNumberFormat="1" applyFont="1" applyFill="1" applyBorder="1" applyAlignment="1" applyProtection="1">
      <alignment vertical="top"/>
    </xf>
    <xf numFmtId="37" fontId="26" fillId="0" borderId="62" xfId="2" applyNumberFormat="1" applyFont="1" applyBorder="1" applyAlignment="1" applyProtection="1">
      <alignment vertical="top"/>
    </xf>
    <xf numFmtId="37" fontId="27" fillId="5" borderId="62" xfId="2" applyNumberFormat="1" applyFont="1" applyFill="1" applyBorder="1" applyAlignment="1" applyProtection="1">
      <alignment vertical="top"/>
    </xf>
    <xf numFmtId="37" fontId="26" fillId="4" borderId="62" xfId="2" applyNumberFormat="1" applyFont="1" applyFill="1" applyBorder="1" applyAlignment="1" applyProtection="1">
      <alignment vertical="top"/>
    </xf>
    <xf numFmtId="0" fontId="26" fillId="4" borderId="62" xfId="2" applyFont="1" applyFill="1" applyBorder="1" applyAlignment="1" applyProtection="1">
      <alignment horizontal="left" vertical="top"/>
    </xf>
    <xf numFmtId="37" fontId="26" fillId="3" borderId="62" xfId="2" applyNumberFormat="1" applyFont="1" applyFill="1" applyBorder="1" applyAlignment="1" applyProtection="1">
      <alignment vertical="top"/>
    </xf>
    <xf numFmtId="37" fontId="30" fillId="2" borderId="62" xfId="2" applyNumberFormat="1" applyFont="1" applyFill="1" applyBorder="1" applyAlignment="1" applyProtection="1">
      <alignment vertical="top"/>
    </xf>
    <xf numFmtId="37" fontId="26" fillId="2" borderId="62" xfId="2" applyNumberFormat="1" applyFont="1" applyFill="1" applyBorder="1" applyAlignment="1" applyProtection="1">
      <alignment vertical="top"/>
    </xf>
    <xf numFmtId="0" fontId="26" fillId="0" borderId="0" xfId="2" applyFont="1" applyAlignment="1" applyProtection="1">
      <alignment horizontal="left" vertical="top"/>
    </xf>
    <xf numFmtId="0" fontId="40" fillId="0" borderId="43" xfId="7" applyFont="1" applyBorder="1" applyAlignment="1">
      <alignment horizontal="left" wrapText="1"/>
    </xf>
    <xf numFmtId="0" fontId="96" fillId="0" borderId="43" xfId="7" applyFont="1" applyBorder="1" applyAlignment="1">
      <alignment horizontal="left" wrapText="1"/>
    </xf>
    <xf numFmtId="0" fontId="61" fillId="10" borderId="87" xfId="12" applyFont="1" applyFill="1" applyBorder="1" applyAlignment="1" applyProtection="1">
      <alignment horizontal="left" vertical="center" wrapText="1"/>
    </xf>
    <xf numFmtId="0" fontId="96" fillId="0" borderId="66" xfId="7" applyFont="1" applyBorder="1" applyAlignment="1">
      <alignment horizontal="left" wrapText="1"/>
    </xf>
    <xf numFmtId="0" fontId="96" fillId="0" borderId="87" xfId="12" applyFont="1" applyFill="1" applyBorder="1" applyAlignment="1" applyProtection="1">
      <alignment horizontal="left" wrapText="1"/>
    </xf>
    <xf numFmtId="0" fontId="61" fillId="0" borderId="87" xfId="12" applyFont="1" applyFill="1" applyBorder="1" applyAlignment="1" applyProtection="1">
      <alignment horizontal="left" wrapText="1"/>
    </xf>
    <xf numFmtId="167" fontId="44" fillId="4" borderId="43" xfId="5" applyNumberFormat="1" applyFont="1" applyFill="1" applyBorder="1" applyAlignment="1">
      <alignment horizontal="right" vertical="center"/>
    </xf>
    <xf numFmtId="0" fontId="61" fillId="4" borderId="66" xfId="7" applyFont="1" applyFill="1" applyBorder="1" applyAlignment="1">
      <alignment horizontal="left" vertical="center" wrapText="1"/>
    </xf>
    <xf numFmtId="0" fontId="96" fillId="0" borderId="66" xfId="7" applyFont="1" applyFill="1" applyBorder="1" applyAlignment="1">
      <alignment horizontal="left" wrapText="1"/>
    </xf>
    <xf numFmtId="0" fontId="61" fillId="4" borderId="101" xfId="12" applyFont="1" applyFill="1" applyBorder="1" applyAlignment="1" applyProtection="1">
      <alignment horizontal="left" vertical="center" wrapText="1"/>
    </xf>
    <xf numFmtId="0" fontId="61" fillId="3" borderId="86" xfId="12" applyFont="1" applyFill="1" applyBorder="1" applyAlignment="1" applyProtection="1">
      <alignment horizontal="left" vertical="center" wrapText="1"/>
    </xf>
    <xf numFmtId="0" fontId="96" fillId="0" borderId="43" xfId="7" applyFont="1" applyFill="1" applyBorder="1" applyAlignment="1">
      <alignment horizontal="left" wrapText="1"/>
    </xf>
    <xf numFmtId="0" fontId="61" fillId="0" borderId="66" xfId="7" applyFont="1" applyFill="1" applyBorder="1" applyAlignment="1">
      <alignment horizontal="left" vertical="center" wrapText="1"/>
    </xf>
    <xf numFmtId="0" fontId="61" fillId="4" borderId="43" xfId="7" applyFont="1" applyFill="1" applyBorder="1" applyAlignment="1">
      <alignment horizontal="left" vertical="center" wrapText="1"/>
    </xf>
    <xf numFmtId="0" fontId="61" fillId="4" borderId="43" xfId="12" applyFont="1" applyFill="1" applyBorder="1" applyAlignment="1" applyProtection="1">
      <alignment horizontal="left" vertical="center" wrapText="1"/>
    </xf>
    <xf numFmtId="0" fontId="61" fillId="3" borderId="43" xfId="12" applyFont="1" applyFill="1" applyBorder="1" applyAlignment="1" applyProtection="1">
      <alignment horizontal="left" vertical="center" wrapText="1"/>
    </xf>
    <xf numFmtId="0" fontId="61" fillId="10" borderId="43" xfId="7" applyFont="1" applyFill="1" applyBorder="1" applyAlignment="1">
      <alignment horizontal="left" vertical="center" wrapText="1"/>
    </xf>
    <xf numFmtId="0" fontId="61" fillId="0" borderId="74" xfId="7" applyFont="1" applyFill="1" applyBorder="1" applyAlignment="1">
      <alignment horizontal="left" vertical="center" wrapText="1"/>
    </xf>
    <xf numFmtId="3" fontId="61" fillId="10" borderId="43" xfId="7" applyNumberFormat="1" applyFont="1" applyFill="1" applyBorder="1" applyAlignment="1">
      <alignment vertical="center" wrapText="1"/>
    </xf>
    <xf numFmtId="3" fontId="61" fillId="10" borderId="75" xfId="7" applyNumberFormat="1" applyFont="1" applyFill="1" applyBorder="1" applyAlignment="1">
      <alignment vertical="center" wrapText="1"/>
    </xf>
    <xf numFmtId="0" fontId="61" fillId="0" borderId="0" xfId="16" applyFont="1" applyProtection="1"/>
    <xf numFmtId="0" fontId="96" fillId="0" borderId="0" xfId="16" applyFont="1" applyAlignment="1" applyProtection="1">
      <alignment horizontal="left" wrapText="1"/>
    </xf>
    <xf numFmtId="175" fontId="96" fillId="0" borderId="0" xfId="16" applyNumberFormat="1" applyFont="1" applyProtection="1"/>
    <xf numFmtId="0" fontId="96" fillId="0" borderId="0" xfId="16" applyFont="1" applyProtection="1"/>
    <xf numFmtId="175" fontId="61" fillId="3" borderId="87" xfId="2" applyNumberFormat="1" applyFont="1" applyFill="1" applyBorder="1" applyAlignment="1" applyProtection="1">
      <alignment horizontal="center"/>
    </xf>
    <xf numFmtId="175" fontId="61" fillId="3" borderId="79" xfId="2" applyNumberFormat="1" applyFont="1" applyFill="1" applyBorder="1" applyAlignment="1" applyProtection="1">
      <alignment horizontal="center"/>
    </xf>
    <xf numFmtId="0" fontId="61" fillId="4" borderId="0" xfId="16" applyFont="1" applyFill="1" applyBorder="1" applyProtection="1"/>
    <xf numFmtId="0" fontId="61" fillId="4" borderId="71" xfId="16" applyFont="1" applyFill="1" applyBorder="1" applyAlignment="1" applyProtection="1">
      <alignment horizontal="left"/>
    </xf>
    <xf numFmtId="0" fontId="61" fillId="4" borderId="89" xfId="16" applyFont="1" applyFill="1" applyBorder="1" applyAlignment="1" applyProtection="1">
      <alignment horizontal="left" wrapText="1"/>
    </xf>
    <xf numFmtId="167" fontId="61" fillId="4" borderId="90" xfId="7" applyNumberFormat="1" applyFont="1" applyFill="1" applyBorder="1" applyAlignment="1">
      <alignment horizontal="right" vertical="center" wrapText="1"/>
    </xf>
    <xf numFmtId="167" fontId="61" fillId="4" borderId="91" xfId="7" applyNumberFormat="1" applyFont="1" applyFill="1" applyBorder="1" applyAlignment="1">
      <alignment horizontal="right" vertical="center" wrapText="1"/>
    </xf>
    <xf numFmtId="0" fontId="61" fillId="4" borderId="0" xfId="16" applyFont="1" applyFill="1" applyProtection="1"/>
    <xf numFmtId="0" fontId="61" fillId="10" borderId="66" xfId="7" applyFont="1" applyFill="1" applyBorder="1" applyAlignment="1">
      <alignment horizontal="left" wrapText="1"/>
    </xf>
    <xf numFmtId="0" fontId="61" fillId="10" borderId="43" xfId="7" applyFont="1" applyFill="1" applyBorder="1" applyAlignment="1">
      <alignment horizontal="left" wrapText="1"/>
    </xf>
    <xf numFmtId="167" fontId="96" fillId="10" borderId="71" xfId="7" applyNumberFormat="1" applyFont="1" applyFill="1" applyBorder="1" applyAlignment="1">
      <alignment horizontal="right" wrapText="1"/>
    </xf>
    <xf numFmtId="0" fontId="96" fillId="4" borderId="66" xfId="7" applyFont="1" applyFill="1" applyBorder="1" applyAlignment="1">
      <alignment horizontal="left" wrapText="1"/>
    </xf>
    <xf numFmtId="0" fontId="96" fillId="4" borderId="43" xfId="7" applyFont="1" applyFill="1" applyBorder="1" applyAlignment="1">
      <alignment horizontal="left" wrapText="1"/>
    </xf>
    <xf numFmtId="167" fontId="96" fillId="4" borderId="71" xfId="7" applyNumberFormat="1" applyFont="1" applyFill="1" applyBorder="1" applyAlignment="1">
      <alignment horizontal="right" wrapText="1"/>
    </xf>
    <xf numFmtId="0" fontId="96" fillId="4" borderId="0" xfId="7" applyFont="1" applyFill="1" applyBorder="1" applyAlignment="1">
      <alignment horizontal="left" wrapText="1"/>
    </xf>
    <xf numFmtId="0" fontId="61" fillId="10" borderId="87" xfId="16" applyFont="1" applyFill="1" applyBorder="1" applyAlignment="1" applyProtection="1">
      <alignment horizontal="left" vertical="center" wrapText="1"/>
    </xf>
    <xf numFmtId="0" fontId="96" fillId="0" borderId="87" xfId="16" applyFont="1" applyFill="1" applyBorder="1" applyAlignment="1" applyProtection="1">
      <alignment horizontal="left" wrapText="1"/>
    </xf>
    <xf numFmtId="0" fontId="61" fillId="0" borderId="87" xfId="16" applyFont="1" applyFill="1" applyBorder="1" applyAlignment="1" applyProtection="1">
      <alignment horizontal="left" wrapText="1"/>
    </xf>
    <xf numFmtId="0" fontId="61" fillId="4" borderId="0" xfId="7" applyFont="1" applyFill="1" applyBorder="1" applyAlignment="1">
      <alignment horizontal="left" vertical="center" wrapText="1"/>
    </xf>
    <xf numFmtId="0" fontId="61" fillId="4" borderId="101" xfId="16" applyFont="1" applyFill="1" applyBorder="1" applyAlignment="1" applyProtection="1">
      <alignment horizontal="left" vertical="center" wrapText="1"/>
    </xf>
    <xf numFmtId="0" fontId="61" fillId="4" borderId="66" xfId="7" applyFont="1" applyFill="1" applyBorder="1" applyAlignment="1">
      <alignment horizontal="left" vertical="center"/>
    </xf>
    <xf numFmtId="0" fontId="61" fillId="0" borderId="0" xfId="16" applyFont="1" applyFill="1" applyProtection="1"/>
    <xf numFmtId="0" fontId="61" fillId="3" borderId="86" xfId="16" applyFont="1" applyFill="1" applyBorder="1" applyAlignment="1" applyProtection="1">
      <alignment horizontal="left" vertical="center" wrapText="1"/>
    </xf>
    <xf numFmtId="167" fontId="44" fillId="4" borderId="43" xfId="7" applyNumberFormat="1" applyFont="1" applyFill="1" applyBorder="1" applyAlignment="1">
      <alignment horizontal="right" vertical="center"/>
    </xf>
    <xf numFmtId="167" fontId="40" fillId="4" borderId="43" xfId="7" applyNumberFormat="1" applyFont="1" applyFill="1" applyBorder="1" applyAlignment="1">
      <alignment horizontal="right"/>
    </xf>
    <xf numFmtId="175" fontId="61" fillId="3" borderId="87" xfId="0" applyNumberFormat="1" applyFont="1" applyFill="1" applyBorder="1" applyAlignment="1" applyProtection="1">
      <alignment horizontal="center"/>
    </xf>
    <xf numFmtId="175" fontId="61" fillId="3" borderId="79" xfId="0" applyNumberFormat="1" applyFont="1" applyFill="1" applyBorder="1" applyAlignment="1" applyProtection="1">
      <alignment horizontal="center"/>
    </xf>
    <xf numFmtId="0" fontId="61" fillId="3" borderId="86" xfId="0" applyFont="1" applyFill="1" applyBorder="1" applyAlignment="1" applyProtection="1">
      <alignment horizontal="left" vertical="center"/>
    </xf>
    <xf numFmtId="0" fontId="96" fillId="0" borderId="0" xfId="7" applyFont="1" applyAlignment="1">
      <alignment wrapText="1"/>
    </xf>
    <xf numFmtId="167" fontId="96" fillId="0" borderId="90" xfId="7" applyNumberFormat="1" applyFont="1" applyFill="1" applyBorder="1" applyAlignment="1">
      <alignment horizontal="right" wrapText="1"/>
    </xf>
    <xf numFmtId="167" fontId="96" fillId="0" borderId="91" xfId="7" applyNumberFormat="1" applyFont="1" applyFill="1" applyBorder="1" applyAlignment="1">
      <alignment horizontal="right" wrapText="1"/>
    </xf>
    <xf numFmtId="0" fontId="61" fillId="10" borderId="71" xfId="16" applyFont="1" applyFill="1" applyBorder="1" applyAlignment="1" applyProtection="1">
      <alignment horizontal="left" wrapText="1"/>
    </xf>
    <xf numFmtId="0" fontId="61" fillId="10" borderId="43" xfId="16" applyFont="1" applyFill="1" applyBorder="1" applyAlignment="1" applyProtection="1">
      <alignment horizontal="left" wrapText="1"/>
    </xf>
    <xf numFmtId="167" fontId="61" fillId="5" borderId="71" xfId="7" applyNumberFormat="1" applyFont="1" applyFill="1" applyBorder="1" applyAlignment="1">
      <alignment horizontal="right" vertical="center" wrapText="1"/>
    </xf>
    <xf numFmtId="167" fontId="44" fillId="10" borderId="43" xfId="7" applyNumberFormat="1" applyFont="1" applyFill="1" applyBorder="1" applyAlignment="1">
      <alignment horizontal="right" vertical="center"/>
    </xf>
    <xf numFmtId="3" fontId="31" fillId="0" borderId="0" xfId="2" applyNumberFormat="1" applyFont="1" applyAlignment="1">
      <alignment horizontal="left" vertical="center" wrapText="1"/>
    </xf>
    <xf numFmtId="170" fontId="75" fillId="0" borderId="89" xfId="8" applyNumberFormat="1" applyFont="1" applyFill="1" applyBorder="1" applyAlignment="1">
      <alignment horizontal="right" vertical="center"/>
    </xf>
    <xf numFmtId="0" fontId="77" fillId="0" borderId="86" xfId="8" applyFont="1" applyFill="1" applyBorder="1" applyAlignment="1">
      <alignment horizontal="center" vertical="center" wrapText="1"/>
    </xf>
    <xf numFmtId="0" fontId="77" fillId="0" borderId="77" xfId="8" applyFont="1" applyFill="1" applyBorder="1" applyAlignment="1">
      <alignment horizontal="center" vertical="center" wrapText="1"/>
    </xf>
    <xf numFmtId="0" fontId="77" fillId="0" borderId="89" xfId="8" applyFont="1" applyFill="1" applyBorder="1" applyAlignment="1">
      <alignment horizontal="center" vertical="center" wrapText="1"/>
    </xf>
    <xf numFmtId="0" fontId="76" fillId="0" borderId="71" xfId="8" applyFont="1" applyFill="1" applyBorder="1" applyAlignment="1">
      <alignment horizontal="left" vertical="top" wrapText="1"/>
    </xf>
    <xf numFmtId="0" fontId="76" fillId="0" borderId="43" xfId="8" applyFont="1" applyFill="1" applyBorder="1" applyAlignment="1">
      <alignment horizontal="left" vertical="top" wrapText="1"/>
    </xf>
    <xf numFmtId="0" fontId="77" fillId="0" borderId="71" xfId="8" applyFont="1" applyFill="1" applyBorder="1" applyAlignment="1">
      <alignment horizontal="center" vertical="center" wrapText="1"/>
    </xf>
    <xf numFmtId="0" fontId="77" fillId="0" borderId="43" xfId="8" applyFont="1" applyFill="1" applyBorder="1" applyAlignment="1">
      <alignment horizontal="center" vertical="center" wrapText="1"/>
    </xf>
    <xf numFmtId="170" fontId="75" fillId="0" borderId="43" xfId="8" applyNumberFormat="1" applyFont="1" applyFill="1" applyBorder="1" applyAlignment="1">
      <alignment horizontal="right" vertical="center"/>
    </xf>
    <xf numFmtId="0" fontId="77" fillId="0" borderId="43" xfId="8" applyFont="1" applyFill="1" applyBorder="1" applyAlignment="1">
      <alignment horizontal="left" vertical="top" wrapText="1"/>
    </xf>
    <xf numFmtId="0" fontId="77" fillId="0" borderId="71" xfId="8" quotePrefix="1" applyFont="1" applyFill="1" applyBorder="1" applyAlignment="1">
      <alignment horizontal="left" vertical="top" wrapText="1"/>
    </xf>
    <xf numFmtId="0" fontId="77" fillId="0" borderId="43" xfId="8" quotePrefix="1" applyFont="1" applyFill="1" applyBorder="1" applyAlignment="1">
      <alignment horizontal="left" vertical="top" wrapText="1"/>
    </xf>
    <xf numFmtId="0" fontId="77" fillId="0" borderId="118" xfId="8" applyFont="1" applyFill="1" applyBorder="1" applyAlignment="1">
      <alignment horizontal="center" vertical="center" wrapText="1"/>
    </xf>
    <xf numFmtId="0" fontId="29" fillId="0" borderId="0" xfId="8" applyFill="1" applyBorder="1" applyAlignment="1">
      <alignment vertical="center"/>
    </xf>
    <xf numFmtId="0" fontId="75" fillId="0" borderId="89" xfId="8" applyFont="1" applyFill="1" applyBorder="1" applyAlignment="1">
      <alignment horizontal="left" vertical="center"/>
    </xf>
    <xf numFmtId="0" fontId="62" fillId="0" borderId="17" xfId="8" applyFont="1" applyFill="1" applyBorder="1" applyAlignment="1">
      <alignment horizontal="center" vertical="center"/>
    </xf>
    <xf numFmtId="0" fontId="62" fillId="0" borderId="99" xfId="8" applyFont="1" applyFill="1" applyBorder="1" applyAlignment="1">
      <alignment horizontal="center" vertical="center"/>
    </xf>
    <xf numFmtId="0" fontId="67" fillId="0" borderId="99" xfId="8" applyFont="1" applyFill="1" applyBorder="1" applyAlignment="1">
      <alignment horizontal="left"/>
    </xf>
    <xf numFmtId="0" fontId="32" fillId="0" borderId="0" xfId="8" applyFont="1" applyBorder="1" applyAlignment="1">
      <alignment horizontal="center" vertical="top"/>
    </xf>
    <xf numFmtId="0" fontId="32" fillId="0" borderId="0" xfId="8" applyFont="1" applyFill="1" applyBorder="1" applyAlignment="1">
      <alignment horizontal="center" vertical="top"/>
    </xf>
    <xf numFmtId="0" fontId="66" fillId="0" borderId="97" xfId="8" applyFont="1" applyFill="1" applyBorder="1" applyAlignment="1">
      <alignment horizontal="left" vertical="center"/>
    </xf>
    <xf numFmtId="0" fontId="66" fillId="0" borderId="98" xfId="8" applyFont="1" applyFill="1" applyBorder="1" applyAlignment="1">
      <alignment horizontal="left" vertical="center"/>
    </xf>
    <xf numFmtId="0" fontId="94" fillId="0" borderId="99" xfId="8" applyFont="1" applyFill="1" applyBorder="1" applyAlignment="1">
      <alignment horizontal="left"/>
    </xf>
    <xf numFmtId="0" fontId="27" fillId="0" borderId="0" xfId="10" applyFont="1" applyFill="1" applyBorder="1" applyAlignment="1" applyProtection="1">
      <alignment horizontal="center" vertical="top"/>
      <protection locked="0"/>
    </xf>
    <xf numFmtId="0" fontId="27" fillId="0" borderId="0" xfId="8" applyFont="1" applyFill="1" applyBorder="1" applyAlignment="1" applyProtection="1">
      <alignment horizontal="center" vertical="center"/>
      <protection locked="0"/>
    </xf>
    <xf numFmtId="0" fontId="30" fillId="6" borderId="91" xfId="8" applyFont="1" applyFill="1" applyBorder="1"/>
    <xf numFmtId="0" fontId="26" fillId="7" borderId="91" xfId="8" applyFont="1" applyFill="1" applyBorder="1" applyAlignment="1">
      <alignment horizontal="center"/>
    </xf>
    <xf numFmtId="0" fontId="26" fillId="6" borderId="130" xfId="8" applyFont="1" applyFill="1" applyBorder="1"/>
    <xf numFmtId="0" fontId="26" fillId="0" borderId="130" xfId="10" applyFont="1" applyFill="1" applyBorder="1" applyAlignment="1">
      <alignment horizontal="left" vertical="center"/>
    </xf>
    <xf numFmtId="0" fontId="26" fillId="0" borderId="132" xfId="10" applyFont="1" applyFill="1" applyBorder="1" applyAlignment="1">
      <alignment horizontal="left" vertical="center"/>
    </xf>
    <xf numFmtId="0" fontId="26" fillId="0" borderId="131" xfId="10" applyFont="1" applyFill="1" applyBorder="1" applyAlignment="1">
      <alignment horizontal="left" vertical="center"/>
    </xf>
    <xf numFmtId="0" fontId="63" fillId="0" borderId="95" xfId="8" applyFont="1" applyFill="1" applyBorder="1" applyAlignment="1">
      <alignment vertical="center"/>
    </xf>
    <xf numFmtId="1" fontId="63" fillId="0" borderId="99" xfId="8" applyNumberFormat="1" applyFont="1" applyFill="1" applyBorder="1" applyAlignment="1">
      <alignment horizontal="left" vertical="center"/>
    </xf>
    <xf numFmtId="0" fontId="63" fillId="0" borderId="107" xfId="8" applyFont="1" applyFill="1" applyBorder="1" applyAlignment="1">
      <alignment vertical="center" wrapText="1"/>
    </xf>
    <xf numFmtId="0" fontId="63" fillId="0" borderId="99" xfId="8" applyFont="1" applyFill="1" applyBorder="1" applyAlignment="1">
      <alignment vertical="center" wrapText="1"/>
    </xf>
    <xf numFmtId="0" fontId="63" fillId="0" borderId="99" xfId="8" applyFont="1" applyFill="1" applyBorder="1" applyAlignment="1">
      <alignment vertical="top" wrapText="1"/>
    </xf>
    <xf numFmtId="0" fontId="63" fillId="0" borderId="107" xfId="8" applyFont="1" applyFill="1" applyBorder="1" applyAlignment="1">
      <alignment vertical="top" wrapText="1"/>
    </xf>
    <xf numFmtId="0" fontId="27" fillId="0" borderId="0" xfId="10" applyFont="1" applyFill="1" applyBorder="1" applyAlignment="1">
      <alignment vertical="center"/>
    </xf>
    <xf numFmtId="0" fontId="27" fillId="6" borderId="144" xfId="8" applyFont="1" applyFill="1" applyBorder="1"/>
    <xf numFmtId="0" fontId="27" fillId="6" borderId="68" xfId="8" applyFont="1" applyFill="1" applyBorder="1"/>
    <xf numFmtId="0" fontId="26" fillId="0" borderId="0" xfId="2" applyNumberFormat="1" applyFont="1" applyAlignment="1">
      <alignment vertical="center"/>
    </xf>
    <xf numFmtId="0" fontId="25" fillId="0" borderId="0" xfId="2" applyFont="1"/>
    <xf numFmtId="0" fontId="26" fillId="0" borderId="0" xfId="2" applyFont="1" applyAlignment="1">
      <alignment horizontal="right"/>
    </xf>
    <xf numFmtId="0" fontId="25" fillId="0" borderId="0" xfId="2" applyFont="1" applyAlignment="1">
      <alignment horizontal="right"/>
    </xf>
    <xf numFmtId="49" fontId="26" fillId="0" borderId="0" xfId="2" applyNumberFormat="1" applyFont="1" applyBorder="1" applyAlignment="1" applyProtection="1"/>
    <xf numFmtId="0" fontId="29" fillId="0" borderId="0" xfId="2" applyFont="1"/>
    <xf numFmtId="0" fontId="25" fillId="0" borderId="0" xfId="2" applyFont="1" applyAlignment="1">
      <alignment horizontal="left"/>
    </xf>
    <xf numFmtId="0" fontId="25" fillId="0" borderId="0" xfId="2" applyAlignment="1">
      <alignment horizontal="left"/>
    </xf>
    <xf numFmtId="0" fontId="29" fillId="0" borderId="0" xfId="2" applyFont="1" applyAlignment="1">
      <alignment horizontal="right"/>
    </xf>
    <xf numFmtId="9" fontId="25" fillId="0" borderId="0" xfId="2" applyNumberFormat="1" applyFont="1" applyAlignment="1">
      <alignment horizontal="left"/>
    </xf>
    <xf numFmtId="164" fontId="25" fillId="0" borderId="0" xfId="2" applyNumberFormat="1" applyFont="1" applyAlignment="1">
      <alignment horizontal="left"/>
    </xf>
    <xf numFmtId="10" fontId="29" fillId="0" borderId="0" xfId="3" applyNumberFormat="1" applyFont="1" applyFill="1" applyAlignment="1">
      <alignment horizontal="right"/>
    </xf>
    <xf numFmtId="0" fontId="26" fillId="0" borderId="0" xfId="2" applyFont="1" applyBorder="1"/>
    <xf numFmtId="0" fontId="30" fillId="0" borderId="145" xfId="2" applyFont="1" applyBorder="1" applyAlignment="1">
      <alignment vertical="top"/>
    </xf>
    <xf numFmtId="0" fontId="25" fillId="0" borderId="145" xfId="2" applyBorder="1" applyAlignment="1"/>
    <xf numFmtId="3" fontId="27" fillId="2" borderId="62" xfId="2" applyNumberFormat="1" applyFont="1" applyFill="1" applyBorder="1" applyAlignment="1" applyProtection="1">
      <alignment vertical="center"/>
    </xf>
    <xf numFmtId="3" fontId="26" fillId="0" borderId="62" xfId="2" applyNumberFormat="1" applyFont="1" applyBorder="1" applyAlignment="1" applyProtection="1">
      <alignment vertical="center"/>
    </xf>
    <xf numFmtId="3" fontId="32" fillId="0" borderId="62" xfId="2" applyNumberFormat="1" applyFont="1" applyFill="1" applyBorder="1" applyAlignment="1" applyProtection="1">
      <alignment vertical="center"/>
    </xf>
    <xf numFmtId="0" fontId="30" fillId="2" borderId="62" xfId="2" applyFont="1" applyFill="1" applyBorder="1" applyAlignment="1" applyProtection="1">
      <alignment horizontal="left" vertical="center"/>
    </xf>
    <xf numFmtId="0" fontId="32" fillId="3" borderId="62" xfId="2" applyFont="1" applyFill="1" applyBorder="1" applyAlignment="1" applyProtection="1">
      <alignment horizontal="left" vertical="center"/>
    </xf>
    <xf numFmtId="0" fontId="27" fillId="0" borderId="0" xfId="2" applyFont="1" applyAlignment="1">
      <alignment horizontal="right" vertical="center"/>
    </xf>
    <xf numFmtId="10" fontId="25" fillId="0" borderId="0" xfId="2" applyNumberFormat="1" applyFont="1" applyAlignment="1">
      <alignment horizontal="left"/>
    </xf>
    <xf numFmtId="3" fontId="26" fillId="0" borderId="62" xfId="2" applyNumberFormat="1" applyFont="1" applyFill="1" applyBorder="1" applyAlignment="1" applyProtection="1">
      <alignment vertical="center"/>
    </xf>
    <xf numFmtId="0" fontId="26" fillId="0" borderId="0" xfId="2" applyFont="1" applyAlignment="1">
      <alignment horizontal="right" vertical="center"/>
    </xf>
    <xf numFmtId="0" fontId="26" fillId="4" borderId="0" xfId="2" applyFont="1" applyFill="1" applyBorder="1" applyAlignment="1">
      <alignment vertical="center"/>
    </xf>
    <xf numFmtId="0" fontId="30" fillId="4" borderId="0" xfId="2" applyFont="1" applyFill="1" applyBorder="1" applyAlignment="1">
      <alignment vertical="center"/>
    </xf>
    <xf numFmtId="0" fontId="26" fillId="11" borderId="62" xfId="2" applyFont="1" applyFill="1" applyBorder="1" applyAlignment="1" applyProtection="1">
      <alignment horizontal="left" vertical="top"/>
    </xf>
    <xf numFmtId="0" fontId="102" fillId="4" borderId="0" xfId="2" applyFont="1" applyFill="1" applyBorder="1" applyAlignment="1">
      <alignment vertical="center"/>
    </xf>
    <xf numFmtId="0" fontId="26" fillId="11" borderId="62" xfId="2" applyFont="1" applyFill="1" applyBorder="1" applyAlignment="1" applyProtection="1">
      <alignment horizontal="left" vertical="top" wrapText="1"/>
    </xf>
    <xf numFmtId="3" fontId="26" fillId="3" borderId="62" xfId="2" applyNumberFormat="1" applyFont="1" applyFill="1" applyBorder="1" applyAlignment="1" applyProtection="1">
      <alignment vertical="center"/>
    </xf>
    <xf numFmtId="3" fontId="26" fillId="4" borderId="62" xfId="2" applyNumberFormat="1" applyFont="1" applyFill="1" applyBorder="1" applyAlignment="1" applyProtection="1">
      <alignment vertical="center"/>
    </xf>
    <xf numFmtId="0" fontId="28" fillId="4" borderId="0" xfId="2" applyFont="1" applyFill="1" applyBorder="1" applyAlignment="1">
      <alignment vertical="center"/>
    </xf>
    <xf numFmtId="3" fontId="102" fillId="4" borderId="0" xfId="2" applyNumberFormat="1" applyFont="1" applyFill="1" applyBorder="1" applyAlignment="1">
      <alignment vertical="center"/>
    </xf>
    <xf numFmtId="3" fontId="30" fillId="0" borderId="0" xfId="2" applyNumberFormat="1" applyFont="1" applyFill="1" applyAlignment="1">
      <alignment vertical="center"/>
    </xf>
    <xf numFmtId="0" fontId="33" fillId="0" borderId="0" xfId="2" applyFont="1" applyFill="1" applyAlignment="1">
      <alignment vertical="center"/>
    </xf>
    <xf numFmtId="0" fontId="26" fillId="0" borderId="0" xfId="2" applyFont="1" applyFill="1" applyAlignment="1">
      <alignment vertical="center"/>
    </xf>
    <xf numFmtId="3" fontId="26" fillId="0" borderId="0" xfId="2" applyNumberFormat="1" applyFont="1" applyAlignment="1">
      <alignment vertical="center"/>
    </xf>
    <xf numFmtId="0" fontId="27" fillId="0" borderId="0" xfId="2" applyFont="1" applyFill="1" applyAlignment="1">
      <alignment vertical="center"/>
    </xf>
    <xf numFmtId="3" fontId="32" fillId="0" borderId="62" xfId="2" applyNumberFormat="1" applyFont="1" applyBorder="1" applyAlignment="1" applyProtection="1">
      <alignment vertical="center"/>
    </xf>
    <xf numFmtId="3" fontId="27" fillId="0" borderId="62" xfId="2" applyNumberFormat="1" applyFont="1" applyBorder="1" applyAlignment="1" applyProtection="1">
      <alignment vertical="center"/>
    </xf>
    <xf numFmtId="3" fontId="26" fillId="2" borderId="62" xfId="2" applyNumberFormat="1" applyFont="1" applyFill="1" applyBorder="1" applyAlignment="1" applyProtection="1">
      <alignment vertical="center"/>
    </xf>
    <xf numFmtId="166" fontId="26" fillId="0" borderId="0" xfId="2" applyNumberFormat="1" applyFont="1" applyFill="1" applyAlignment="1">
      <alignment vertical="center"/>
    </xf>
    <xf numFmtId="37" fontId="27" fillId="11" borderId="62" xfId="2" applyNumberFormat="1" applyFont="1" applyFill="1" applyBorder="1" applyAlignment="1" applyProtection="1">
      <alignment vertical="top"/>
    </xf>
    <xf numFmtId="166" fontId="27" fillId="0" borderId="0" xfId="2" applyNumberFormat="1" applyFont="1" applyFill="1" applyAlignment="1">
      <alignment vertical="center"/>
    </xf>
    <xf numFmtId="37" fontId="26" fillId="11" borderId="62" xfId="2" applyNumberFormat="1" applyFont="1" applyFill="1" applyBorder="1" applyAlignment="1" applyProtection="1">
      <alignment vertical="top"/>
    </xf>
    <xf numFmtId="166" fontId="102" fillId="0" borderId="0" xfId="2" applyNumberFormat="1" applyFont="1" applyFill="1" applyAlignment="1">
      <alignment vertical="center"/>
    </xf>
    <xf numFmtId="166" fontId="26" fillId="0" borderId="0" xfId="2" applyNumberFormat="1" applyFont="1" applyFill="1" applyAlignment="1">
      <alignment horizontal="left" vertical="center"/>
    </xf>
    <xf numFmtId="3" fontId="27" fillId="5" borderId="62" xfId="2" applyNumberFormat="1" applyFont="1" applyFill="1" applyBorder="1" applyAlignment="1" applyProtection="1">
      <alignment vertical="center"/>
    </xf>
    <xf numFmtId="0" fontId="30" fillId="4" borderId="0" xfId="2" applyFont="1" applyFill="1" applyBorder="1" applyAlignment="1">
      <alignment horizontal="center" vertical="center"/>
    </xf>
    <xf numFmtId="3" fontId="30" fillId="2" borderId="62" xfId="2" applyNumberFormat="1" applyFont="1" applyFill="1" applyBorder="1" applyAlignment="1" applyProtection="1">
      <alignment vertical="center"/>
    </xf>
    <xf numFmtId="0" fontId="26" fillId="0" borderId="0" xfId="2" applyFont="1" applyFill="1"/>
    <xf numFmtId="0" fontId="21" fillId="0" borderId="0" xfId="2" applyFont="1" applyFill="1" applyBorder="1" applyAlignment="1">
      <alignment horizontal="right"/>
    </xf>
    <xf numFmtId="0" fontId="21" fillId="0" borderId="0" xfId="2" applyFont="1" applyFill="1" applyBorder="1" applyAlignment="1">
      <alignment horizontal="center" vertical="center"/>
    </xf>
    <xf numFmtId="0" fontId="21" fillId="0" borderId="0" xfId="2" applyFont="1" applyFill="1" applyBorder="1" applyAlignment="1">
      <alignment horizontal="right" vertical="center"/>
    </xf>
    <xf numFmtId="3" fontId="28" fillId="0" borderId="0" xfId="2" applyNumberFormat="1" applyFont="1" applyFill="1" applyBorder="1" applyAlignment="1">
      <alignment horizontal="center" wrapText="1"/>
    </xf>
    <xf numFmtId="0" fontId="26" fillId="0" borderId="0" xfId="2" applyFont="1" applyFill="1" applyBorder="1"/>
    <xf numFmtId="3" fontId="28" fillId="0" borderId="0" xfId="2" applyNumberFormat="1" applyFont="1" applyFill="1" applyBorder="1" applyAlignment="1">
      <alignment horizontal="center"/>
    </xf>
    <xf numFmtId="10" fontId="28" fillId="0" borderId="0" xfId="3" applyNumberFormat="1" applyFont="1" applyFill="1" applyBorder="1" applyAlignment="1">
      <alignment horizontal="center"/>
    </xf>
    <xf numFmtId="3" fontId="21" fillId="0" borderId="0" xfId="2" applyNumberFormat="1" applyFont="1" applyFill="1" applyBorder="1" applyAlignment="1">
      <alignment horizontal="right"/>
    </xf>
    <xf numFmtId="3" fontId="30" fillId="0" borderId="0" xfId="2" applyNumberFormat="1" applyFont="1" applyFill="1" applyBorder="1" applyAlignment="1">
      <alignment horizontal="right"/>
    </xf>
    <xf numFmtId="0" fontId="26" fillId="0" borderId="0" xfId="2" applyFont="1" applyFill="1" applyBorder="1" applyAlignment="1">
      <alignment horizontal="center" vertical="top"/>
    </xf>
    <xf numFmtId="3" fontId="27" fillId="0" borderId="0" xfId="2" quotePrefix="1" applyNumberFormat="1" applyFont="1" applyFill="1" applyAlignment="1">
      <alignment vertical="center"/>
    </xf>
    <xf numFmtId="3" fontId="26" fillId="0" borderId="0" xfId="2" applyNumberFormat="1" applyFont="1" applyFill="1" applyAlignment="1">
      <alignment horizontal="left" vertical="center"/>
    </xf>
    <xf numFmtId="3" fontId="27" fillId="0" borderId="0" xfId="2" applyNumberFormat="1" applyFont="1" applyFill="1" applyAlignment="1">
      <alignment vertical="center"/>
    </xf>
    <xf numFmtId="0" fontId="26" fillId="0" borderId="0" xfId="2" applyFont="1" applyFill="1" applyAlignment="1">
      <alignment horizontal="left" vertical="center"/>
    </xf>
    <xf numFmtId="3" fontId="31" fillId="0" borderId="0" xfId="2" applyNumberFormat="1" applyFont="1" applyFill="1" applyAlignment="1">
      <alignment vertical="center" wrapText="1"/>
    </xf>
    <xf numFmtId="3" fontId="31" fillId="0" borderId="0" xfId="2" applyNumberFormat="1" applyFont="1" applyFill="1" applyBorder="1" applyAlignment="1">
      <alignment vertical="center" wrapText="1"/>
    </xf>
    <xf numFmtId="0" fontId="26" fillId="0" borderId="0" xfId="2" applyFont="1" applyFill="1" applyBorder="1" applyAlignment="1">
      <alignment vertical="center"/>
    </xf>
    <xf numFmtId="3" fontId="28" fillId="0" borderId="0" xfId="2" applyNumberFormat="1" applyFont="1" applyFill="1" applyBorder="1" applyAlignment="1">
      <alignment vertical="center"/>
    </xf>
    <xf numFmtId="3" fontId="27" fillId="0" borderId="0" xfId="2" applyNumberFormat="1" applyFont="1" applyFill="1" applyBorder="1" applyAlignment="1">
      <alignment vertical="center"/>
    </xf>
    <xf numFmtId="3" fontId="101" fillId="0" borderId="0" xfId="2" applyNumberFormat="1" applyFont="1" applyFill="1" applyBorder="1" applyAlignment="1">
      <alignment vertical="center"/>
    </xf>
    <xf numFmtId="0" fontId="102" fillId="0" borderId="0" xfId="2" applyFont="1" applyFill="1" applyAlignment="1">
      <alignment vertical="center"/>
    </xf>
    <xf numFmtId="0" fontId="28" fillId="0" borderId="0" xfId="2" applyFont="1" applyFill="1" applyBorder="1" applyAlignment="1">
      <alignment vertical="center"/>
    </xf>
    <xf numFmtId="0" fontId="30" fillId="0" borderId="0" xfId="2" applyFont="1" applyFill="1" applyBorder="1" applyAlignment="1">
      <alignment vertical="center"/>
    </xf>
    <xf numFmtId="0" fontId="102" fillId="0" borderId="0" xfId="2" applyFont="1" applyFill="1" applyBorder="1" applyAlignment="1">
      <alignment vertical="center"/>
    </xf>
    <xf numFmtId="3" fontId="103" fillId="0" borderId="0" xfId="2" applyNumberFormat="1" applyFont="1" applyFill="1" applyAlignment="1">
      <alignment vertical="center"/>
    </xf>
    <xf numFmtId="166" fontId="34" fillId="0" borderId="0" xfId="2" applyNumberFormat="1" applyFont="1" applyFill="1" applyAlignment="1">
      <alignment vertical="center"/>
    </xf>
    <xf numFmtId="3" fontId="31" fillId="0" borderId="0" xfId="2" applyNumberFormat="1" applyFont="1" applyFill="1" applyAlignment="1">
      <alignment horizontal="left" vertical="center" wrapText="1"/>
    </xf>
    <xf numFmtId="0" fontId="27" fillId="0" borderId="0" xfId="2" applyNumberFormat="1" applyFont="1" applyAlignment="1" applyProtection="1">
      <alignment vertical="top"/>
    </xf>
    <xf numFmtId="0" fontId="27" fillId="0" borderId="0" xfId="2" applyFont="1" applyAlignment="1">
      <alignment vertical="top"/>
    </xf>
    <xf numFmtId="0" fontId="30" fillId="0" borderId="0" xfId="2" applyFont="1" applyBorder="1" applyAlignment="1">
      <alignment horizontal="right"/>
    </xf>
    <xf numFmtId="0" fontId="28" fillId="0" borderId="0" xfId="2" applyFont="1" applyAlignment="1">
      <alignment horizontal="center" vertical="top"/>
    </xf>
    <xf numFmtId="0" fontId="26" fillId="0" borderId="56" xfId="2" applyFont="1" applyBorder="1" applyAlignment="1">
      <alignment horizontal="center" vertical="top"/>
    </xf>
    <xf numFmtId="0" fontId="26" fillId="0" borderId="61" xfId="2" applyFont="1" applyBorder="1" applyAlignment="1">
      <alignment horizontal="center" vertical="top"/>
    </xf>
    <xf numFmtId="0" fontId="37" fillId="2" borderId="62" xfId="2" applyFont="1" applyFill="1" applyBorder="1" applyAlignment="1">
      <alignment vertical="top"/>
    </xf>
    <xf numFmtId="3" fontId="37" fillId="2" borderId="62" xfId="2" applyNumberFormat="1" applyFont="1" applyFill="1" applyBorder="1" applyAlignment="1">
      <alignment vertical="center"/>
    </xf>
    <xf numFmtId="0" fontId="27" fillId="2" borderId="62" xfId="2" applyFont="1" applyFill="1" applyBorder="1" applyAlignment="1">
      <alignment vertical="top"/>
    </xf>
    <xf numFmtId="3" fontId="27" fillId="2" borderId="62" xfId="2" applyNumberFormat="1" applyFont="1" applyFill="1" applyBorder="1" applyAlignment="1">
      <alignment vertical="center"/>
    </xf>
    <xf numFmtId="0" fontId="30" fillId="3" borderId="62" xfId="2" applyFont="1" applyFill="1" applyBorder="1" applyAlignment="1">
      <alignment horizontal="left" vertical="center"/>
    </xf>
    <xf numFmtId="0" fontId="30" fillId="0" borderId="62" xfId="2" applyFont="1" applyBorder="1" applyAlignment="1">
      <alignment vertical="top"/>
    </xf>
    <xf numFmtId="0" fontId="30" fillId="0" borderId="62" xfId="2" quotePrefix="1" applyFont="1" applyBorder="1" applyAlignment="1">
      <alignment horizontal="center" vertical="center"/>
    </xf>
    <xf numFmtId="3" fontId="30" fillId="0" borderId="62" xfId="2" applyNumberFormat="1" applyFont="1" applyFill="1" applyBorder="1" applyAlignment="1">
      <alignment vertical="center"/>
    </xf>
    <xf numFmtId="3" fontId="30" fillId="0" borderId="62" xfId="2" applyNumberFormat="1" applyFont="1" applyBorder="1" applyAlignment="1">
      <alignment vertical="center"/>
    </xf>
    <xf numFmtId="0" fontId="30" fillId="3" borderId="62" xfId="2" applyFont="1" applyFill="1" applyBorder="1" applyAlignment="1">
      <alignment vertical="center"/>
    </xf>
    <xf numFmtId="3" fontId="30" fillId="0" borderId="0" xfId="2" applyNumberFormat="1" applyFont="1" applyFill="1" applyBorder="1" applyAlignment="1">
      <alignment vertical="center"/>
    </xf>
    <xf numFmtId="0" fontId="30" fillId="0" borderId="62" xfId="2" applyFont="1" applyFill="1" applyBorder="1" applyAlignment="1">
      <alignment vertical="top"/>
    </xf>
    <xf numFmtId="3" fontId="30" fillId="0" borderId="62" xfId="2" applyNumberFormat="1" applyFont="1" applyBorder="1"/>
    <xf numFmtId="0" fontId="27" fillId="4" borderId="62" xfId="2" applyFont="1" applyFill="1" applyBorder="1" applyAlignment="1">
      <alignment vertical="center"/>
    </xf>
    <xf numFmtId="0" fontId="27" fillId="4" borderId="62" xfId="2" applyFont="1" applyFill="1" applyBorder="1" applyAlignment="1">
      <alignment vertical="top"/>
    </xf>
    <xf numFmtId="0" fontId="27" fillId="4" borderId="62" xfId="2" quotePrefix="1" applyFont="1" applyFill="1" applyBorder="1" applyAlignment="1">
      <alignment horizontal="center" vertical="center"/>
    </xf>
    <xf numFmtId="3" fontId="27" fillId="4" borderId="62" xfId="2" applyNumberFormat="1" applyFont="1" applyFill="1" applyBorder="1" applyAlignment="1">
      <alignment vertical="center"/>
    </xf>
    <xf numFmtId="0" fontId="26" fillId="0" borderId="62" xfId="2" applyFont="1" applyBorder="1" applyAlignment="1">
      <alignment vertical="top"/>
    </xf>
    <xf numFmtId="3" fontId="26" fillId="0" borderId="62" xfId="2" applyNumberFormat="1" applyFont="1" applyFill="1" applyBorder="1" applyAlignment="1">
      <alignment vertical="center"/>
    </xf>
    <xf numFmtId="3" fontId="26" fillId="0" borderId="62" xfId="2" applyNumberFormat="1" applyFont="1" applyBorder="1" applyAlignment="1">
      <alignment vertical="center"/>
    </xf>
    <xf numFmtId="0" fontId="26" fillId="3" borderId="62" xfId="2" applyFont="1" applyFill="1" applyBorder="1" applyAlignment="1">
      <alignment horizontal="left" vertical="center" indent="1"/>
    </xf>
    <xf numFmtId="0" fontId="30" fillId="2" borderId="62" xfId="2" applyFont="1" applyFill="1" applyBorder="1" applyAlignment="1">
      <alignment vertical="top"/>
    </xf>
    <xf numFmtId="0" fontId="32" fillId="3" borderId="62" xfId="2" applyFont="1" applyFill="1" applyBorder="1" applyAlignment="1">
      <alignment vertical="center"/>
    </xf>
    <xf numFmtId="0" fontId="32" fillId="0" borderId="62" xfId="2" applyFont="1" applyFill="1" applyBorder="1" applyAlignment="1">
      <alignment vertical="top"/>
    </xf>
    <xf numFmtId="0" fontId="32" fillId="0" borderId="62" xfId="2" quotePrefix="1" applyFont="1" applyBorder="1" applyAlignment="1">
      <alignment horizontal="center" vertical="center"/>
    </xf>
    <xf numFmtId="3" fontId="32" fillId="0" borderId="62" xfId="2" applyNumberFormat="1" applyFont="1" applyFill="1" applyBorder="1" applyAlignment="1">
      <alignment vertical="center"/>
    </xf>
    <xf numFmtId="3" fontId="32" fillId="0" borderId="62" xfId="2" applyNumberFormat="1" applyFont="1" applyBorder="1" applyAlignment="1">
      <alignment vertical="center"/>
    </xf>
    <xf numFmtId="0" fontId="26" fillId="0" borderId="62" xfId="2" applyFont="1" applyFill="1" applyBorder="1" applyAlignment="1">
      <alignment vertical="top"/>
    </xf>
    <xf numFmtId="3" fontId="26" fillId="2" borderId="62" xfId="2" applyNumberFormat="1" applyFont="1" applyFill="1" applyBorder="1" applyAlignment="1">
      <alignment vertical="center"/>
    </xf>
    <xf numFmtId="49" fontId="26" fillId="0" borderId="62" xfId="2" applyNumberFormat="1" applyFont="1" applyFill="1" applyBorder="1" applyAlignment="1">
      <alignment vertical="top"/>
    </xf>
    <xf numFmtId="3" fontId="30" fillId="0" borderId="0" xfId="2" applyNumberFormat="1" applyFont="1" applyAlignment="1">
      <alignment vertical="center"/>
    </xf>
    <xf numFmtId="0" fontId="37" fillId="5" borderId="62" xfId="2" quotePrefix="1" applyFont="1" applyFill="1" applyBorder="1" applyAlignment="1">
      <alignment vertical="top"/>
    </xf>
    <xf numFmtId="3" fontId="37" fillId="5" borderId="62" xfId="2" applyNumberFormat="1" applyFont="1" applyFill="1" applyBorder="1" applyAlignment="1">
      <alignment vertical="center"/>
    </xf>
    <xf numFmtId="0" fontId="106" fillId="0" borderId="0" xfId="2" applyFont="1"/>
    <xf numFmtId="0" fontId="30" fillId="0" borderId="0" xfId="2" applyNumberFormat="1" applyFont="1" applyFill="1" applyBorder="1" applyAlignment="1">
      <alignment horizontal="right"/>
    </xf>
    <xf numFmtId="3" fontId="26" fillId="0" borderId="0" xfId="2" applyNumberFormat="1" applyFont="1" applyFill="1" applyBorder="1" applyAlignment="1"/>
    <xf numFmtId="14" fontId="30" fillId="0" borderId="0" xfId="2" applyNumberFormat="1" applyFont="1" applyFill="1" applyBorder="1" applyAlignment="1">
      <alignment horizontal="right" vertical="center"/>
    </xf>
    <xf numFmtId="0" fontId="30" fillId="0" borderId="0" xfId="2" applyFont="1" applyFill="1" applyBorder="1" applyAlignment="1">
      <alignment horizontal="right"/>
    </xf>
    <xf numFmtId="0" fontId="101" fillId="0" borderId="0" xfId="2" applyFont="1" applyFill="1" applyAlignment="1">
      <alignment horizontal="left"/>
    </xf>
    <xf numFmtId="0" fontId="26" fillId="0" borderId="0" xfId="2" applyFont="1" applyFill="1" applyAlignment="1">
      <alignment horizontal="center"/>
    </xf>
    <xf numFmtId="0" fontId="106" fillId="0" borderId="0" xfId="2" applyFont="1" applyFill="1" applyAlignment="1">
      <alignment vertical="center"/>
    </xf>
    <xf numFmtId="3" fontId="37" fillId="0" borderId="0" xfId="2" applyNumberFormat="1" applyFont="1" applyFill="1" applyAlignment="1">
      <alignment vertical="center"/>
    </xf>
    <xf numFmtId="0" fontId="37" fillId="0" borderId="0" xfId="2" applyFont="1" applyFill="1" applyAlignment="1">
      <alignment vertical="center"/>
    </xf>
    <xf numFmtId="3" fontId="102" fillId="0" borderId="0" xfId="2" applyNumberFormat="1" applyFont="1" applyFill="1" applyBorder="1" applyAlignment="1">
      <alignment vertical="center"/>
    </xf>
    <xf numFmtId="3" fontId="26" fillId="0" borderId="0" xfId="2" applyNumberFormat="1" applyFont="1" applyFill="1" applyAlignment="1">
      <alignment vertical="center"/>
    </xf>
    <xf numFmtId="0" fontId="105" fillId="0" borderId="0" xfId="22" applyFont="1" applyFill="1" applyAlignment="1" applyProtection="1">
      <alignment vertical="center"/>
    </xf>
    <xf numFmtId="0" fontId="106" fillId="0" borderId="0" xfId="2" applyFont="1" applyFill="1"/>
    <xf numFmtId="49" fontId="32" fillId="0" borderId="43" xfId="8" applyNumberFormat="1" applyFont="1" applyFill="1" applyBorder="1" applyAlignment="1">
      <alignment horizontal="center" vertical="top" wrapText="1"/>
    </xf>
    <xf numFmtId="0" fontId="63" fillId="0" borderId="90" xfId="8" applyFont="1" applyFill="1" applyBorder="1" applyAlignment="1">
      <alignment vertical="center"/>
    </xf>
    <xf numFmtId="0" fontId="63" fillId="0" borderId="91" xfId="8" applyFont="1" applyFill="1" applyBorder="1" applyAlignment="1">
      <alignment vertical="center"/>
    </xf>
    <xf numFmtId="49" fontId="32" fillId="0" borderId="78" xfId="8" applyNumberFormat="1" applyFont="1" applyFill="1" applyBorder="1" applyAlignment="1">
      <alignment horizontal="center" vertical="top" wrapText="1"/>
    </xf>
    <xf numFmtId="0" fontId="78" fillId="0" borderId="86" xfId="8" applyFont="1" applyFill="1" applyBorder="1" applyAlignment="1">
      <alignment horizontal="center" wrapText="1"/>
    </xf>
    <xf numFmtId="49" fontId="77" fillId="0" borderId="89" xfId="8" applyNumberFormat="1" applyFont="1" applyFill="1" applyBorder="1" applyAlignment="1">
      <alignment horizontal="center" vertical="top"/>
    </xf>
    <xf numFmtId="49" fontId="76" fillId="0" borderId="89" xfId="8" applyNumberFormat="1" applyFont="1" applyFill="1" applyBorder="1" applyAlignment="1">
      <alignment horizontal="center" vertical="top"/>
    </xf>
    <xf numFmtId="49" fontId="77" fillId="0" borderId="117" xfId="8" applyNumberFormat="1" applyFont="1" applyFill="1" applyBorder="1" applyAlignment="1">
      <alignment horizontal="center" vertical="top"/>
    </xf>
    <xf numFmtId="0" fontId="78" fillId="0" borderId="113" xfId="8" applyFont="1" applyFill="1" applyBorder="1" applyAlignment="1">
      <alignment horizontal="center" wrapText="1"/>
    </xf>
    <xf numFmtId="0" fontId="62" fillId="0" borderId="78" xfId="8" applyFont="1" applyFill="1" applyBorder="1" applyAlignment="1">
      <alignment horizontal="left" vertical="center"/>
    </xf>
    <xf numFmtId="170" fontId="75" fillId="0" borderId="89" xfId="8" applyNumberFormat="1" applyFont="1" applyFill="1" applyBorder="1" applyAlignment="1">
      <alignment vertical="center"/>
    </xf>
    <xf numFmtId="170" fontId="75" fillId="0" borderId="91" xfId="8" applyNumberFormat="1" applyFont="1" applyFill="1" applyBorder="1" applyAlignment="1">
      <alignment vertical="center"/>
    </xf>
    <xf numFmtId="0" fontId="59" fillId="0" borderId="0" xfId="18" quotePrefix="1" applyFont="1" applyFill="1" applyAlignment="1">
      <alignment horizontal="left" vertical="center"/>
    </xf>
    <xf numFmtId="0" fontId="63" fillId="0" borderId="0" xfId="18" applyFont="1" applyFill="1" applyAlignment="1">
      <alignment vertical="center"/>
    </xf>
    <xf numFmtId="0" fontId="63" fillId="0" borderId="0" xfId="18" applyFont="1" applyFill="1" applyBorder="1" applyAlignment="1">
      <alignment vertical="center"/>
    </xf>
    <xf numFmtId="0" fontId="63" fillId="0" borderId="0" xfId="18" applyFont="1" applyFill="1" applyAlignment="1">
      <alignment vertical="center" wrapText="1"/>
    </xf>
    <xf numFmtId="0" fontId="107" fillId="0" borderId="116" xfId="18" applyFont="1" applyFill="1" applyBorder="1" applyAlignment="1">
      <alignment horizontal="right" vertical="center" wrapText="1"/>
    </xf>
    <xf numFmtId="0" fontId="64" fillId="0" borderId="0" xfId="18" applyFont="1" applyFill="1" applyAlignment="1">
      <alignment vertical="center" wrapText="1"/>
    </xf>
    <xf numFmtId="170" fontId="107" fillId="0" borderId="43" xfId="18" applyNumberFormat="1" applyFont="1" applyFill="1" applyBorder="1" applyAlignment="1">
      <alignment horizontal="right" vertical="center"/>
    </xf>
    <xf numFmtId="0" fontId="75" fillId="0" borderId="116" xfId="18" applyFont="1" applyFill="1" applyBorder="1" applyAlignment="1">
      <alignment horizontal="right" vertical="center" wrapText="1"/>
    </xf>
    <xf numFmtId="170" fontId="75" fillId="0" borderId="43" xfId="18" applyNumberFormat="1" applyFont="1" applyFill="1" applyBorder="1" applyAlignment="1">
      <alignment horizontal="right" vertical="center"/>
    </xf>
    <xf numFmtId="0" fontId="64" fillId="0" borderId="0" xfId="18" applyFont="1" applyFill="1" applyAlignment="1">
      <alignment vertical="center"/>
    </xf>
    <xf numFmtId="0" fontId="63" fillId="0" borderId="0" xfId="18" applyFont="1" applyFill="1"/>
    <xf numFmtId="170" fontId="107" fillId="0" borderId="118" xfId="18" applyNumberFormat="1" applyFont="1" applyFill="1" applyBorder="1" applyAlignment="1">
      <alignment horizontal="right" vertical="center"/>
    </xf>
    <xf numFmtId="0" fontId="76" fillId="0" borderId="0" xfId="18" applyFont="1" applyFill="1" applyBorder="1" applyAlignment="1">
      <alignment horizontal="right" vertical="top" wrapText="1"/>
    </xf>
    <xf numFmtId="0" fontId="76" fillId="0" borderId="0" xfId="18" applyFont="1" applyFill="1" applyBorder="1" applyAlignment="1">
      <alignment horizontal="left" vertical="top" wrapText="1"/>
    </xf>
    <xf numFmtId="49" fontId="76" fillId="0" borderId="0" xfId="18" applyNumberFormat="1" applyFont="1" applyFill="1" applyBorder="1" applyAlignment="1">
      <alignment horizontal="center" vertical="top"/>
    </xf>
    <xf numFmtId="170" fontId="75" fillId="0" borderId="0" xfId="18" applyNumberFormat="1" applyFont="1" applyFill="1" applyBorder="1" applyAlignment="1">
      <alignment horizontal="right" vertical="center"/>
    </xf>
    <xf numFmtId="0" fontId="78" fillId="0" borderId="70" xfId="18" applyFont="1" applyFill="1" applyBorder="1" applyAlignment="1">
      <alignment horizontal="center" wrapText="1"/>
    </xf>
    <xf numFmtId="0" fontId="77" fillId="0" borderId="66" xfId="18" applyFont="1" applyFill="1" applyBorder="1" applyAlignment="1">
      <alignment horizontal="left" vertical="top"/>
    </xf>
    <xf numFmtId="49" fontId="77" fillId="0" borderId="43" xfId="18" applyNumberFormat="1" applyFont="1" applyFill="1" applyBorder="1" applyAlignment="1">
      <alignment horizontal="center" vertical="top"/>
    </xf>
    <xf numFmtId="0" fontId="76" fillId="0" borderId="66" xfId="18" applyFont="1" applyFill="1" applyBorder="1" applyAlignment="1">
      <alignment horizontal="left" vertical="top"/>
    </xf>
    <xf numFmtId="49" fontId="76" fillId="0" borderId="43" xfId="18" applyNumberFormat="1" applyFont="1" applyFill="1" applyBorder="1" applyAlignment="1">
      <alignment horizontal="center" vertical="top"/>
    </xf>
    <xf numFmtId="0" fontId="76" fillId="0" borderId="66" xfId="18" applyFont="1" applyFill="1" applyBorder="1" applyAlignment="1">
      <alignment horizontal="left" vertical="top" wrapText="1"/>
    </xf>
    <xf numFmtId="0" fontId="77" fillId="0" borderId="66" xfId="18" applyFont="1" applyFill="1" applyBorder="1" applyAlignment="1">
      <alignment horizontal="left" vertical="top" wrapText="1"/>
    </xf>
    <xf numFmtId="0" fontId="29" fillId="0" borderId="0" xfId="18" applyFont="1" applyFill="1" applyBorder="1" applyAlignment="1">
      <alignment horizontal="left" vertical="top" wrapText="1"/>
    </xf>
    <xf numFmtId="170" fontId="75" fillId="0" borderId="90" xfId="18" applyNumberFormat="1" applyFont="1" applyFill="1" applyBorder="1" applyAlignment="1">
      <alignment horizontal="right" vertical="center"/>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0" fontId="62" fillId="0" borderId="0" xfId="8" applyFont="1" applyFill="1" applyBorder="1" applyAlignment="1">
      <alignment horizontal="left" vertical="center"/>
    </xf>
    <xf numFmtId="0" fontId="78" fillId="0" borderId="86" xfId="18" applyFont="1" applyFill="1" applyBorder="1" applyAlignment="1">
      <alignment horizontal="center" wrapText="1"/>
    </xf>
    <xf numFmtId="2" fontId="77" fillId="0" borderId="89" xfId="18" applyNumberFormat="1" applyFont="1" applyFill="1" applyBorder="1" applyAlignment="1">
      <alignment horizontal="center" vertical="top"/>
    </xf>
    <xf numFmtId="49" fontId="77" fillId="0" borderId="89" xfId="18" applyNumberFormat="1" applyFont="1" applyFill="1" applyBorder="1" applyAlignment="1">
      <alignment horizontal="center" vertical="top"/>
    </xf>
    <xf numFmtId="49" fontId="76" fillId="0" borderId="89" xfId="18" applyNumberFormat="1" applyFont="1" applyFill="1" applyBorder="1" applyAlignment="1">
      <alignment horizontal="center" vertical="top"/>
    </xf>
    <xf numFmtId="0" fontId="75" fillId="0" borderId="89" xfId="8" applyFont="1" applyFill="1" applyBorder="1" applyAlignment="1">
      <alignment vertical="center"/>
    </xf>
    <xf numFmtId="0" fontId="75" fillId="0" borderId="90" xfId="8" applyFont="1" applyFill="1" applyBorder="1" applyAlignment="1">
      <alignment vertical="center"/>
    </xf>
    <xf numFmtId="0" fontId="75" fillId="0" borderId="91" xfId="8" applyFont="1" applyFill="1" applyBorder="1" applyAlignment="1">
      <alignment vertical="center"/>
    </xf>
    <xf numFmtId="0" fontId="62" fillId="0" borderId="43" xfId="8" applyFont="1" applyFill="1" applyBorder="1" applyAlignment="1">
      <alignment horizontal="left" vertical="center"/>
    </xf>
    <xf numFmtId="0" fontId="77" fillId="0" borderId="117" xfId="18" quotePrefix="1" applyFont="1" applyFill="1" applyBorder="1" applyAlignment="1">
      <alignment horizontal="left" vertical="top" wrapText="1"/>
    </xf>
    <xf numFmtId="0" fontId="77" fillId="0" borderId="86" xfId="18" quotePrefix="1" applyFont="1" applyFill="1" applyBorder="1" applyAlignment="1">
      <alignment horizontal="left" vertical="top" wrapText="1"/>
    </xf>
    <xf numFmtId="170" fontId="107" fillId="0" borderId="91" xfId="18" applyNumberFormat="1" applyFont="1" applyFill="1" applyBorder="1" applyAlignment="1">
      <alignment horizontal="right" vertical="center"/>
    </xf>
    <xf numFmtId="170" fontId="75" fillId="0" borderId="91" xfId="18" applyNumberFormat="1" applyFont="1" applyFill="1" applyBorder="1" applyAlignment="1">
      <alignment horizontal="right" vertical="center"/>
    </xf>
    <xf numFmtId="0" fontId="77" fillId="0" borderId="0" xfId="18" applyFont="1" applyFill="1" applyBorder="1" applyAlignment="1">
      <alignment horizontal="center" vertical="center" wrapText="1"/>
    </xf>
    <xf numFmtId="0" fontId="77" fillId="0" borderId="0" xfId="18" applyFont="1" applyFill="1" applyBorder="1" applyAlignment="1">
      <alignment horizontal="left" vertical="top" wrapText="1"/>
    </xf>
    <xf numFmtId="170" fontId="107" fillId="0" borderId="90" xfId="18" applyNumberFormat="1" applyFont="1" applyFill="1" applyBorder="1" applyAlignment="1">
      <alignment horizontal="right" vertical="center"/>
    </xf>
    <xf numFmtId="0" fontId="77" fillId="0" borderId="77" xfId="18" quotePrefix="1" applyFont="1" applyFill="1" applyBorder="1" applyAlignment="1">
      <alignment horizontal="left" vertical="top" wrapText="1"/>
    </xf>
    <xf numFmtId="0" fontId="76" fillId="0" borderId="101" xfId="18" applyFont="1" applyFill="1" applyBorder="1" applyAlignment="1">
      <alignment horizontal="left" vertical="top" wrapText="1"/>
    </xf>
    <xf numFmtId="170" fontId="75" fillId="0" borderId="121" xfId="18" applyNumberFormat="1" applyFont="1" applyFill="1" applyBorder="1" applyAlignment="1">
      <alignment horizontal="right" vertical="center"/>
    </xf>
    <xf numFmtId="170" fontId="107" fillId="0" borderId="0" xfId="18" applyNumberFormat="1" applyFont="1" applyFill="1" applyBorder="1" applyAlignment="1">
      <alignment horizontal="right" vertical="center"/>
    </xf>
    <xf numFmtId="0" fontId="63" fillId="0" borderId="99" xfId="18" applyFont="1" applyFill="1" applyBorder="1" applyAlignment="1">
      <alignment vertical="center"/>
    </xf>
    <xf numFmtId="0" fontId="76" fillId="0" borderId="63" xfId="18" applyFont="1" applyFill="1" applyBorder="1" applyAlignment="1">
      <alignment horizontal="center" vertical="center"/>
    </xf>
    <xf numFmtId="0" fontId="76" fillId="0" borderId="113" xfId="18" applyFont="1" applyFill="1" applyBorder="1" applyAlignment="1">
      <alignment horizontal="center" vertical="center"/>
    </xf>
    <xf numFmtId="0" fontId="76" fillId="0" borderId="114" xfId="18" applyFont="1" applyFill="1" applyBorder="1" applyAlignment="1">
      <alignment horizontal="center" vertical="center"/>
    </xf>
    <xf numFmtId="0" fontId="76" fillId="0" borderId="64" xfId="18" applyFont="1" applyFill="1" applyBorder="1" applyAlignment="1">
      <alignment horizontal="center" vertical="center"/>
    </xf>
    <xf numFmtId="0" fontId="76" fillId="0" borderId="0" xfId="18" applyFont="1" applyFill="1" applyAlignment="1">
      <alignment vertical="center" wrapText="1"/>
    </xf>
    <xf numFmtId="0" fontId="77" fillId="0" borderId="43" xfId="18" applyFont="1" applyFill="1" applyBorder="1" applyAlignment="1">
      <alignment horizontal="center" wrapText="1"/>
    </xf>
    <xf numFmtId="0" fontId="77" fillId="0" borderId="67" xfId="18" applyFont="1" applyFill="1" applyBorder="1" applyAlignment="1">
      <alignment horizontal="center" vertical="center" wrapText="1"/>
    </xf>
    <xf numFmtId="170" fontId="107" fillId="0" borderId="67" xfId="18" applyNumberFormat="1" applyFont="1" applyFill="1" applyBorder="1" applyAlignment="1">
      <alignment horizontal="right" vertical="center"/>
    </xf>
    <xf numFmtId="170" fontId="75" fillId="0" borderId="67" xfId="18" applyNumberFormat="1" applyFont="1" applyFill="1" applyBorder="1" applyAlignment="1">
      <alignment horizontal="right" vertical="center"/>
    </xf>
    <xf numFmtId="0" fontId="77" fillId="0" borderId="0" xfId="18" applyFont="1" applyFill="1" applyAlignment="1">
      <alignment vertical="center" wrapText="1"/>
    </xf>
    <xf numFmtId="0" fontId="77" fillId="0" borderId="70" xfId="18" applyFont="1" applyFill="1" applyBorder="1" applyAlignment="1">
      <alignment horizontal="left" vertical="top" wrapText="1"/>
    </xf>
    <xf numFmtId="0" fontId="77" fillId="0" borderId="87" xfId="18" applyFont="1" applyFill="1" applyBorder="1" applyAlignment="1">
      <alignment horizontal="left" vertical="top" wrapText="1"/>
    </xf>
    <xf numFmtId="0" fontId="76" fillId="0" borderId="0" xfId="18" applyFont="1" applyFill="1" applyAlignment="1">
      <alignment vertical="center"/>
    </xf>
    <xf numFmtId="0" fontId="108" fillId="0" borderId="66" xfId="18" applyFont="1" applyFill="1" applyBorder="1" applyAlignment="1">
      <alignment horizontal="left" vertical="top" wrapText="1"/>
    </xf>
    <xf numFmtId="0" fontId="77" fillId="0" borderId="0" xfId="18" applyFont="1" applyFill="1" applyAlignment="1">
      <alignment vertical="center"/>
    </xf>
    <xf numFmtId="0" fontId="76" fillId="0" borderId="66" xfId="18" quotePrefix="1" applyFont="1" applyFill="1" applyBorder="1" applyAlignment="1">
      <alignment horizontal="left" vertical="top" wrapText="1"/>
    </xf>
    <xf numFmtId="0" fontId="77" fillId="0" borderId="66" xfId="18" quotePrefix="1" applyFont="1" applyFill="1" applyBorder="1" applyAlignment="1">
      <alignment horizontal="left" vertical="top" wrapText="1"/>
    </xf>
    <xf numFmtId="0" fontId="76" fillId="0" borderId="70" xfId="18" applyFont="1" applyFill="1" applyBorder="1" applyAlignment="1">
      <alignment horizontal="left" vertical="top" wrapText="1"/>
    </xf>
    <xf numFmtId="0" fontId="76" fillId="0" borderId="87" xfId="18" applyFont="1" applyFill="1" applyBorder="1" applyAlignment="1">
      <alignment horizontal="left" vertical="top" wrapText="1"/>
    </xf>
    <xf numFmtId="0" fontId="76" fillId="0" borderId="117" xfId="18" quotePrefix="1" applyFont="1" applyFill="1" applyBorder="1" applyAlignment="1">
      <alignment horizontal="left" vertical="top" wrapText="1"/>
    </xf>
    <xf numFmtId="0" fontId="76" fillId="0" borderId="86" xfId="18" quotePrefix="1" applyFont="1" applyFill="1" applyBorder="1" applyAlignment="1">
      <alignment horizontal="left" vertical="top" wrapText="1"/>
    </xf>
    <xf numFmtId="0" fontId="77" fillId="0" borderId="77" xfId="18" applyFont="1" applyFill="1" applyBorder="1" applyAlignment="1">
      <alignment horizontal="left" vertical="top" wrapText="1"/>
    </xf>
    <xf numFmtId="0" fontId="76" fillId="0" borderId="120" xfId="18" applyFont="1" applyFill="1" applyBorder="1" applyAlignment="1">
      <alignment horizontal="left" vertical="top" wrapText="1"/>
    </xf>
    <xf numFmtId="0" fontId="76" fillId="0" borderId="121" xfId="18" applyFont="1" applyFill="1" applyBorder="1" applyAlignment="1">
      <alignment horizontal="left" vertical="top" wrapText="1"/>
    </xf>
    <xf numFmtId="49" fontId="77" fillId="0" borderId="90" xfId="18" applyNumberFormat="1" applyFont="1" applyFill="1" applyBorder="1" applyAlignment="1">
      <alignment horizontal="center" vertical="top"/>
    </xf>
    <xf numFmtId="49" fontId="76" fillId="0" borderId="90" xfId="18" applyNumberFormat="1" applyFont="1" applyFill="1" applyBorder="1" applyAlignment="1">
      <alignment horizontal="center" vertical="top"/>
    </xf>
    <xf numFmtId="0" fontId="76" fillId="0" borderId="103" xfId="18" applyFont="1" applyFill="1" applyBorder="1" applyAlignment="1">
      <alignment horizontal="right" vertical="top" wrapText="1"/>
    </xf>
    <xf numFmtId="0" fontId="77" fillId="0" borderId="120" xfId="18" applyFont="1" applyFill="1" applyBorder="1" applyAlignment="1">
      <alignment horizontal="center" vertical="center" wrapText="1"/>
    </xf>
    <xf numFmtId="0" fontId="77" fillId="0" borderId="79" xfId="18" applyFont="1" applyFill="1" applyBorder="1" applyAlignment="1">
      <alignment horizontal="center" vertical="center" wrapText="1"/>
    </xf>
    <xf numFmtId="0" fontId="77" fillId="0" borderId="120" xfId="18" applyFont="1" applyFill="1" applyBorder="1" applyAlignment="1">
      <alignment horizontal="left" vertical="top" wrapText="1"/>
    </xf>
    <xf numFmtId="0" fontId="76" fillId="4" borderId="120" xfId="18" applyFont="1" applyFill="1" applyBorder="1" applyAlignment="1">
      <alignment horizontal="left" vertical="top" wrapText="1"/>
    </xf>
    <xf numFmtId="0" fontId="76" fillId="4" borderId="87" xfId="18" applyFont="1" applyFill="1" applyBorder="1" applyAlignment="1">
      <alignment horizontal="left" vertical="top" wrapText="1"/>
    </xf>
    <xf numFmtId="170" fontId="107" fillId="0" borderId="120" xfId="18" applyNumberFormat="1" applyFont="1" applyFill="1" applyBorder="1" applyAlignment="1">
      <alignment horizontal="right" vertical="center"/>
    </xf>
    <xf numFmtId="49" fontId="76" fillId="0" borderId="101" xfId="18" applyNumberFormat="1" applyFont="1" applyFill="1" applyBorder="1" applyAlignment="1">
      <alignment horizontal="center" vertical="top"/>
    </xf>
    <xf numFmtId="0" fontId="78" fillId="0" borderId="91" xfId="18" applyFont="1" applyFill="1" applyBorder="1" applyAlignment="1">
      <alignment horizontal="center" wrapText="1"/>
    </xf>
    <xf numFmtId="2" fontId="77" fillId="0" borderId="90" xfId="18" applyNumberFormat="1" applyFont="1" applyFill="1" applyBorder="1" applyAlignment="1">
      <alignment horizontal="center" vertical="top"/>
    </xf>
    <xf numFmtId="49" fontId="76" fillId="0" borderId="86" xfId="18" applyNumberFormat="1" applyFont="1" applyFill="1" applyBorder="1" applyAlignment="1">
      <alignment horizontal="center" vertical="top"/>
    </xf>
    <xf numFmtId="49" fontId="77" fillId="0" borderId="86" xfId="18" applyNumberFormat="1" applyFont="1" applyFill="1" applyBorder="1" applyAlignment="1">
      <alignment horizontal="center" vertical="top"/>
    </xf>
    <xf numFmtId="49" fontId="77" fillId="0" borderId="101" xfId="18" applyNumberFormat="1" applyFont="1" applyFill="1" applyBorder="1" applyAlignment="1">
      <alignment horizontal="center" vertical="top"/>
    </xf>
    <xf numFmtId="0" fontId="76" fillId="0" borderId="43" xfId="18" applyFont="1" applyFill="1" applyBorder="1" applyAlignment="1">
      <alignment horizontal="left" vertical="top" wrapText="1"/>
    </xf>
    <xf numFmtId="0" fontId="76" fillId="0" borderId="115" xfId="18" applyFont="1" applyFill="1" applyBorder="1" applyAlignment="1">
      <alignment horizontal="center" vertical="center"/>
    </xf>
    <xf numFmtId="0" fontId="29" fillId="0" borderId="43" xfId="8" applyFont="1" applyFill="1" applyBorder="1" applyAlignment="1">
      <alignment horizontal="left" vertical="center"/>
    </xf>
    <xf numFmtId="0" fontId="75" fillId="0" borderId="43" xfId="8" applyFont="1" applyFill="1" applyBorder="1" applyAlignment="1">
      <alignment horizontal="left" vertical="center"/>
    </xf>
    <xf numFmtId="0" fontId="76" fillId="0" borderId="66" xfId="18" applyFont="1" applyFill="1" applyBorder="1" applyAlignment="1">
      <alignment vertical="top" wrapText="1"/>
    </xf>
    <xf numFmtId="0" fontId="77" fillId="0" borderId="66" xfId="18" applyFont="1" applyFill="1" applyBorder="1" applyAlignment="1">
      <alignment vertical="top" wrapText="1"/>
    </xf>
    <xf numFmtId="49" fontId="77" fillId="0" borderId="0" xfId="18" applyNumberFormat="1" applyFont="1" applyFill="1" applyBorder="1" applyAlignment="1">
      <alignment horizontal="center" vertical="top"/>
    </xf>
    <xf numFmtId="0" fontId="76" fillId="0" borderId="97" xfId="18" applyFont="1" applyFill="1" applyBorder="1" applyAlignment="1">
      <alignment horizontal="left" vertical="top" wrapText="1"/>
    </xf>
    <xf numFmtId="0" fontId="76" fillId="0" borderId="0" xfId="18" applyFont="1" applyFill="1" applyBorder="1" applyAlignment="1">
      <alignment vertical="center" wrapText="1"/>
    </xf>
    <xf numFmtId="0" fontId="29" fillId="0" borderId="0" xfId="8" applyFill="1" applyAlignment="1">
      <alignment vertical="center"/>
    </xf>
    <xf numFmtId="0" fontId="29" fillId="0" borderId="0" xfId="8" applyFill="1" applyBorder="1" applyAlignment="1">
      <alignment vertical="center"/>
    </xf>
    <xf numFmtId="0" fontId="60" fillId="0" borderId="92" xfId="8" applyFont="1" applyFill="1" applyBorder="1" applyAlignment="1">
      <alignment vertical="center"/>
    </xf>
    <xf numFmtId="0" fontId="29" fillId="0" borderId="93" xfId="8" applyFill="1" applyBorder="1" applyAlignment="1">
      <alignment vertical="center"/>
    </xf>
    <xf numFmtId="0" fontId="77" fillId="0" borderId="91" xfId="18" applyFont="1" applyFill="1" applyBorder="1" applyAlignment="1">
      <alignment horizontal="center" vertical="center" wrapText="1"/>
    </xf>
    <xf numFmtId="170" fontId="107" fillId="0" borderId="43" xfId="18" applyNumberFormat="1" applyFont="1" applyFill="1" applyBorder="1" applyAlignment="1">
      <alignment horizontal="right" vertical="center"/>
    </xf>
    <xf numFmtId="0" fontId="78" fillId="0" borderId="43" xfId="18" applyFont="1" applyFill="1" applyBorder="1" applyAlignment="1">
      <alignment horizontal="center" vertical="center" wrapText="1"/>
    </xf>
    <xf numFmtId="0" fontId="77" fillId="0" borderId="43" xfId="18" applyFont="1" applyFill="1" applyBorder="1" applyAlignment="1">
      <alignment horizontal="center" vertical="center" wrapText="1"/>
    </xf>
    <xf numFmtId="170" fontId="75" fillId="0" borderId="43" xfId="18" applyNumberFormat="1" applyFont="1" applyFill="1" applyBorder="1" applyAlignment="1">
      <alignment horizontal="right" vertical="center"/>
    </xf>
    <xf numFmtId="0" fontId="78" fillId="0" borderId="66" xfId="18" applyFont="1" applyFill="1" applyBorder="1" applyAlignment="1">
      <alignment horizontal="center" vertical="center" wrapText="1"/>
    </xf>
    <xf numFmtId="170" fontId="107" fillId="0" borderId="104" xfId="18" applyNumberFormat="1" applyFont="1" applyFill="1" applyBorder="1" applyAlignment="1">
      <alignment horizontal="right" vertical="center"/>
    </xf>
    <xf numFmtId="49" fontId="76" fillId="0" borderId="71" xfId="18" applyNumberFormat="1" applyFont="1" applyFill="1" applyBorder="1" applyAlignment="1">
      <alignment horizontal="center" vertical="top"/>
    </xf>
    <xf numFmtId="49" fontId="77" fillId="0" borderId="71" xfId="18" applyNumberFormat="1" applyFont="1" applyFill="1" applyBorder="1" applyAlignment="1">
      <alignment horizontal="center" vertical="top"/>
    </xf>
    <xf numFmtId="170" fontId="75" fillId="0" borderId="101" xfId="18" applyNumberFormat="1" applyFont="1" applyFill="1" applyBorder="1" applyAlignment="1">
      <alignment horizontal="right" vertical="center"/>
    </xf>
    <xf numFmtId="0" fontId="32" fillId="0" borderId="99" xfId="8" applyFont="1" applyBorder="1" applyAlignment="1">
      <alignment horizontal="center" vertical="top"/>
    </xf>
    <xf numFmtId="0" fontId="29" fillId="0" borderId="0" xfId="8" applyFill="1" applyAlignment="1">
      <alignment vertical="center"/>
    </xf>
    <xf numFmtId="0" fontId="29" fillId="0" borderId="0" xfId="8" applyFill="1" applyBorder="1" applyAlignment="1">
      <alignment vertical="center"/>
    </xf>
    <xf numFmtId="0" fontId="60" fillId="0" borderId="0" xfId="8" applyFont="1" applyFill="1" applyBorder="1" applyAlignment="1">
      <alignment vertical="center"/>
    </xf>
    <xf numFmtId="0" fontId="66" fillId="0" borderId="94" xfId="8" applyFont="1" applyFill="1" applyBorder="1" applyAlignment="1">
      <alignment horizontal="left" vertical="center"/>
    </xf>
    <xf numFmtId="0" fontId="63" fillId="0" borderId="97" xfId="8" applyFont="1" applyFill="1" applyBorder="1" applyAlignment="1">
      <alignment horizontal="left"/>
    </xf>
    <xf numFmtId="0" fontId="63" fillId="0" borderId="106" xfId="8" applyFont="1" applyFill="1" applyBorder="1" applyAlignment="1">
      <alignment horizontal="left" vertical="center"/>
    </xf>
    <xf numFmtId="0" fontId="77" fillId="0" borderId="86" xfId="18" applyFont="1" applyFill="1" applyBorder="1" applyAlignment="1">
      <alignment horizontal="center" vertical="center" wrapText="1"/>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170" fontId="75" fillId="0" borderId="91" xfId="18" applyNumberFormat="1" applyFont="1" applyFill="1" applyBorder="1" applyAlignment="1">
      <alignment horizontal="right" vertical="center"/>
    </xf>
    <xf numFmtId="0" fontId="77" fillId="0" borderId="91" xfId="18" applyFont="1" applyFill="1" applyBorder="1" applyAlignment="1">
      <alignment horizontal="center" vertical="center" wrapText="1"/>
    </xf>
    <xf numFmtId="170" fontId="107" fillId="0" borderId="91" xfId="18" applyNumberFormat="1" applyFont="1" applyFill="1" applyBorder="1" applyAlignment="1">
      <alignment horizontal="right" vertical="center"/>
    </xf>
    <xf numFmtId="170" fontId="107" fillId="0" borderId="104" xfId="18" applyNumberFormat="1" applyFont="1" applyFill="1" applyBorder="1" applyAlignment="1">
      <alignment horizontal="right" vertical="center"/>
    </xf>
    <xf numFmtId="0" fontId="76" fillId="0" borderId="66" xfId="18" applyFont="1" applyFill="1" applyBorder="1" applyAlignment="1">
      <alignment horizontal="right" vertical="top" wrapText="1"/>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49" fontId="76" fillId="0" borderId="71" xfId="18" applyNumberFormat="1" applyFont="1" applyFill="1" applyBorder="1" applyAlignment="1">
      <alignment horizontal="center" vertical="top"/>
    </xf>
    <xf numFmtId="170" fontId="75" fillId="0" borderId="43" xfId="18" applyNumberFormat="1" applyFont="1" applyFill="1" applyBorder="1" applyAlignment="1">
      <alignment horizontal="right" vertical="center"/>
    </xf>
    <xf numFmtId="170" fontId="75" fillId="0" borderId="90" xfId="18" applyNumberFormat="1" applyFont="1" applyFill="1" applyBorder="1" applyAlignment="1">
      <alignment horizontal="right" vertical="center"/>
    </xf>
    <xf numFmtId="0" fontId="77" fillId="0" borderId="66" xfId="18" applyFont="1" applyFill="1" applyBorder="1" applyAlignment="1">
      <alignment horizontal="right" vertical="top" wrapText="1"/>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71" xfId="18" applyNumberFormat="1" applyFont="1" applyFill="1" applyBorder="1" applyAlignment="1">
      <alignment horizontal="center" vertical="top"/>
    </xf>
    <xf numFmtId="170" fontId="107" fillId="0" borderId="43" xfId="18" applyNumberFormat="1" applyFont="1" applyFill="1" applyBorder="1" applyAlignment="1">
      <alignment horizontal="right" vertical="center"/>
    </xf>
    <xf numFmtId="170" fontId="107" fillId="0" borderId="90" xfId="18" applyNumberFormat="1" applyFont="1" applyFill="1" applyBorder="1" applyAlignment="1">
      <alignment horizontal="right" vertical="center"/>
    </xf>
    <xf numFmtId="170" fontId="75" fillId="0" borderId="101" xfId="18" applyNumberFormat="1" applyFont="1" applyFill="1" applyBorder="1" applyAlignment="1">
      <alignment horizontal="right" vertical="center"/>
    </xf>
    <xf numFmtId="0" fontId="78" fillId="0" borderId="66" xfId="18" applyFont="1" applyFill="1" applyBorder="1" applyAlignment="1">
      <alignment horizontal="center" vertical="center" wrapText="1"/>
    </xf>
    <xf numFmtId="0" fontId="78" fillId="0" borderId="43" xfId="18" applyFont="1" applyFill="1" applyBorder="1" applyAlignment="1">
      <alignment horizontal="center" vertical="center" wrapText="1"/>
    </xf>
    <xf numFmtId="0" fontId="77" fillId="0" borderId="77" xfId="18" applyFont="1" applyFill="1" applyBorder="1" applyAlignment="1">
      <alignment horizontal="center" vertical="center" wrapText="1"/>
    </xf>
    <xf numFmtId="0" fontId="77" fillId="0" borderId="70" xfId="18" applyFont="1" applyFill="1" applyBorder="1" applyAlignment="1">
      <alignment horizontal="right" vertical="top" wrapText="1"/>
    </xf>
    <xf numFmtId="0" fontId="77" fillId="0" borderId="87" xfId="18" applyFont="1" applyFill="1" applyBorder="1" applyAlignment="1">
      <alignment horizontal="left" vertical="top" wrapText="1"/>
    </xf>
    <xf numFmtId="0" fontId="29" fillId="0" borderId="0" xfId="8" applyFill="1" applyBorder="1" applyAlignment="1">
      <alignment vertical="center"/>
    </xf>
    <xf numFmtId="0" fontId="60" fillId="0" borderId="92" xfId="8" applyFont="1" applyFill="1" applyBorder="1" applyAlignment="1">
      <alignment vertical="center"/>
    </xf>
    <xf numFmtId="0" fontId="75" fillId="0" borderId="89" xfId="8" applyFont="1" applyFill="1" applyBorder="1" applyAlignment="1">
      <alignment horizontal="left" vertical="center"/>
    </xf>
    <xf numFmtId="0" fontId="29" fillId="0" borderId="93" xfId="8" applyFill="1" applyBorder="1" applyAlignment="1">
      <alignment vertical="center"/>
    </xf>
    <xf numFmtId="0" fontId="77" fillId="0" borderId="106" xfId="18" applyFont="1" applyFill="1" applyBorder="1" applyAlignment="1">
      <alignment horizontal="center" vertical="center" wrapText="1"/>
    </xf>
    <xf numFmtId="0" fontId="29" fillId="7" borderId="0" xfId="8" applyFill="1" applyAlignment="1">
      <alignment vertical="center"/>
    </xf>
    <xf numFmtId="0" fontId="63" fillId="7" borderId="0" xfId="8" applyFont="1" applyFill="1" applyBorder="1" applyAlignment="1">
      <alignment horizontal="left"/>
    </xf>
    <xf numFmtId="0" fontId="63" fillId="7" borderId="95" xfId="8" applyFont="1" applyFill="1" applyBorder="1" applyAlignment="1">
      <alignment horizontal="left" vertical="center"/>
    </xf>
    <xf numFmtId="0" fontId="66" fillId="7" borderId="95" xfId="8" applyFont="1" applyFill="1" applyBorder="1" applyAlignment="1">
      <alignment horizontal="left" vertical="center"/>
    </xf>
    <xf numFmtId="0" fontId="67" fillId="7" borderId="95" xfId="8" applyFont="1" applyFill="1" applyBorder="1" applyAlignment="1">
      <alignment horizontal="left" vertical="center"/>
    </xf>
    <xf numFmtId="0" fontId="66" fillId="7" borderId="96" xfId="8" applyFont="1" applyFill="1" applyBorder="1" applyAlignment="1">
      <alignment horizontal="left" vertical="center"/>
    </xf>
    <xf numFmtId="0" fontId="63" fillId="7" borderId="94" xfId="8" applyFont="1" applyFill="1" applyBorder="1" applyAlignment="1">
      <alignment horizontal="left" vertical="center"/>
    </xf>
    <xf numFmtId="0" fontId="67" fillId="7" borderId="0" xfId="8" applyFont="1" applyFill="1" applyBorder="1" applyAlignment="1">
      <alignment horizontal="left"/>
    </xf>
    <xf numFmtId="0" fontId="66" fillId="7" borderId="0" xfId="8" applyFont="1" applyFill="1" applyBorder="1" applyAlignment="1">
      <alignment horizontal="left" vertical="center"/>
    </xf>
    <xf numFmtId="0" fontId="67" fillId="7" borderId="0" xfId="8" applyFont="1" applyFill="1" applyBorder="1" applyAlignment="1">
      <alignment horizontal="left" vertical="center"/>
    </xf>
    <xf numFmtId="0" fontId="69" fillId="7" borderId="0" xfId="8" applyFont="1" applyFill="1" applyBorder="1" applyAlignment="1">
      <alignment horizontal="center" vertical="center"/>
    </xf>
    <xf numFmtId="0" fontId="94" fillId="7" borderId="99" xfId="8" applyFont="1" applyFill="1" applyBorder="1" applyAlignment="1">
      <alignment horizontal="left"/>
    </xf>
    <xf numFmtId="0" fontId="66" fillId="7" borderId="99" xfId="8" applyFont="1" applyFill="1" applyBorder="1" applyAlignment="1">
      <alignment horizontal="left" vertical="center"/>
    </xf>
    <xf numFmtId="0" fontId="67" fillId="7" borderId="99" xfId="8" applyFont="1" applyFill="1" applyBorder="1" applyAlignment="1">
      <alignment horizontal="left" vertical="center"/>
    </xf>
    <xf numFmtId="0" fontId="63" fillId="7" borderId="97" xfId="8" applyFont="1" applyFill="1" applyBorder="1" applyAlignment="1">
      <alignment vertical="center"/>
    </xf>
    <xf numFmtId="0" fontId="67" fillId="7" borderId="0" xfId="8" applyFont="1" applyFill="1" applyBorder="1" applyAlignment="1">
      <alignment horizontal="center" vertical="center"/>
    </xf>
    <xf numFmtId="0" fontId="73" fillId="0" borderId="97" xfId="8" applyFont="1" applyFill="1" applyBorder="1" applyAlignment="1">
      <alignment horizontal="left" vertical="center"/>
    </xf>
    <xf numFmtId="0" fontId="32" fillId="0" borderId="99" xfId="8" applyFont="1" applyFill="1" applyBorder="1" applyAlignment="1">
      <alignment horizontal="center" vertical="top"/>
    </xf>
    <xf numFmtId="0" fontId="26" fillId="7" borderId="65" xfId="8" applyFont="1" applyFill="1" applyBorder="1" applyAlignment="1" applyProtection="1">
      <alignment horizontal="center" wrapText="1"/>
      <protection locked="0"/>
    </xf>
    <xf numFmtId="0" fontId="29" fillId="0" borderId="92" xfId="8" applyFill="1" applyBorder="1" applyAlignment="1">
      <alignment vertical="center"/>
    </xf>
    <xf numFmtId="0" fontId="60" fillId="0" borderId="29" xfId="8" applyFont="1" applyFill="1" applyBorder="1" applyAlignment="1">
      <alignment horizontal="left" vertical="center"/>
    </xf>
    <xf numFmtId="0" fontId="67" fillId="0" borderId="97" xfId="8" applyFont="1" applyFill="1" applyBorder="1" applyAlignment="1">
      <alignment horizontal="left" vertical="center"/>
    </xf>
    <xf numFmtId="0" fontId="63" fillId="0" borderId="93" xfId="8" applyFont="1" applyFill="1" applyBorder="1" applyAlignment="1">
      <alignment horizontal="left" vertical="center"/>
    </xf>
    <xf numFmtId="0" fontId="67" fillId="0" borderId="93" xfId="8" applyFont="1" applyFill="1" applyBorder="1" applyAlignment="1">
      <alignment horizontal="left" vertical="center"/>
    </xf>
    <xf numFmtId="0" fontId="60" fillId="7" borderId="0" xfId="8" applyFont="1" applyFill="1" applyBorder="1" applyAlignment="1">
      <alignment vertical="center"/>
    </xf>
    <xf numFmtId="0" fontId="29" fillId="7" borderId="0" xfId="8" applyFill="1" applyBorder="1" applyAlignment="1">
      <alignment vertical="center"/>
    </xf>
    <xf numFmtId="0" fontId="76" fillId="0" borderId="108" xfId="18" applyFont="1" applyFill="1" applyBorder="1" applyAlignment="1">
      <alignment horizontal="left" vertical="top" wrapText="1"/>
    </xf>
    <xf numFmtId="170" fontId="75" fillId="0" borderId="111" xfId="18" applyNumberFormat="1" applyFont="1" applyFill="1" applyBorder="1" applyAlignment="1">
      <alignment horizontal="right" vertical="center"/>
    </xf>
    <xf numFmtId="0" fontId="75" fillId="0" borderId="67" xfId="18" applyFont="1" applyFill="1" applyBorder="1" applyAlignment="1">
      <alignment horizontal="right" vertical="center" wrapText="1"/>
    </xf>
    <xf numFmtId="170" fontId="75" fillId="0" borderId="75" xfId="18" applyNumberFormat="1" applyFont="1" applyFill="1" applyBorder="1" applyAlignment="1">
      <alignment horizontal="right" vertical="center"/>
    </xf>
    <xf numFmtId="0" fontId="77" fillId="0" borderId="108" xfId="18" applyFont="1" applyFill="1" applyBorder="1" applyAlignment="1">
      <alignment horizontal="left" vertical="top" wrapText="1"/>
    </xf>
    <xf numFmtId="0" fontId="59" fillId="0" borderId="0" xfId="18" quotePrefix="1" applyFont="1" applyFill="1" applyBorder="1" applyAlignment="1">
      <alignment horizontal="left" vertical="center"/>
    </xf>
    <xf numFmtId="0" fontId="77" fillId="0" borderId="95" xfId="18" applyFont="1" applyFill="1" applyBorder="1" applyAlignment="1">
      <alignment horizontal="center" vertical="center" wrapText="1"/>
    </xf>
    <xf numFmtId="0" fontId="77" fillId="0" borderId="105" xfId="18" applyFont="1" applyFill="1" applyBorder="1" applyAlignment="1">
      <alignment horizontal="center" vertical="center" wrapText="1"/>
    </xf>
    <xf numFmtId="0" fontId="76" fillId="0" borderId="107" xfId="18" applyFont="1" applyFill="1" applyBorder="1" applyAlignment="1">
      <alignment horizontal="left" vertical="top" wrapText="1"/>
    </xf>
    <xf numFmtId="0" fontId="76" fillId="0" borderId="121" xfId="18" applyFont="1" applyFill="1" applyBorder="1" applyAlignment="1">
      <alignment horizontal="right" vertical="top" wrapText="1"/>
    </xf>
    <xf numFmtId="0" fontId="78" fillId="0" borderId="63" xfId="18" applyFont="1" applyFill="1" applyBorder="1" applyAlignment="1">
      <alignment horizontal="center" wrapText="1"/>
    </xf>
    <xf numFmtId="0" fontId="78" fillId="0" borderId="113" xfId="18" applyFont="1" applyFill="1" applyBorder="1" applyAlignment="1">
      <alignment horizontal="center" wrapText="1"/>
    </xf>
    <xf numFmtId="0" fontId="78" fillId="0" borderId="114" xfId="18" applyFont="1" applyFill="1" applyBorder="1" applyAlignment="1">
      <alignment horizontal="center" wrapText="1"/>
    </xf>
    <xf numFmtId="0" fontId="77" fillId="0" borderId="74" xfId="18" applyFont="1" applyFill="1" applyBorder="1" applyAlignment="1">
      <alignment horizontal="left" vertical="top"/>
    </xf>
    <xf numFmtId="49" fontId="76" fillId="0" borderId="110" xfId="18" applyNumberFormat="1" applyFont="1" applyFill="1" applyBorder="1" applyAlignment="1">
      <alignment horizontal="center" vertical="top"/>
    </xf>
    <xf numFmtId="49" fontId="76" fillId="0" borderId="137" xfId="18" applyNumberFormat="1" applyFont="1" applyFill="1" applyBorder="1" applyAlignment="1">
      <alignment horizontal="center" vertical="top"/>
    </xf>
    <xf numFmtId="0" fontId="76" fillId="0" borderId="74" xfId="18" applyFont="1" applyFill="1" applyBorder="1" applyAlignment="1">
      <alignment horizontal="left" vertical="top" wrapText="1"/>
    </xf>
    <xf numFmtId="0" fontId="76" fillId="0" borderId="74" xfId="18" applyFont="1" applyFill="1" applyBorder="1" applyAlignment="1">
      <alignment horizontal="right" vertical="top" wrapText="1"/>
    </xf>
    <xf numFmtId="0" fontId="77" fillId="0" borderId="74" xfId="18" applyFont="1" applyFill="1" applyBorder="1" applyAlignment="1">
      <alignment horizontal="left" vertical="top" wrapText="1"/>
    </xf>
    <xf numFmtId="49" fontId="77" fillId="0" borderId="75" xfId="18" applyNumberFormat="1" applyFont="1" applyFill="1" applyBorder="1" applyAlignment="1">
      <alignment horizontal="center" vertical="top"/>
    </xf>
    <xf numFmtId="170" fontId="107" fillId="0" borderId="75" xfId="18" applyNumberFormat="1" applyFont="1" applyFill="1" applyBorder="1" applyAlignment="1">
      <alignment horizontal="right" vertical="center"/>
    </xf>
    <xf numFmtId="170" fontId="107" fillId="0" borderId="76" xfId="18" applyNumberFormat="1" applyFont="1" applyFill="1" applyBorder="1" applyAlignment="1">
      <alignment horizontal="right" vertical="center"/>
    </xf>
    <xf numFmtId="170" fontId="75" fillId="0" borderId="111" xfId="18" applyNumberFormat="1" applyFont="1" applyFill="1" applyBorder="1" applyAlignment="1">
      <alignment horizontal="right" vertical="center"/>
    </xf>
    <xf numFmtId="170" fontId="75" fillId="0" borderId="91" xfId="18" applyNumberFormat="1" applyFont="1" applyFill="1" applyBorder="1" applyAlignment="1">
      <alignment horizontal="right" vertical="center"/>
    </xf>
    <xf numFmtId="170" fontId="75" fillId="0" borderId="104" xfId="18" applyNumberFormat="1" applyFont="1" applyFill="1" applyBorder="1" applyAlignment="1">
      <alignment horizontal="right" vertical="center"/>
    </xf>
    <xf numFmtId="0" fontId="77" fillId="0" borderId="106" xfId="18" applyFont="1" applyFill="1" applyBorder="1" applyAlignment="1">
      <alignment horizontal="center" vertical="center" wrapText="1"/>
    </xf>
    <xf numFmtId="0" fontId="77" fillId="0" borderId="86" xfId="18" applyFont="1" applyFill="1" applyBorder="1" applyAlignment="1">
      <alignment horizontal="center" vertical="center" wrapText="1"/>
    </xf>
    <xf numFmtId="0" fontId="77" fillId="0" borderId="66" xfId="18" applyFont="1" applyFill="1" applyBorder="1" applyAlignment="1">
      <alignment horizontal="right" vertical="top" wrapText="1"/>
    </xf>
    <xf numFmtId="170" fontId="75" fillId="0" borderId="43" xfId="18" applyNumberFormat="1" applyFont="1" applyFill="1" applyBorder="1" applyAlignment="1">
      <alignment horizontal="right" vertical="center"/>
    </xf>
    <xf numFmtId="170" fontId="75" fillId="0" borderId="90" xfId="18" applyNumberFormat="1" applyFont="1" applyFill="1" applyBorder="1" applyAlignment="1">
      <alignment horizontal="right" vertical="center"/>
    </xf>
    <xf numFmtId="170" fontId="75" fillId="0" borderId="75" xfId="18" applyNumberFormat="1" applyFont="1" applyFill="1" applyBorder="1" applyAlignment="1">
      <alignment horizontal="right" vertical="center"/>
    </xf>
    <xf numFmtId="170" fontId="107" fillId="0" borderId="43" xfId="18" applyNumberFormat="1" applyFont="1" applyFill="1" applyBorder="1" applyAlignment="1">
      <alignment horizontal="right" vertical="center"/>
    </xf>
    <xf numFmtId="170" fontId="107" fillId="0" borderId="90" xfId="18" applyNumberFormat="1" applyFont="1" applyFill="1" applyBorder="1" applyAlignment="1">
      <alignment horizontal="right" vertical="center"/>
    </xf>
    <xf numFmtId="170" fontId="107" fillId="0" borderId="91" xfId="18" applyNumberFormat="1" applyFont="1" applyFill="1" applyBorder="1" applyAlignment="1">
      <alignment horizontal="right" vertical="center"/>
    </xf>
    <xf numFmtId="170" fontId="107" fillId="0" borderId="104" xfId="18" applyNumberFormat="1" applyFont="1" applyFill="1" applyBorder="1" applyAlignment="1">
      <alignment horizontal="right" vertical="center"/>
    </xf>
    <xf numFmtId="0" fontId="77" fillId="0" borderId="43" xfId="18" applyFont="1" applyFill="1" applyBorder="1" applyAlignment="1">
      <alignment horizontal="left" vertical="top" wrapText="1"/>
    </xf>
    <xf numFmtId="0" fontId="76" fillId="0" borderId="66" xfId="18" applyFont="1" applyFill="1" applyBorder="1" applyAlignment="1">
      <alignment horizontal="right" vertical="top" wrapText="1"/>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49" fontId="76" fillId="0" borderId="71" xfId="18" applyNumberFormat="1" applyFont="1" applyFill="1" applyBorder="1" applyAlignment="1">
      <alignment horizontal="center" vertical="top"/>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71" xfId="18" applyNumberFormat="1" applyFont="1" applyFill="1" applyBorder="1" applyAlignment="1">
      <alignment horizontal="center" vertical="top"/>
    </xf>
    <xf numFmtId="170" fontId="75" fillId="0" borderId="101" xfId="18" applyNumberFormat="1" applyFont="1" applyFill="1" applyBorder="1" applyAlignment="1">
      <alignment horizontal="right" vertical="center"/>
    </xf>
    <xf numFmtId="170" fontId="107" fillId="0" borderId="118" xfId="18" applyNumberFormat="1" applyFont="1" applyFill="1" applyBorder="1" applyAlignment="1">
      <alignment horizontal="right" vertical="center"/>
    </xf>
    <xf numFmtId="0" fontId="76" fillId="0" borderId="74" xfId="18" applyFont="1" applyFill="1" applyBorder="1" applyAlignment="1">
      <alignment horizontal="right" vertical="top" wrapText="1"/>
    </xf>
    <xf numFmtId="0" fontId="76" fillId="0" borderId="108" xfId="18" applyFont="1" applyFill="1" applyBorder="1" applyAlignment="1">
      <alignment horizontal="left" vertical="top" wrapText="1"/>
    </xf>
    <xf numFmtId="0" fontId="77" fillId="0" borderId="120" xfId="18" applyFont="1" applyFill="1" applyBorder="1" applyAlignment="1">
      <alignment horizontal="center" vertical="center" wrapText="1"/>
    </xf>
    <xf numFmtId="0" fontId="76" fillId="4" borderId="117" xfId="18" applyFont="1" applyFill="1" applyBorder="1" applyAlignment="1">
      <alignment horizontal="left" vertical="top" wrapText="1"/>
    </xf>
    <xf numFmtId="0" fontId="76" fillId="4" borderId="86" xfId="18" applyFont="1" applyFill="1" applyBorder="1" applyAlignment="1">
      <alignment horizontal="left" vertical="top" wrapText="1"/>
    </xf>
    <xf numFmtId="0" fontId="77" fillId="0" borderId="70" xfId="18" applyFont="1" applyFill="1" applyBorder="1" applyAlignment="1">
      <alignment horizontal="right" vertical="top" wrapText="1"/>
    </xf>
    <xf numFmtId="0" fontId="76" fillId="0" borderId="70" xfId="18" applyFont="1" applyFill="1" applyBorder="1" applyAlignment="1">
      <alignment horizontal="left" vertical="top" wrapText="1"/>
    </xf>
    <xf numFmtId="0" fontId="77" fillId="0" borderId="70" xfId="18" applyFont="1" applyFill="1" applyBorder="1" applyAlignment="1">
      <alignment horizontal="left" vertical="top" wrapText="1"/>
    </xf>
    <xf numFmtId="0" fontId="77" fillId="0" borderId="66" xfId="18" applyFont="1" applyFill="1" applyBorder="1" applyAlignment="1">
      <alignment horizontal="left" vertical="top" wrapText="1"/>
    </xf>
    <xf numFmtId="0" fontId="77" fillId="0" borderId="43"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8" fillId="0" borderId="43" xfId="8" applyFont="1" applyFill="1" applyBorder="1" applyAlignment="1">
      <alignment horizontal="center" vertical="center" wrapText="1"/>
    </xf>
    <xf numFmtId="0" fontId="77" fillId="0" borderId="91" xfId="18" applyFont="1" applyFill="1" applyBorder="1" applyAlignment="1">
      <alignment horizontal="center" vertical="center" wrapText="1"/>
    </xf>
    <xf numFmtId="0" fontId="75" fillId="0" borderId="89" xfId="8" applyFont="1" applyFill="1" applyBorder="1" applyAlignment="1">
      <alignment horizontal="left" vertical="center"/>
    </xf>
    <xf numFmtId="0" fontId="77" fillId="0" borderId="87" xfId="18" applyFont="1" applyFill="1" applyBorder="1" applyAlignment="1">
      <alignment horizontal="left" vertical="top" wrapText="1"/>
    </xf>
    <xf numFmtId="0" fontId="76" fillId="0" borderId="106" xfId="18" applyFont="1" applyFill="1" applyBorder="1" applyAlignment="1">
      <alignment horizontal="left" vertical="top" wrapText="1"/>
    </xf>
    <xf numFmtId="170" fontId="75" fillId="0" borderId="115" xfId="18" applyNumberFormat="1" applyFont="1" applyFill="1" applyBorder="1" applyAlignment="1">
      <alignment horizontal="right" vertical="center"/>
    </xf>
    <xf numFmtId="0" fontId="75" fillId="0" borderId="65" xfId="18" applyFont="1" applyFill="1" applyBorder="1" applyAlignment="1">
      <alignment horizontal="right" vertical="center" wrapText="1"/>
    </xf>
    <xf numFmtId="170" fontId="107" fillId="0" borderId="13" xfId="18" applyNumberFormat="1" applyFont="1" applyFill="1" applyBorder="1" applyAlignment="1">
      <alignment horizontal="right" vertical="center"/>
    </xf>
    <xf numFmtId="0" fontId="107" fillId="0" borderId="54" xfId="18" applyFont="1" applyFill="1" applyBorder="1" applyAlignment="1">
      <alignment horizontal="right" vertical="center" wrapText="1"/>
    </xf>
    <xf numFmtId="0" fontId="75" fillId="0" borderId="54" xfId="18" applyFont="1" applyFill="1" applyBorder="1" applyAlignment="1">
      <alignment horizontal="right" vertical="center" wrapText="1"/>
    </xf>
    <xf numFmtId="0" fontId="22" fillId="0" borderId="0" xfId="0" applyFont="1" applyAlignment="1">
      <alignment horizontal="left" vertical="center"/>
    </xf>
    <xf numFmtId="0" fontId="8" fillId="0" borderId="0" xfId="0" applyFont="1" applyAlignment="1">
      <alignment horizontal="left" vertical="center"/>
    </xf>
    <xf numFmtId="0" fontId="26" fillId="11" borderId="62" xfId="0" applyFont="1" applyFill="1" applyBorder="1" applyAlignment="1" applyProtection="1">
      <alignment horizontal="left" vertical="top" wrapText="1"/>
    </xf>
    <xf numFmtId="0" fontId="109" fillId="0" borderId="0" xfId="0" applyFont="1" applyAlignment="1">
      <alignment vertical="center"/>
    </xf>
    <xf numFmtId="0" fontId="36" fillId="0" borderId="0" xfId="0" applyFont="1" applyAlignment="1">
      <alignment vertical="center"/>
    </xf>
    <xf numFmtId="0" fontId="110" fillId="0" borderId="0" xfId="0" applyFont="1" applyAlignment="1">
      <alignment vertical="center"/>
    </xf>
    <xf numFmtId="0" fontId="76" fillId="0" borderId="0" xfId="18" applyFont="1" applyFill="1" applyAlignment="1">
      <alignment horizontal="left" vertical="center" wrapText="1"/>
    </xf>
    <xf numFmtId="0" fontId="0" fillId="0" borderId="0" xfId="0" applyAlignment="1">
      <alignment horizontal="justify" vertical="top" wrapText="1"/>
    </xf>
    <xf numFmtId="1" fontId="9" fillId="0" borderId="90" xfId="0" applyNumberFormat="1" applyFont="1" applyBorder="1" applyAlignment="1">
      <alignment horizontal="center" vertical="center"/>
    </xf>
    <xf numFmtId="0" fontId="93" fillId="0" borderId="89" xfId="15" applyBorder="1" applyAlignment="1" applyProtection="1"/>
    <xf numFmtId="0" fontId="32" fillId="0" borderId="91" xfId="8" applyFont="1" applyBorder="1"/>
    <xf numFmtId="0" fontId="91" fillId="0" borderId="0" xfId="9" applyFont="1" applyFill="1" applyBorder="1" applyAlignment="1" applyProtection="1">
      <alignment horizontal="left" vertical="center" wrapText="1" indent="1"/>
      <protection hidden="1"/>
    </xf>
    <xf numFmtId="0" fontId="27" fillId="6" borderId="92" xfId="8" applyFont="1" applyFill="1" applyBorder="1" applyAlignment="1">
      <alignment horizontal="center" vertical="center" wrapText="1"/>
    </xf>
    <xf numFmtId="0" fontId="27" fillId="6" borderId="93" xfId="8" applyFont="1" applyFill="1" applyBorder="1" applyAlignment="1">
      <alignment horizontal="center" vertical="center" wrapText="1"/>
    </xf>
    <xf numFmtId="0" fontId="26" fillId="7" borderId="129" xfId="8" applyFont="1" applyFill="1" applyBorder="1" applyAlignment="1">
      <alignment horizontal="left" vertical="top" wrapText="1"/>
    </xf>
    <xf numFmtId="0" fontId="26" fillId="7" borderId="116" xfId="8" applyFont="1" applyFill="1" applyBorder="1" applyAlignment="1">
      <alignment horizontal="left" vertical="top" wrapText="1"/>
    </xf>
    <xf numFmtId="0" fontId="26" fillId="7" borderId="58" xfId="8" applyFont="1" applyFill="1" applyBorder="1" applyAlignment="1">
      <alignment horizontal="left" vertical="top" wrapText="1"/>
    </xf>
    <xf numFmtId="0" fontId="30" fillId="0" borderId="0" xfId="2" applyFont="1" applyFill="1" applyBorder="1" applyAlignment="1">
      <alignment horizontal="center" vertical="center"/>
    </xf>
    <xf numFmtId="0" fontId="105" fillId="0" borderId="0" xfId="22" applyFont="1" applyFill="1" applyAlignment="1" applyProtection="1">
      <alignment horizontal="left" vertical="center"/>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77" xfId="0" applyFont="1" applyBorder="1" applyAlignment="1">
      <alignment horizontal="center"/>
    </xf>
    <xf numFmtId="0" fontId="21" fillId="0" borderId="0" xfId="0" applyFont="1" applyBorder="1" applyAlignment="1">
      <alignment horizontal="center"/>
    </xf>
    <xf numFmtId="0" fontId="21" fillId="0" borderId="79" xfId="0" applyFont="1" applyBorder="1" applyAlignment="1">
      <alignment horizontal="center"/>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5" xfId="0" applyFont="1" applyBorder="1" applyAlignment="1">
      <alignment horizontal="center" vertical="center"/>
    </xf>
    <xf numFmtId="0" fontId="21" fillId="0" borderId="11" xfId="0" applyFont="1" applyBorder="1" applyAlignment="1">
      <alignment horizontal="center" vertical="center"/>
    </xf>
    <xf numFmtId="0" fontId="21" fillId="0" borderId="10" xfId="0" applyFont="1" applyBorder="1" applyAlignment="1">
      <alignment horizontal="center" vertical="center"/>
    </xf>
    <xf numFmtId="0" fontId="20" fillId="0" borderId="77" xfId="0" applyFont="1" applyBorder="1" applyAlignment="1">
      <alignment horizontal="center"/>
    </xf>
    <xf numFmtId="0" fontId="20" fillId="0" borderId="0" xfId="0" applyFont="1" applyBorder="1" applyAlignment="1">
      <alignment horizontal="center"/>
    </xf>
    <xf numFmtId="0" fontId="20" fillId="0" borderId="79" xfId="0" applyFont="1" applyBorder="1" applyAlignment="1">
      <alignment horizont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84" xfId="0" applyFont="1" applyBorder="1" applyAlignment="1">
      <alignment horizontal="center"/>
    </xf>
    <xf numFmtId="0" fontId="20" fillId="0" borderId="51" xfId="0" applyFont="1" applyBorder="1" applyAlignment="1">
      <alignment horizontal="center"/>
    </xf>
    <xf numFmtId="0" fontId="20" fillId="0" borderId="83" xfId="0" applyFont="1" applyBorder="1" applyAlignment="1">
      <alignment horizontal="center"/>
    </xf>
    <xf numFmtId="0" fontId="21" fillId="0" borderId="2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21" fillId="0" borderId="9" xfId="0" applyFont="1" applyBorder="1" applyAlignment="1">
      <alignment horizontal="center" vertical="center"/>
    </xf>
    <xf numFmtId="0" fontId="21" fillId="0" borderId="7" xfId="0" applyFont="1" applyBorder="1" applyAlignment="1">
      <alignment horizontal="center" vertical="center"/>
    </xf>
    <xf numFmtId="0" fontId="21" fillId="0" borderId="47" xfId="0" applyFont="1" applyBorder="1" applyAlignment="1">
      <alignment horizontal="center" vertical="center"/>
    </xf>
    <xf numFmtId="0" fontId="21" fillId="0" borderId="23" xfId="0" applyFont="1" applyBorder="1" applyAlignment="1">
      <alignment horizontal="center" vertical="center"/>
    </xf>
    <xf numFmtId="0" fontId="21" fillId="0" borderId="4" xfId="0" applyFont="1" applyBorder="1" applyAlignment="1">
      <alignment horizontal="center" vertical="center"/>
    </xf>
    <xf numFmtId="0" fontId="21" fillId="0" borderId="35" xfId="0" applyFont="1" applyBorder="1" applyAlignment="1">
      <alignment horizontal="center" vertical="center"/>
    </xf>
    <xf numFmtId="0" fontId="21" fillId="0" borderId="46" xfId="0" applyFont="1" applyBorder="1" applyAlignment="1">
      <alignment horizontal="center" vertical="center"/>
    </xf>
    <xf numFmtId="0" fontId="53" fillId="0" borderId="84" xfId="0" applyNumberFormat="1" applyFont="1" applyBorder="1" applyAlignment="1">
      <alignment horizontal="center"/>
    </xf>
    <xf numFmtId="0" fontId="54" fillId="0" borderId="83" xfId="0" applyNumberFormat="1" applyFont="1" applyBorder="1" applyAlignment="1">
      <alignment horizontal="center"/>
    </xf>
    <xf numFmtId="0" fontId="20" fillId="0" borderId="86" xfId="0" applyFont="1" applyBorder="1" applyAlignment="1">
      <alignment horizontal="center"/>
    </xf>
    <xf numFmtId="0" fontId="20" fillId="0" borderId="87" xfId="0" applyFont="1" applyBorder="1" applyAlignment="1">
      <alignment horizontal="center"/>
    </xf>
    <xf numFmtId="0" fontId="22" fillId="0" borderId="1" xfId="0" applyFont="1" applyBorder="1" applyAlignment="1">
      <alignment vertical="center"/>
    </xf>
    <xf numFmtId="0" fontId="22" fillId="0" borderId="7" xfId="0" applyFont="1" applyBorder="1" applyAlignment="1">
      <alignment vertical="center"/>
    </xf>
    <xf numFmtId="0" fontId="22" fillId="0" borderId="28" xfId="0" applyFont="1" applyBorder="1" applyAlignment="1">
      <alignment vertical="center"/>
    </xf>
    <xf numFmtId="0" fontId="22" fillId="0" borderId="5" xfId="0" applyFont="1" applyBorder="1" applyAlignment="1">
      <alignment vertical="center"/>
    </xf>
    <xf numFmtId="0" fontId="21" fillId="0" borderId="19" xfId="0" applyFont="1" applyBorder="1" applyAlignment="1">
      <alignment horizontal="center" vertical="center" wrapText="1"/>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2" fillId="0" borderId="4" xfId="0" applyFont="1" applyBorder="1" applyAlignment="1">
      <alignment horizontal="center" vertical="center"/>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3" fontId="31" fillId="0" borderId="0" xfId="2" applyNumberFormat="1" applyFont="1" applyFill="1" applyAlignment="1">
      <alignment vertical="center" wrapText="1"/>
    </xf>
    <xf numFmtId="3" fontId="31" fillId="0" borderId="0" xfId="2" applyNumberFormat="1" applyFont="1" applyFill="1" applyAlignment="1">
      <alignment horizontal="left" vertical="center" wrapText="1"/>
    </xf>
    <xf numFmtId="3" fontId="31" fillId="0" borderId="0" xfId="2" applyNumberFormat="1" applyFont="1" applyFill="1" applyAlignment="1">
      <alignment horizontal="left" vertical="top" wrapText="1"/>
    </xf>
    <xf numFmtId="0" fontId="30" fillId="4" borderId="0" xfId="2" applyFont="1" applyFill="1" applyBorder="1" applyAlignment="1">
      <alignment horizontal="center" vertical="center"/>
    </xf>
    <xf numFmtId="0" fontId="63" fillId="0" borderId="95" xfId="8" applyFont="1" applyFill="1" applyBorder="1" applyAlignment="1">
      <alignment horizontal="left" vertical="top" wrapText="1"/>
    </xf>
    <xf numFmtId="0" fontId="63" fillId="0" borderId="96" xfId="8" applyFont="1" applyFill="1" applyBorder="1" applyAlignment="1">
      <alignment horizontal="left" vertical="top" wrapText="1"/>
    </xf>
    <xf numFmtId="0" fontId="63" fillId="0" borderId="0" xfId="8" applyFont="1" applyFill="1" applyBorder="1" applyAlignment="1">
      <alignment horizontal="left" vertical="top" wrapText="1"/>
    </xf>
    <xf numFmtId="0" fontId="63" fillId="0" borderId="29" xfId="8" applyFont="1" applyFill="1" applyBorder="1" applyAlignment="1">
      <alignment horizontal="left" vertical="top" wrapText="1"/>
    </xf>
    <xf numFmtId="0" fontId="63" fillId="0" borderId="77" xfId="8" applyFont="1" applyFill="1" applyBorder="1" applyAlignment="1">
      <alignment horizontal="center"/>
    </xf>
    <xf numFmtId="0" fontId="63" fillId="0" borderId="0" xfId="8" applyFont="1" applyFill="1" applyBorder="1" applyAlignment="1">
      <alignment horizontal="center"/>
    </xf>
    <xf numFmtId="0" fontId="63" fillId="0" borderId="29" xfId="8" applyFont="1" applyFill="1" applyBorder="1" applyAlignment="1">
      <alignment horizontal="center"/>
    </xf>
    <xf numFmtId="0" fontId="63" fillId="0" borderId="108" xfId="8" applyFont="1" applyFill="1" applyBorder="1" applyAlignment="1">
      <alignment horizontal="center"/>
    </xf>
    <xf numFmtId="0" fontId="63" fillId="0" borderId="99" xfId="8" applyFont="1" applyFill="1" applyBorder="1" applyAlignment="1">
      <alignment horizontal="center"/>
    </xf>
    <xf numFmtId="0" fontId="63" fillId="0" borderId="13" xfId="8" applyFont="1" applyFill="1" applyBorder="1" applyAlignment="1">
      <alignment horizontal="center"/>
    </xf>
    <xf numFmtId="0" fontId="77" fillId="0" borderId="113" xfId="18" applyFont="1" applyFill="1" applyBorder="1" applyAlignment="1">
      <alignment horizontal="center" vertical="center" wrapText="1"/>
    </xf>
    <xf numFmtId="0" fontId="77" fillId="0" borderId="115" xfId="18" applyFont="1" applyFill="1" applyBorder="1" applyAlignment="1">
      <alignment horizontal="center" vertical="center" wrapText="1"/>
    </xf>
    <xf numFmtId="0" fontId="77" fillId="0" borderId="114" xfId="18" applyFont="1" applyFill="1" applyBorder="1" applyAlignment="1">
      <alignment horizontal="center" vertical="center" wrapText="1"/>
    </xf>
    <xf numFmtId="0" fontId="77" fillId="0" borderId="112" xfId="18" applyFont="1" applyFill="1" applyBorder="1" applyAlignment="1">
      <alignment horizontal="center" vertical="center" wrapText="1"/>
    </xf>
    <xf numFmtId="0" fontId="77" fillId="0" borderId="89" xfId="18" applyFont="1" applyFill="1" applyBorder="1" applyAlignment="1">
      <alignment horizontal="center" vertical="center" wrapText="1"/>
    </xf>
    <xf numFmtId="0" fontId="77" fillId="0" borderId="104" xfId="18" applyFont="1" applyFill="1" applyBorder="1" applyAlignment="1">
      <alignment horizontal="center" vertical="center" wrapText="1"/>
    </xf>
    <xf numFmtId="0" fontId="76" fillId="0" borderId="110" xfId="18" applyFont="1" applyFill="1" applyBorder="1" applyAlignment="1">
      <alignment horizontal="left" vertical="top" wrapText="1"/>
    </xf>
    <xf numFmtId="0" fontId="76" fillId="0" borderId="137" xfId="18" applyFont="1" applyFill="1" applyBorder="1" applyAlignment="1">
      <alignment horizontal="left" vertical="top" wrapText="1"/>
    </xf>
    <xf numFmtId="0" fontId="76" fillId="0" borderId="111" xfId="18" applyFont="1" applyFill="1" applyBorder="1" applyAlignment="1">
      <alignment horizontal="left" vertical="top" wrapText="1"/>
    </xf>
    <xf numFmtId="170" fontId="75" fillId="0" borderId="110" xfId="18" applyNumberFormat="1" applyFont="1" applyFill="1" applyBorder="1" applyAlignment="1">
      <alignment horizontal="right" vertical="center"/>
    </xf>
    <xf numFmtId="170" fontId="75" fillId="0" borderId="111" xfId="18" applyNumberFormat="1" applyFont="1" applyFill="1" applyBorder="1" applyAlignment="1">
      <alignment horizontal="right" vertical="center"/>
    </xf>
    <xf numFmtId="170" fontId="75" fillId="0" borderId="109" xfId="18" applyNumberFormat="1" applyFont="1" applyFill="1" applyBorder="1" applyAlignment="1">
      <alignment horizontal="right" vertical="center"/>
    </xf>
    <xf numFmtId="0" fontId="76" fillId="0" borderId="89" xfId="18" applyFont="1" applyFill="1" applyBorder="1" applyAlignment="1">
      <alignment horizontal="left" vertical="top" wrapText="1"/>
    </xf>
    <xf numFmtId="0" fontId="76" fillId="0" borderId="90" xfId="18" applyFont="1" applyFill="1" applyBorder="1" applyAlignment="1">
      <alignment horizontal="left" vertical="top" wrapText="1"/>
    </xf>
    <xf numFmtId="0" fontId="76" fillId="0" borderId="91" xfId="18" applyFont="1" applyFill="1" applyBorder="1" applyAlignment="1">
      <alignment horizontal="left" vertical="top" wrapText="1"/>
    </xf>
    <xf numFmtId="170" fontId="75" fillId="0" borderId="89" xfId="18" applyNumberFormat="1" applyFont="1" applyFill="1" applyBorder="1" applyAlignment="1">
      <alignment horizontal="right" vertical="center"/>
    </xf>
    <xf numFmtId="170" fontId="75" fillId="0" borderId="91" xfId="18" applyNumberFormat="1" applyFont="1" applyFill="1" applyBorder="1" applyAlignment="1">
      <alignment horizontal="right" vertical="center"/>
    </xf>
    <xf numFmtId="170" fontId="75" fillId="0" borderId="104" xfId="18" applyNumberFormat="1" applyFont="1" applyFill="1" applyBorder="1" applyAlignment="1">
      <alignment horizontal="right" vertical="center"/>
    </xf>
    <xf numFmtId="0" fontId="78" fillId="0" borderId="126" xfId="18" applyFont="1" applyFill="1" applyBorder="1" applyAlignment="1">
      <alignment horizontal="center" vertical="center" wrapText="1"/>
    </xf>
    <xf numFmtId="0" fontId="78" fillId="0" borderId="144" xfId="18" applyFont="1" applyFill="1" applyBorder="1" applyAlignment="1">
      <alignment horizontal="center" vertical="center" wrapText="1"/>
    </xf>
    <xf numFmtId="0" fontId="78" fillId="0" borderId="70" xfId="18" applyFont="1" applyFill="1" applyBorder="1" applyAlignment="1">
      <alignment horizontal="center" vertical="center" wrapText="1"/>
    </xf>
    <xf numFmtId="0" fontId="77" fillId="0" borderId="138" xfId="18" applyFont="1" applyFill="1" applyBorder="1" applyAlignment="1">
      <alignment horizontal="center" vertical="center" wrapText="1"/>
    </xf>
    <xf numFmtId="0" fontId="77" fillId="0" borderId="78" xfId="18" applyFont="1" applyFill="1" applyBorder="1" applyAlignment="1">
      <alignment horizontal="center" vertical="center" wrapText="1"/>
    </xf>
    <xf numFmtId="0" fontId="77" fillId="0" borderId="71" xfId="18" applyFont="1" applyFill="1" applyBorder="1" applyAlignment="1">
      <alignment horizontal="center" vertical="center" wrapText="1"/>
    </xf>
    <xf numFmtId="0" fontId="78" fillId="0" borderId="105" xfId="18" applyFont="1" applyFill="1" applyBorder="1" applyAlignment="1">
      <alignment horizontal="center" vertical="center" wrapText="1"/>
    </xf>
    <xf numFmtId="0" fontId="78" fillId="0" borderId="79" xfId="18" applyFont="1" applyFill="1" applyBorder="1" applyAlignment="1">
      <alignment horizontal="center" vertical="center" wrapText="1"/>
    </xf>
    <xf numFmtId="0" fontId="78" fillId="0" borderId="87" xfId="18" applyFont="1" applyFill="1" applyBorder="1" applyAlignment="1">
      <alignment horizontal="center" vertical="center" wrapText="1"/>
    </xf>
    <xf numFmtId="0" fontId="77" fillId="0" borderId="106" xfId="18" applyFont="1" applyFill="1" applyBorder="1" applyAlignment="1">
      <alignment horizontal="center" vertical="center" wrapText="1"/>
    </xf>
    <xf numFmtId="0" fontId="77" fillId="0" borderId="96" xfId="18" applyFont="1" applyFill="1" applyBorder="1" applyAlignment="1">
      <alignment horizontal="center" vertical="center" wrapText="1"/>
    </xf>
    <xf numFmtId="0" fontId="77" fillId="0" borderId="86" xfId="18" applyFont="1" applyFill="1" applyBorder="1" applyAlignment="1">
      <alignment horizontal="center" vertical="center" wrapText="1"/>
    </xf>
    <xf numFmtId="0" fontId="77" fillId="0" borderId="102" xfId="18" applyFont="1" applyFill="1" applyBorder="1" applyAlignment="1">
      <alignment horizontal="center" vertical="center" wrapText="1"/>
    </xf>
    <xf numFmtId="1" fontId="77" fillId="0" borderId="118" xfId="18" applyNumberFormat="1" applyFont="1" applyFill="1" applyBorder="1" applyAlignment="1">
      <alignment horizontal="center" vertical="center"/>
    </xf>
    <xf numFmtId="1" fontId="77" fillId="0" borderId="71" xfId="18" applyNumberFormat="1" applyFont="1" applyFill="1" applyBorder="1" applyAlignment="1">
      <alignment horizontal="center" vertical="center"/>
    </xf>
    <xf numFmtId="0" fontId="77" fillId="0" borderId="90" xfId="18" applyFont="1" applyFill="1" applyBorder="1" applyAlignment="1">
      <alignment horizontal="center" vertical="center" wrapText="1"/>
    </xf>
    <xf numFmtId="0" fontId="77" fillId="0" borderId="89" xfId="18" applyFont="1" applyFill="1" applyBorder="1" applyAlignment="1">
      <alignment horizontal="center" wrapText="1"/>
    </xf>
    <xf numFmtId="0" fontId="77" fillId="0" borderId="91" xfId="18" applyFont="1" applyFill="1" applyBorder="1" applyAlignment="1">
      <alignment horizontal="center" wrapText="1"/>
    </xf>
    <xf numFmtId="0" fontId="77" fillId="0" borderId="66" xfId="18" applyFont="1" applyFill="1" applyBorder="1" applyAlignment="1">
      <alignment horizontal="right" vertical="top" wrapText="1"/>
    </xf>
    <xf numFmtId="0" fontId="77" fillId="0" borderId="74" xfId="18" applyFont="1" applyFill="1" applyBorder="1" applyAlignment="1">
      <alignment horizontal="right" vertical="top" wrapText="1"/>
    </xf>
    <xf numFmtId="0" fontId="77" fillId="0" borderId="118" xfId="18" applyFont="1" applyFill="1" applyBorder="1" applyAlignment="1">
      <alignment horizontal="left" vertical="top" wrapText="1"/>
    </xf>
    <xf numFmtId="0" fontId="77" fillId="0" borderId="69" xfId="18" applyFont="1" applyFill="1" applyBorder="1" applyAlignment="1">
      <alignment horizontal="left" vertical="top" wrapText="1"/>
    </xf>
    <xf numFmtId="49" fontId="77" fillId="0" borderId="120" xfId="18" applyNumberFormat="1" applyFont="1" applyFill="1" applyBorder="1" applyAlignment="1">
      <alignment horizontal="center" vertical="top"/>
    </xf>
    <xf numFmtId="49" fontId="77" fillId="0" borderId="107" xfId="18" applyNumberFormat="1" applyFont="1" applyFill="1" applyBorder="1" applyAlignment="1">
      <alignment horizontal="center" vertical="top"/>
    </xf>
    <xf numFmtId="170" fontId="75" fillId="0" borderId="43" xfId="18" applyNumberFormat="1" applyFont="1" applyFill="1" applyBorder="1" applyAlignment="1">
      <alignment horizontal="right" vertical="center"/>
    </xf>
    <xf numFmtId="170" fontId="75" fillId="0" borderId="90" xfId="18" applyNumberFormat="1" applyFont="1" applyFill="1" applyBorder="1" applyAlignment="1">
      <alignment horizontal="right" vertical="center"/>
    </xf>
    <xf numFmtId="170" fontId="75" fillId="0" borderId="75" xfId="18" applyNumberFormat="1" applyFont="1" applyFill="1" applyBorder="1" applyAlignment="1">
      <alignment horizontal="right" vertical="center"/>
    </xf>
    <xf numFmtId="170" fontId="75" fillId="0" borderId="137" xfId="18" applyNumberFormat="1" applyFont="1" applyFill="1" applyBorder="1" applyAlignment="1">
      <alignment horizontal="right" vertical="center"/>
    </xf>
    <xf numFmtId="0" fontId="77" fillId="0" borderId="71" xfId="18" applyFont="1" applyFill="1" applyBorder="1" applyAlignment="1">
      <alignment horizontal="left" vertical="top" wrapText="1"/>
    </xf>
    <xf numFmtId="49" fontId="77" fillId="0" borderId="87" xfId="18" applyNumberFormat="1" applyFont="1" applyFill="1" applyBorder="1" applyAlignment="1">
      <alignment horizontal="center" vertical="top"/>
    </xf>
    <xf numFmtId="170" fontId="107" fillId="0" borderId="43" xfId="18" applyNumberFormat="1" applyFont="1" applyFill="1" applyBorder="1" applyAlignment="1">
      <alignment horizontal="right" vertical="center"/>
    </xf>
    <xf numFmtId="170" fontId="107" fillId="0" borderId="89" xfId="18" applyNumberFormat="1" applyFont="1" applyFill="1" applyBorder="1" applyAlignment="1">
      <alignment horizontal="right" vertical="center"/>
    </xf>
    <xf numFmtId="170" fontId="107" fillId="0" borderId="90" xfId="18" applyNumberFormat="1" applyFont="1" applyFill="1" applyBorder="1" applyAlignment="1">
      <alignment horizontal="right" vertical="center"/>
    </xf>
    <xf numFmtId="170" fontId="107" fillId="0" borderId="91" xfId="18" applyNumberFormat="1" applyFont="1" applyFill="1" applyBorder="1" applyAlignment="1">
      <alignment horizontal="right" vertical="center"/>
    </xf>
    <xf numFmtId="0" fontId="77" fillId="0" borderId="89" xfId="18" applyFont="1" applyFill="1" applyBorder="1" applyAlignment="1">
      <alignment horizontal="left" vertical="top" wrapText="1"/>
    </xf>
    <xf numFmtId="0" fontId="77" fillId="0" borderId="90" xfId="18" applyFont="1" applyFill="1" applyBorder="1" applyAlignment="1">
      <alignment horizontal="left" vertical="top" wrapText="1"/>
    </xf>
    <xf numFmtId="0" fontId="77" fillId="0" borderId="91" xfId="18" applyFont="1" applyFill="1" applyBorder="1" applyAlignment="1">
      <alignment horizontal="left" vertical="top" wrapText="1"/>
    </xf>
    <xf numFmtId="170" fontId="107" fillId="0" borderId="104" xfId="18" applyNumberFormat="1" applyFont="1" applyFill="1" applyBorder="1" applyAlignment="1">
      <alignment horizontal="right" vertical="center"/>
    </xf>
    <xf numFmtId="0" fontId="62" fillId="0" borderId="71" xfId="18" applyFont="1" applyFill="1" applyBorder="1" applyAlignment="1">
      <alignment horizontal="left" vertical="top" wrapText="1"/>
    </xf>
    <xf numFmtId="170" fontId="107" fillId="0" borderId="86" xfId="18" applyNumberFormat="1" applyFont="1" applyFill="1" applyBorder="1" applyAlignment="1">
      <alignment horizontal="right" vertical="center"/>
    </xf>
    <xf numFmtId="170" fontId="107" fillId="0" borderId="87" xfId="18" applyNumberFormat="1" applyFont="1" applyFill="1" applyBorder="1" applyAlignment="1">
      <alignment horizontal="right" vertical="center"/>
    </xf>
    <xf numFmtId="170" fontId="107" fillId="0" borderId="102" xfId="18" applyNumberFormat="1" applyFont="1" applyFill="1" applyBorder="1" applyAlignment="1">
      <alignment horizontal="right" vertical="center"/>
    </xf>
    <xf numFmtId="0" fontId="76" fillId="0" borderId="71" xfId="18" applyFont="1" applyFill="1" applyBorder="1" applyAlignment="1">
      <alignment horizontal="left" vertical="top" wrapText="1"/>
    </xf>
    <xf numFmtId="0" fontId="29" fillId="0" borderId="71" xfId="18" applyFont="1" applyFill="1" applyBorder="1" applyAlignment="1">
      <alignment horizontal="left" vertical="top" wrapText="1"/>
    </xf>
    <xf numFmtId="170" fontId="75" fillId="0" borderId="86" xfId="18" applyNumberFormat="1" applyFont="1" applyFill="1" applyBorder="1" applyAlignment="1">
      <alignment horizontal="right" vertical="center"/>
    </xf>
    <xf numFmtId="170" fontId="75" fillId="0" borderId="87" xfId="18" applyNumberFormat="1" applyFont="1" applyFill="1" applyBorder="1" applyAlignment="1">
      <alignment horizontal="right" vertical="center"/>
    </xf>
    <xf numFmtId="170" fontId="75" fillId="0" borderId="102" xfId="18" applyNumberFormat="1" applyFont="1" applyFill="1" applyBorder="1" applyAlignment="1">
      <alignment horizontal="right" vertical="center"/>
    </xf>
    <xf numFmtId="0" fontId="77" fillId="0" borderId="43" xfId="18" applyFont="1" applyFill="1" applyBorder="1" applyAlignment="1">
      <alignment horizontal="left" vertical="top" wrapText="1"/>
    </xf>
    <xf numFmtId="0" fontId="29" fillId="0" borderId="43" xfId="18" applyFill="1" applyBorder="1" applyAlignment="1">
      <alignment horizontal="left" vertical="top" wrapText="1"/>
    </xf>
    <xf numFmtId="0" fontId="76" fillId="0" borderId="66" xfId="18" applyFont="1" applyFill="1" applyBorder="1" applyAlignment="1">
      <alignment horizontal="right" vertical="top" wrapText="1"/>
    </xf>
    <xf numFmtId="0" fontId="76" fillId="0" borderId="117" xfId="18" applyFont="1" applyFill="1" applyBorder="1" applyAlignment="1">
      <alignment horizontal="left" vertical="top" wrapText="1"/>
    </xf>
    <xf numFmtId="0" fontId="76" fillId="0" borderId="86" xfId="18" applyFont="1" applyFill="1" applyBorder="1" applyAlignment="1">
      <alignment horizontal="left" vertical="top" wrapText="1"/>
    </xf>
    <xf numFmtId="49" fontId="76" fillId="0" borderId="118" xfId="18" applyNumberFormat="1" applyFont="1" applyFill="1" applyBorder="1" applyAlignment="1">
      <alignment horizontal="center" vertical="top"/>
    </xf>
    <xf numFmtId="49" fontId="76" fillId="0" borderId="71" xfId="18" applyNumberFormat="1" applyFont="1" applyFill="1" applyBorder="1" applyAlignment="1">
      <alignment horizontal="center" vertical="top"/>
    </xf>
    <xf numFmtId="0" fontId="77" fillId="0" borderId="117" xfId="18" applyFont="1" applyFill="1" applyBorder="1" applyAlignment="1">
      <alignment horizontal="left" vertical="top" wrapText="1"/>
    </xf>
    <xf numFmtId="0" fontId="77" fillId="0" borderId="86" xfId="18" applyFont="1" applyFill="1" applyBorder="1" applyAlignment="1">
      <alignment horizontal="left" vertical="top" wrapText="1"/>
    </xf>
    <xf numFmtId="49" fontId="77" fillId="0" borderId="118" xfId="18" applyNumberFormat="1" applyFont="1" applyFill="1" applyBorder="1" applyAlignment="1">
      <alignment horizontal="center" vertical="top"/>
    </xf>
    <xf numFmtId="49" fontId="77" fillId="0" borderId="71" xfId="18" applyNumberFormat="1" applyFont="1" applyFill="1" applyBorder="1" applyAlignment="1">
      <alignment horizontal="center" vertical="top"/>
    </xf>
    <xf numFmtId="170" fontId="75" fillId="0" borderId="101" xfId="18" applyNumberFormat="1" applyFont="1" applyFill="1" applyBorder="1" applyAlignment="1">
      <alignment horizontal="right" vertical="center"/>
    </xf>
    <xf numFmtId="170" fontId="107" fillId="0" borderId="118" xfId="18" applyNumberFormat="1" applyFont="1" applyFill="1" applyBorder="1" applyAlignment="1">
      <alignment horizontal="right" vertical="center"/>
    </xf>
    <xf numFmtId="170" fontId="107" fillId="0" borderId="117" xfId="18" applyNumberFormat="1" applyFont="1" applyFill="1" applyBorder="1" applyAlignment="1">
      <alignment horizontal="right" vertical="center"/>
    </xf>
    <xf numFmtId="0" fontId="76" fillId="0" borderId="74" xfId="18" applyFont="1" applyFill="1" applyBorder="1" applyAlignment="1">
      <alignment horizontal="right" vertical="top" wrapText="1"/>
    </xf>
    <xf numFmtId="0" fontId="76" fillId="0" borderId="108" xfId="18" applyFont="1" applyFill="1" applyBorder="1" applyAlignment="1">
      <alignment horizontal="left" vertical="top" wrapText="1"/>
    </xf>
    <xf numFmtId="49" fontId="76" fillId="0" borderId="69" xfId="18" applyNumberFormat="1" applyFont="1" applyFill="1" applyBorder="1" applyAlignment="1">
      <alignment horizontal="center" vertical="top"/>
    </xf>
    <xf numFmtId="0" fontId="78" fillId="0" borderId="66" xfId="18" applyFont="1" applyFill="1" applyBorder="1" applyAlignment="1">
      <alignment horizontal="center" vertical="center" wrapText="1"/>
    </xf>
    <xf numFmtId="0" fontId="78" fillId="0" borderId="71" xfId="18" applyFont="1" applyFill="1" applyBorder="1" applyAlignment="1">
      <alignment horizontal="center" vertical="center" wrapText="1"/>
    </xf>
    <xf numFmtId="0" fontId="78" fillId="0" borderId="43" xfId="18" applyFont="1" applyFill="1" applyBorder="1" applyAlignment="1">
      <alignment horizontal="center" vertical="center" wrapText="1"/>
    </xf>
    <xf numFmtId="0" fontId="77" fillId="0" borderId="101" xfId="18" applyFont="1" applyFill="1" applyBorder="1" applyAlignment="1">
      <alignment horizontal="center" vertical="center" wrapText="1"/>
    </xf>
    <xf numFmtId="0" fontId="77" fillId="0" borderId="87" xfId="18" applyFont="1" applyFill="1" applyBorder="1" applyAlignment="1">
      <alignment horizontal="center" vertical="center" wrapText="1"/>
    </xf>
    <xf numFmtId="0" fontId="77" fillId="0" borderId="117" xfId="18" applyFont="1" applyFill="1" applyBorder="1" applyAlignment="1">
      <alignment horizontal="center" vertical="center" wrapText="1"/>
    </xf>
    <xf numFmtId="0" fontId="77" fillId="0" borderId="142" xfId="18" applyFont="1" applyFill="1" applyBorder="1" applyAlignment="1">
      <alignment horizontal="center" vertical="center" wrapText="1"/>
    </xf>
    <xf numFmtId="1" fontId="77" fillId="0" borderId="43" xfId="18" applyNumberFormat="1" applyFont="1" applyFill="1" applyBorder="1" applyAlignment="1">
      <alignment horizontal="center" vertical="center"/>
    </xf>
    <xf numFmtId="0" fontId="77" fillId="0" borderId="43" xfId="18" applyFont="1" applyFill="1" applyBorder="1" applyAlignment="1">
      <alignment horizontal="center" vertical="center" wrapText="1"/>
    </xf>
    <xf numFmtId="0" fontId="77" fillId="0" borderId="86" xfId="18" applyFont="1" applyFill="1" applyBorder="1" applyAlignment="1">
      <alignment horizontal="center" wrapText="1"/>
    </xf>
    <xf numFmtId="0" fontId="77" fillId="0" borderId="87" xfId="18" applyFont="1" applyFill="1" applyBorder="1" applyAlignment="1">
      <alignment horizontal="center" wrapText="1"/>
    </xf>
    <xf numFmtId="0" fontId="59" fillId="0" borderId="117" xfId="18" applyFont="1" applyFill="1" applyBorder="1" applyAlignment="1">
      <alignment horizontal="left" vertical="top" wrapText="1"/>
    </xf>
    <xf numFmtId="0" fontId="59" fillId="0" borderId="86" xfId="18" applyFont="1" applyFill="1" applyBorder="1" applyAlignment="1">
      <alignment horizontal="left" vertical="top" wrapText="1"/>
    </xf>
    <xf numFmtId="0" fontId="76" fillId="4" borderId="117" xfId="18" applyFont="1" applyFill="1" applyBorder="1" applyAlignment="1">
      <alignment horizontal="left" vertical="top" wrapText="1"/>
    </xf>
    <xf numFmtId="0" fontId="76" fillId="4" borderId="86" xfId="18" applyFont="1" applyFill="1" applyBorder="1" applyAlignment="1">
      <alignment horizontal="left" vertical="top" wrapText="1"/>
    </xf>
    <xf numFmtId="0" fontId="78" fillId="0" borderId="63" xfId="18" applyFont="1" applyFill="1" applyBorder="1" applyAlignment="1">
      <alignment horizontal="center" vertical="center" wrapText="1"/>
    </xf>
    <xf numFmtId="0" fontId="78" fillId="0" borderId="64" xfId="18" applyFont="1" applyFill="1" applyBorder="1" applyAlignment="1">
      <alignment horizontal="center" vertical="center" wrapText="1"/>
    </xf>
    <xf numFmtId="0" fontId="59" fillId="0" borderId="118" xfId="18" applyFont="1" applyFill="1" applyBorder="1" applyAlignment="1">
      <alignment horizontal="left" vertical="top" wrapText="1"/>
    </xf>
    <xf numFmtId="0" fontId="59" fillId="0" borderId="69" xfId="18" applyFont="1" applyFill="1" applyBorder="1" applyAlignment="1">
      <alignment horizontal="left" vertical="top" wrapText="1"/>
    </xf>
    <xf numFmtId="49" fontId="76" fillId="0" borderId="120" xfId="18" applyNumberFormat="1" applyFont="1" applyFill="1" applyBorder="1" applyAlignment="1">
      <alignment horizontal="center" vertical="top"/>
    </xf>
    <xf numFmtId="49" fontId="76" fillId="0" borderId="107" xfId="18" applyNumberFormat="1" applyFont="1" applyFill="1" applyBorder="1" applyAlignment="1">
      <alignment horizontal="center" vertical="top"/>
    </xf>
    <xf numFmtId="0" fontId="76" fillId="0" borderId="118" xfId="18" quotePrefix="1" applyFont="1" applyFill="1" applyBorder="1" applyAlignment="1">
      <alignment horizontal="left" vertical="top" wrapText="1"/>
    </xf>
    <xf numFmtId="0" fontId="76" fillId="0" borderId="71" xfId="18" quotePrefix="1" applyFont="1" applyFill="1" applyBorder="1" applyAlignment="1">
      <alignment horizontal="left" vertical="top" wrapText="1"/>
    </xf>
    <xf numFmtId="49" fontId="76" fillId="0" borderId="87" xfId="18" applyNumberFormat="1" applyFont="1" applyFill="1" applyBorder="1" applyAlignment="1">
      <alignment horizontal="center" vertical="top"/>
    </xf>
    <xf numFmtId="0" fontId="76" fillId="0" borderId="118" xfId="18" applyFont="1" applyFill="1" applyBorder="1" applyAlignment="1">
      <alignment horizontal="left" vertical="top" wrapText="1"/>
    </xf>
    <xf numFmtId="0" fontId="59" fillId="0" borderId="71" xfId="18" applyFont="1" applyFill="1" applyBorder="1" applyAlignment="1">
      <alignment horizontal="left" vertical="top" wrapText="1"/>
    </xf>
    <xf numFmtId="0" fontId="76" fillId="0" borderId="69" xfId="18" applyFont="1" applyFill="1" applyBorder="1" applyAlignment="1">
      <alignment horizontal="left" vertical="top" wrapText="1"/>
    </xf>
    <xf numFmtId="0" fontId="77" fillId="0" borderId="101" xfId="18" applyFont="1" applyFill="1" applyBorder="1" applyAlignment="1">
      <alignment horizontal="center" wrapText="1"/>
    </xf>
    <xf numFmtId="0" fontId="77" fillId="0" borderId="64" xfId="18" applyFont="1" applyFill="1" applyBorder="1" applyAlignment="1">
      <alignment horizontal="center" vertical="center" wrapText="1"/>
    </xf>
    <xf numFmtId="1" fontId="77" fillId="0" borderId="91" xfId="18" applyNumberFormat="1" applyFont="1" applyFill="1" applyBorder="1" applyAlignment="1">
      <alignment horizontal="center" vertical="center"/>
    </xf>
    <xf numFmtId="0" fontId="76" fillId="0" borderId="70" xfId="18" applyFont="1" applyFill="1" applyBorder="1" applyAlignment="1">
      <alignment horizontal="right" vertical="top" wrapText="1"/>
    </xf>
    <xf numFmtId="0" fontId="77" fillId="0" borderId="70" xfId="18" applyFont="1" applyFill="1" applyBorder="1" applyAlignment="1">
      <alignment horizontal="right" vertical="top" wrapText="1"/>
    </xf>
    <xf numFmtId="0" fontId="77" fillId="0" borderId="118" xfId="18" quotePrefix="1" applyFont="1" applyFill="1" applyBorder="1" applyAlignment="1">
      <alignment horizontal="left" vertical="top" wrapText="1"/>
    </xf>
    <xf numFmtId="0" fontId="77" fillId="0" borderId="71" xfId="18" quotePrefix="1" applyFont="1" applyFill="1" applyBorder="1" applyAlignment="1">
      <alignment horizontal="left" vertical="top" wrapText="1"/>
    </xf>
    <xf numFmtId="0" fontId="76" fillId="0" borderId="119" xfId="18" applyFont="1" applyFill="1" applyBorder="1" applyAlignment="1">
      <alignment horizontal="right" vertical="top" wrapText="1"/>
    </xf>
    <xf numFmtId="0" fontId="76" fillId="0" borderId="119" xfId="18" applyFont="1" applyFill="1" applyBorder="1" applyAlignment="1">
      <alignment horizontal="left" vertical="top" wrapText="1"/>
    </xf>
    <xf numFmtId="0" fontId="76" fillId="0" borderId="70" xfId="18" applyFont="1" applyFill="1" applyBorder="1" applyAlignment="1">
      <alignment horizontal="left" vertical="top" wrapText="1"/>
    </xf>
    <xf numFmtId="0" fontId="77" fillId="0" borderId="119" xfId="18" applyFont="1" applyFill="1" applyBorder="1" applyAlignment="1">
      <alignment horizontal="left" vertical="top" wrapText="1"/>
    </xf>
    <xf numFmtId="0" fontId="77" fillId="0" borderId="70" xfId="18" applyFont="1" applyFill="1" applyBorder="1" applyAlignment="1">
      <alignment horizontal="left" vertical="top" wrapText="1"/>
    </xf>
    <xf numFmtId="0" fontId="77" fillId="0" borderId="119" xfId="18" quotePrefix="1" applyFont="1" applyFill="1" applyBorder="1" applyAlignment="1">
      <alignment horizontal="left" vertical="top" wrapText="1"/>
    </xf>
    <xf numFmtId="0" fontId="77" fillId="0" borderId="70" xfId="18" quotePrefix="1" applyFont="1" applyFill="1" applyBorder="1" applyAlignment="1">
      <alignment horizontal="left" vertical="top" wrapText="1"/>
    </xf>
    <xf numFmtId="0" fontId="77" fillId="0" borderId="66" xfId="18" applyFont="1" applyFill="1" applyBorder="1" applyAlignment="1">
      <alignment horizontal="left" vertical="top" wrapText="1"/>
    </xf>
    <xf numFmtId="0" fontId="77" fillId="0" borderId="89" xfId="18" quotePrefix="1" applyFont="1" applyFill="1" applyBorder="1" applyAlignment="1">
      <alignment horizontal="left" vertical="top" wrapText="1"/>
    </xf>
    <xf numFmtId="0" fontId="77" fillId="0" borderId="90" xfId="18" quotePrefix="1" applyFont="1" applyFill="1" applyBorder="1" applyAlignment="1">
      <alignment horizontal="left" vertical="top" wrapText="1"/>
    </xf>
    <xf numFmtId="0" fontId="77" fillId="0" borderId="91" xfId="18" quotePrefix="1" applyFont="1" applyFill="1" applyBorder="1" applyAlignment="1">
      <alignment horizontal="left" vertical="top" wrapText="1"/>
    </xf>
    <xf numFmtId="0" fontId="77" fillId="0" borderId="110" xfId="18" applyFont="1" applyFill="1" applyBorder="1" applyAlignment="1">
      <alignment horizontal="left" vertical="top" wrapText="1"/>
    </xf>
    <xf numFmtId="0" fontId="77" fillId="0" borderId="137" xfId="18" applyFont="1" applyFill="1" applyBorder="1" applyAlignment="1">
      <alignment horizontal="left" vertical="top" wrapText="1"/>
    </xf>
    <xf numFmtId="0" fontId="77" fillId="0" borderId="111" xfId="18" applyFont="1" applyFill="1" applyBorder="1" applyAlignment="1">
      <alignment horizontal="left" vertical="top" wrapText="1"/>
    </xf>
    <xf numFmtId="0" fontId="108" fillId="0" borderId="89" xfId="18" quotePrefix="1" applyFont="1" applyFill="1" applyBorder="1" applyAlignment="1">
      <alignment horizontal="left" vertical="top" wrapText="1"/>
    </xf>
    <xf numFmtId="0" fontId="108" fillId="0" borderId="90" xfId="18" quotePrefix="1" applyFont="1" applyFill="1" applyBorder="1" applyAlignment="1">
      <alignment horizontal="left" vertical="top" wrapText="1"/>
    </xf>
    <xf numFmtId="0" fontId="108" fillId="0" borderId="91" xfId="18" quotePrefix="1" applyFont="1" applyFill="1" applyBorder="1" applyAlignment="1">
      <alignment horizontal="left" vertical="top" wrapText="1"/>
    </xf>
    <xf numFmtId="0" fontId="76" fillId="0" borderId="89" xfId="18" quotePrefix="1" applyFont="1" applyFill="1" applyBorder="1" applyAlignment="1">
      <alignment horizontal="left" vertical="top" wrapText="1"/>
    </xf>
    <xf numFmtId="0" fontId="76" fillId="0" borderId="90" xfId="18" quotePrefix="1" applyFont="1" applyFill="1" applyBorder="1" applyAlignment="1">
      <alignment horizontal="left" vertical="top" wrapText="1"/>
    </xf>
    <xf numFmtId="0" fontId="76" fillId="0" borderId="91" xfId="18" quotePrefix="1" applyFont="1" applyFill="1" applyBorder="1" applyAlignment="1">
      <alignment horizontal="left" vertical="top" wrapText="1"/>
    </xf>
    <xf numFmtId="0" fontId="108" fillId="0" borderId="89" xfId="18" applyFont="1" applyFill="1" applyBorder="1" applyAlignment="1">
      <alignment horizontal="left" vertical="top" wrapText="1"/>
    </xf>
    <xf numFmtId="0" fontId="108" fillId="0" borderId="90" xfId="18" applyFont="1" applyFill="1" applyBorder="1" applyAlignment="1">
      <alignment horizontal="left" vertical="top" wrapText="1"/>
    </xf>
    <xf numFmtId="0" fontId="108" fillId="0" borderId="91" xfId="18" applyFont="1" applyFill="1" applyBorder="1" applyAlignment="1">
      <alignment horizontal="left" vertical="top" wrapText="1"/>
    </xf>
    <xf numFmtId="0" fontId="77" fillId="0" borderId="65" xfId="18" applyFont="1" applyFill="1" applyBorder="1" applyAlignment="1">
      <alignment horizontal="center" vertical="center" wrapText="1"/>
    </xf>
    <xf numFmtId="3" fontId="22" fillId="0" borderId="132" xfId="0" applyNumberFormat="1" applyFont="1" applyBorder="1" applyAlignment="1">
      <alignment horizontal="right" vertical="center"/>
    </xf>
    <xf numFmtId="3" fontId="22" fillId="0" borderId="131" xfId="0" applyNumberFormat="1" applyFont="1" applyBorder="1" applyAlignment="1">
      <alignment horizontal="right" vertical="center"/>
    </xf>
    <xf numFmtId="0" fontId="22" fillId="0" borderId="132" xfId="0" applyFont="1" applyBorder="1" applyAlignment="1">
      <alignment horizontal="left" vertical="center" wrapText="1"/>
    </xf>
    <xf numFmtId="3" fontId="22" fillId="0" borderId="103" xfId="0" applyNumberFormat="1" applyFont="1" applyBorder="1" applyAlignment="1">
      <alignment horizontal="right" vertical="center"/>
    </xf>
    <xf numFmtId="3" fontId="22" fillId="0" borderId="67" xfId="0" applyNumberFormat="1" applyFont="1" applyBorder="1" applyAlignment="1">
      <alignment horizontal="right" vertical="center"/>
    </xf>
    <xf numFmtId="3" fontId="22" fillId="0" borderId="66" xfId="0" applyNumberFormat="1" applyFont="1" applyBorder="1" applyAlignment="1">
      <alignment horizontal="right" vertical="center"/>
    </xf>
    <xf numFmtId="9" fontId="22" fillId="0" borderId="104" xfId="0" applyNumberFormat="1" applyFont="1" applyBorder="1" applyAlignment="1">
      <alignment horizontal="right" vertical="center"/>
    </xf>
    <xf numFmtId="0" fontId="22" fillId="0" borderId="132" xfId="0" applyFont="1" applyBorder="1" applyAlignment="1">
      <alignment horizontal="right" vertical="center"/>
    </xf>
    <xf numFmtId="0" fontId="22" fillId="0" borderId="132" xfId="0" applyFont="1" applyBorder="1" applyAlignment="1">
      <alignment horizontal="center" vertical="center"/>
    </xf>
    <xf numFmtId="0" fontId="22" fillId="0" borderId="103" xfId="0" applyFont="1" applyBorder="1" applyAlignment="1">
      <alignment horizontal="center" vertical="center"/>
    </xf>
    <xf numFmtId="9" fontId="22" fillId="0" borderId="67" xfId="1" applyFont="1" applyBorder="1" applyAlignment="1">
      <alignment horizontal="right" vertical="center"/>
    </xf>
    <xf numFmtId="9" fontId="22" fillId="0" borderId="132" xfId="1" applyFont="1" applyBorder="1" applyAlignment="1">
      <alignment horizontal="right" vertical="center"/>
    </xf>
    <xf numFmtId="9" fontId="22" fillId="0" borderId="66" xfId="1" applyFont="1" applyBorder="1" applyAlignment="1">
      <alignment horizontal="right" vertical="center"/>
    </xf>
    <xf numFmtId="0" fontId="22" fillId="0" borderId="104" xfId="0" applyFont="1" applyBorder="1" applyAlignment="1">
      <alignment horizontal="right" vertical="center"/>
    </xf>
    <xf numFmtId="0" fontId="22" fillId="0" borderId="103" xfId="0" applyFont="1" applyBorder="1" applyAlignment="1">
      <alignment horizontal="left" vertical="center" wrapText="1"/>
    </xf>
    <xf numFmtId="0" fontId="22" fillId="0" borderId="90" xfId="0" applyFont="1" applyBorder="1" applyAlignment="1">
      <alignment horizontal="left" vertical="center" wrapText="1"/>
    </xf>
    <xf numFmtId="0" fontId="22" fillId="0" borderId="104" xfId="0" applyFont="1" applyBorder="1" applyAlignment="1">
      <alignment horizontal="left" vertical="center" wrapText="1"/>
    </xf>
    <xf numFmtId="3" fontId="22" fillId="0" borderId="104" xfId="0" applyNumberFormat="1" applyFont="1" applyBorder="1" applyAlignment="1">
      <alignment horizontal="right" vertical="center"/>
    </xf>
    <xf numFmtId="0" fontId="21" fillId="0" borderId="94" xfId="0" applyFont="1" applyBorder="1" applyAlignment="1">
      <alignment horizontal="center" vertical="center" wrapText="1"/>
    </xf>
    <xf numFmtId="0" fontId="21" fillId="0" borderId="95" xfId="0" applyFont="1" applyBorder="1" applyAlignment="1">
      <alignment horizontal="center" vertical="center" wrapText="1"/>
    </xf>
    <xf numFmtId="0" fontId="21" fillId="0" borderId="96" xfId="0" applyFont="1" applyBorder="1" applyAlignment="1">
      <alignment horizontal="center" vertical="center" wrapText="1"/>
    </xf>
    <xf numFmtId="0" fontId="21" fillId="0" borderId="98" xfId="0" applyFont="1" applyBorder="1" applyAlignment="1">
      <alignment horizontal="center" vertical="center" wrapText="1"/>
    </xf>
    <xf numFmtId="0" fontId="21" fillId="0" borderId="99" xfId="0" applyFont="1" applyBorder="1" applyAlignment="1">
      <alignment horizontal="center" vertical="center" wrapText="1"/>
    </xf>
    <xf numFmtId="0" fontId="21" fillId="0" borderId="13" xfId="0" applyFont="1" applyBorder="1" applyAlignment="1">
      <alignment horizontal="center" vertical="center" wrapText="1"/>
    </xf>
    <xf numFmtId="0" fontId="11" fillId="0" borderId="0" xfId="0" applyFont="1" applyAlignment="1">
      <alignment horizontal="left"/>
    </xf>
    <xf numFmtId="0" fontId="12" fillId="0" borderId="0" xfId="0" applyFont="1" applyAlignment="1">
      <alignment horizontal="left"/>
    </xf>
    <xf numFmtId="0" fontId="21" fillId="0" borderId="37" xfId="0" applyFont="1" applyBorder="1" applyAlignment="1">
      <alignment horizontal="center" vertical="center"/>
    </xf>
    <xf numFmtId="0" fontId="21" fillId="0" borderId="37" xfId="0" applyFont="1" applyBorder="1" applyAlignment="1">
      <alignment horizontal="center" vertical="center" wrapText="1"/>
    </xf>
    <xf numFmtId="0" fontId="22" fillId="0" borderId="124" xfId="0" applyFont="1" applyBorder="1" applyAlignment="1">
      <alignment horizontal="left" vertical="center" wrapText="1"/>
    </xf>
    <xf numFmtId="0" fontId="22" fillId="0" borderId="115" xfId="0" applyFont="1" applyBorder="1" applyAlignment="1">
      <alignment horizontal="left" vertical="center" wrapText="1"/>
    </xf>
    <xf numFmtId="0" fontId="22" fillId="0" borderId="112" xfId="0" applyFont="1" applyBorder="1" applyAlignment="1">
      <alignment horizontal="left" vertical="center" wrapText="1"/>
    </xf>
    <xf numFmtId="3" fontId="22" fillId="0" borderId="130" xfId="0" applyNumberFormat="1" applyFont="1" applyBorder="1" applyAlignment="1">
      <alignment horizontal="right" vertical="center"/>
    </xf>
    <xf numFmtId="3" fontId="22" fillId="0" borderId="94" xfId="0" applyNumberFormat="1" applyFont="1" applyBorder="1" applyAlignment="1">
      <alignment horizontal="right" vertical="center"/>
    </xf>
    <xf numFmtId="0" fontId="22" fillId="0" borderId="123" xfId="0" applyFont="1" applyBorder="1" applyAlignment="1">
      <alignment horizontal="left" vertical="center" wrapText="1"/>
    </xf>
    <xf numFmtId="0" fontId="22" fillId="0" borderId="137" xfId="0" applyFont="1" applyBorder="1" applyAlignment="1">
      <alignment horizontal="left" vertical="center" wrapText="1"/>
    </xf>
    <xf numFmtId="0" fontId="22" fillId="0" borderId="109" xfId="0" applyFont="1" applyBorder="1" applyAlignment="1">
      <alignment horizontal="left" vertical="center" wrapText="1"/>
    </xf>
    <xf numFmtId="3" fontId="22" fillId="0" borderId="44" xfId="0" applyNumberFormat="1" applyFont="1" applyBorder="1" applyAlignment="1">
      <alignment horizontal="right" vertical="center"/>
    </xf>
    <xf numFmtId="3" fontId="22" fillId="0" borderId="97" xfId="0" applyNumberFormat="1" applyFont="1" applyBorder="1" applyAlignment="1">
      <alignment horizontal="right" vertical="center"/>
    </xf>
    <xf numFmtId="3" fontId="22" fillId="0" borderId="116" xfId="0" applyNumberFormat="1" applyFont="1" applyBorder="1" applyAlignment="1">
      <alignment horizontal="right" vertical="center"/>
    </xf>
    <xf numFmtId="3" fontId="22" fillId="0" borderId="144" xfId="0" applyNumberFormat="1" applyFont="1" applyBorder="1" applyAlignment="1">
      <alignment horizontal="right" vertical="center"/>
    </xf>
    <xf numFmtId="9" fontId="22" fillId="0" borderId="29" xfId="0" applyNumberFormat="1" applyFont="1" applyBorder="1" applyAlignment="1">
      <alignment horizontal="right" vertical="center"/>
    </xf>
    <xf numFmtId="0" fontId="22" fillId="0" borderId="44" xfId="0" applyFont="1" applyBorder="1" applyAlignment="1">
      <alignment horizontal="right" vertical="center"/>
    </xf>
    <xf numFmtId="0" fontId="22" fillId="0" borderId="127" xfId="0" applyFont="1" applyBorder="1" applyAlignment="1">
      <alignment horizontal="center" vertical="center"/>
    </xf>
    <xf numFmtId="0" fontId="22" fillId="0" borderId="123" xfId="0" applyFont="1" applyBorder="1" applyAlignment="1">
      <alignment horizontal="center" vertical="center"/>
    </xf>
    <xf numFmtId="3" fontId="22" fillId="2" borderId="76" xfId="0" applyNumberFormat="1" applyFont="1" applyFill="1" applyBorder="1" applyAlignment="1">
      <alignment horizontal="right" vertical="center"/>
    </xf>
    <xf numFmtId="3" fontId="22" fillId="2" borderId="127" xfId="0" applyNumberFormat="1" applyFont="1" applyFill="1" applyBorder="1" applyAlignment="1">
      <alignment horizontal="right" vertical="center"/>
    </xf>
    <xf numFmtId="3" fontId="22" fillId="2" borderId="74" xfId="0" applyNumberFormat="1" applyFont="1" applyFill="1" applyBorder="1" applyAlignment="1">
      <alignment horizontal="right" vertical="center"/>
    </xf>
    <xf numFmtId="0" fontId="22" fillId="0" borderId="109" xfId="0" applyFont="1" applyBorder="1" applyAlignment="1">
      <alignment horizontal="right" vertical="center"/>
    </xf>
    <xf numFmtId="0" fontId="22" fillId="0" borderId="127" xfId="0" applyFont="1" applyBorder="1" applyAlignment="1">
      <alignment horizontal="right" vertical="center"/>
    </xf>
    <xf numFmtId="0" fontId="1" fillId="0" borderId="132" xfId="0" applyFont="1" applyBorder="1" applyAlignment="1">
      <alignment horizontal="left" vertical="center" wrapText="1"/>
    </xf>
    <xf numFmtId="3" fontId="22" fillId="0" borderId="132" xfId="0" applyNumberFormat="1" applyFont="1" applyBorder="1" applyAlignment="1">
      <alignment horizontal="right" vertical="center" wrapText="1"/>
    </xf>
    <xf numFmtId="0" fontId="22" fillId="0" borderId="129" xfId="0" applyFont="1" applyBorder="1" applyAlignment="1">
      <alignment horizontal="center" vertical="center"/>
    </xf>
    <xf numFmtId="0" fontId="22" fillId="0" borderId="130" xfId="0" applyFont="1" applyBorder="1" applyAlignment="1">
      <alignment horizontal="center" vertical="center"/>
    </xf>
    <xf numFmtId="0" fontId="22" fillId="0" borderId="126" xfId="0" applyFont="1" applyBorder="1" applyAlignment="1">
      <alignment horizontal="center" vertical="center"/>
    </xf>
    <xf numFmtId="0" fontId="22" fillId="0" borderId="96" xfId="0" applyFont="1" applyBorder="1" applyAlignment="1">
      <alignment horizontal="center" vertical="center"/>
    </xf>
    <xf numFmtId="0" fontId="1" fillId="0" borderId="96" xfId="0" applyFont="1" applyBorder="1" applyAlignment="1">
      <alignment horizontal="center" vertical="center"/>
    </xf>
    <xf numFmtId="0" fontId="57" fillId="0" borderId="0" xfId="0" applyFont="1" applyAlignment="1">
      <alignment horizontal="left"/>
    </xf>
    <xf numFmtId="0" fontId="11" fillId="0" borderId="0" xfId="0" applyFont="1" applyAlignment="1">
      <alignment horizontal="left" vertical="top"/>
    </xf>
    <xf numFmtId="0" fontId="12" fillId="0" borderId="0" xfId="0" applyFont="1" applyAlignment="1">
      <alignment horizontal="left" vertical="top"/>
    </xf>
    <xf numFmtId="0" fontId="22" fillId="0" borderId="131" xfId="0" applyFont="1" applyBorder="1" applyAlignment="1">
      <alignment horizontal="left" vertical="center" wrapText="1"/>
    </xf>
    <xf numFmtId="0" fontId="22" fillId="0" borderId="130" xfId="0" applyFont="1" applyBorder="1" applyAlignment="1">
      <alignment horizontal="left" vertical="center" wrapText="1"/>
    </xf>
    <xf numFmtId="0" fontId="21" fillId="0" borderId="103" xfId="0" applyFont="1" applyBorder="1" applyAlignment="1">
      <alignment horizontal="left" vertical="center" wrapText="1"/>
    </xf>
    <xf numFmtId="0" fontId="21" fillId="0" borderId="90" xfId="0" applyFont="1" applyBorder="1" applyAlignment="1">
      <alignment horizontal="left" vertical="center" wrapText="1"/>
    </xf>
    <xf numFmtId="0" fontId="21" fillId="0" borderId="104" xfId="0" applyFont="1" applyBorder="1" applyAlignment="1">
      <alignment horizontal="left" vertical="center" wrapText="1"/>
    </xf>
    <xf numFmtId="0" fontId="21" fillId="0" borderId="98" xfId="0" applyFont="1" applyBorder="1" applyAlignment="1">
      <alignment horizontal="left" vertical="center" wrapText="1"/>
    </xf>
    <xf numFmtId="0" fontId="21" fillId="0" borderId="99" xfId="0" applyFont="1" applyBorder="1" applyAlignment="1">
      <alignment horizontal="left" vertical="center" wrapText="1"/>
    </xf>
    <xf numFmtId="0" fontId="21" fillId="0" borderId="13" xfId="0" applyFont="1" applyBorder="1" applyAlignment="1">
      <alignment horizontal="left" vertical="center" wrapText="1"/>
    </xf>
    <xf numFmtId="3" fontId="22" fillId="0" borderId="131" xfId="0" applyNumberFormat="1" applyFont="1" applyBorder="1" applyAlignment="1">
      <alignment horizontal="right" vertical="center" wrapText="1"/>
    </xf>
    <xf numFmtId="3" fontId="22" fillId="0" borderId="13" xfId="0" applyNumberFormat="1" applyFont="1" applyBorder="1" applyAlignment="1">
      <alignment horizontal="right" vertical="center" wrapText="1"/>
    </xf>
    <xf numFmtId="0" fontId="21" fillId="0" borderId="94" xfId="0" applyFont="1" applyBorder="1" applyAlignment="1">
      <alignment horizontal="center" vertical="center"/>
    </xf>
    <xf numFmtId="0" fontId="21" fillId="0" borderId="95" xfId="0" applyFont="1" applyBorder="1" applyAlignment="1">
      <alignment horizontal="center" vertical="center"/>
    </xf>
    <xf numFmtId="0" fontId="21" fillId="0" borderId="96" xfId="0" applyFont="1" applyBorder="1" applyAlignment="1">
      <alignment horizontal="center" vertical="center"/>
    </xf>
    <xf numFmtId="0" fontId="21" fillId="0" borderId="98" xfId="0" applyFont="1" applyBorder="1" applyAlignment="1">
      <alignment horizontal="center" vertical="center"/>
    </xf>
    <xf numFmtId="0" fontId="21" fillId="0" borderId="99" xfId="0" applyFont="1" applyBorder="1" applyAlignment="1">
      <alignment horizontal="center" vertical="center"/>
    </xf>
    <xf numFmtId="0" fontId="21" fillId="0" borderId="13" xfId="0" applyFont="1" applyBorder="1" applyAlignment="1">
      <alignment horizontal="center" vertical="center"/>
    </xf>
    <xf numFmtId="0" fontId="21" fillId="0" borderId="124" xfId="0" applyFont="1" applyBorder="1" applyAlignment="1">
      <alignment horizontal="left" vertical="center" wrapText="1"/>
    </xf>
    <xf numFmtId="0" fontId="21" fillId="0" borderId="115" xfId="0" applyFont="1" applyBorder="1" applyAlignment="1">
      <alignment horizontal="left" vertical="center" wrapText="1"/>
    </xf>
    <xf numFmtId="0" fontId="21" fillId="0" borderId="112" xfId="0" applyFont="1" applyBorder="1" applyAlignment="1">
      <alignment horizontal="left" vertical="center" wrapText="1"/>
    </xf>
    <xf numFmtId="3" fontId="21" fillId="0" borderId="132" xfId="0" applyNumberFormat="1" applyFont="1" applyBorder="1" applyAlignment="1">
      <alignment horizontal="right" vertical="center" wrapText="1"/>
    </xf>
    <xf numFmtId="0" fontId="1" fillId="0" borderId="103" xfId="0" applyFont="1" applyBorder="1" applyAlignment="1">
      <alignment horizontal="left" vertical="center" wrapText="1"/>
    </xf>
    <xf numFmtId="0" fontId="1" fillId="0" borderId="90" xfId="0" applyFont="1" applyBorder="1" applyAlignment="1">
      <alignment horizontal="left" vertical="center" wrapText="1"/>
    </xf>
    <xf numFmtId="0" fontId="1" fillId="0" borderId="104" xfId="0" applyFont="1" applyBorder="1" applyAlignment="1">
      <alignment horizontal="left" vertical="center" wrapText="1"/>
    </xf>
    <xf numFmtId="0" fontId="23" fillId="0" borderId="103" xfId="0" applyFont="1" applyBorder="1" applyAlignment="1">
      <alignment horizontal="left" vertical="center" wrapText="1"/>
    </xf>
    <xf numFmtId="0" fontId="23" fillId="0" borderId="90" xfId="0" applyFont="1" applyBorder="1" applyAlignment="1">
      <alignment horizontal="left" vertical="center" wrapText="1"/>
    </xf>
    <xf numFmtId="0" fontId="23" fillId="0" borderId="104" xfId="0" applyFont="1" applyBorder="1" applyAlignment="1">
      <alignment horizontal="left" vertical="center" wrapText="1"/>
    </xf>
    <xf numFmtId="3" fontId="22" fillId="0" borderId="43" xfId="0" applyNumberFormat="1" applyFont="1" applyBorder="1" applyAlignment="1">
      <alignment horizontal="right" vertical="center"/>
    </xf>
    <xf numFmtId="3" fontId="22" fillId="2" borderId="43" xfId="0" applyNumberFormat="1" applyFont="1" applyFill="1" applyBorder="1" applyAlignment="1">
      <alignment horizontal="right" vertical="center"/>
    </xf>
    <xf numFmtId="3" fontId="22" fillId="2" borderId="67" xfId="0" applyNumberFormat="1" applyFont="1" applyFill="1" applyBorder="1" applyAlignment="1">
      <alignment horizontal="right" vertical="center"/>
    </xf>
    <xf numFmtId="0" fontId="13" fillId="0" borderId="0" xfId="0" applyFont="1" applyAlignment="1">
      <alignment horizontal="justify" vertical="top"/>
    </xf>
    <xf numFmtId="0" fontId="21" fillId="0" borderId="37" xfId="0" applyFont="1" applyBorder="1" applyAlignment="1">
      <alignment horizontal="left" vertical="center"/>
    </xf>
    <xf numFmtId="3" fontId="22" fillId="0" borderId="124" xfId="0" applyNumberFormat="1" applyFont="1" applyBorder="1" applyAlignment="1">
      <alignment horizontal="right" vertical="center"/>
    </xf>
    <xf numFmtId="3" fontId="22" fillId="0" borderId="115" xfId="0" applyNumberFormat="1" applyFont="1" applyBorder="1" applyAlignment="1">
      <alignment horizontal="right" vertical="center"/>
    </xf>
    <xf numFmtId="3" fontId="22" fillId="0" borderId="112" xfId="0" applyNumberFormat="1" applyFont="1" applyBorder="1" applyAlignment="1">
      <alignment horizontal="right" vertical="center"/>
    </xf>
    <xf numFmtId="3" fontId="22" fillId="2" borderId="131" xfId="0" applyNumberFormat="1" applyFont="1" applyFill="1" applyBorder="1" applyAlignment="1">
      <alignment horizontal="right" vertical="center"/>
    </xf>
    <xf numFmtId="3" fontId="22" fillId="2" borderId="132" xfId="0" applyNumberFormat="1" applyFont="1" applyFill="1" applyBorder="1" applyAlignment="1">
      <alignment horizontal="right" vertical="center"/>
    </xf>
    <xf numFmtId="0" fontId="22" fillId="0" borderId="92" xfId="0" applyFont="1" applyBorder="1" applyAlignment="1">
      <alignment horizontal="left" vertical="center"/>
    </xf>
    <xf numFmtId="0" fontId="22" fillId="0" borderId="93" xfId="0" applyFont="1" applyBorder="1" applyAlignment="1">
      <alignment horizontal="left" vertical="center"/>
    </xf>
    <xf numFmtId="0" fontId="22" fillId="0" borderId="17" xfId="0" applyFont="1" applyBorder="1" applyAlignment="1">
      <alignment horizontal="left" vertical="center"/>
    </xf>
    <xf numFmtId="0" fontId="21" fillId="0" borderId="130" xfId="0" applyFont="1" applyBorder="1" applyAlignment="1">
      <alignment horizontal="left" vertical="center" wrapText="1"/>
    </xf>
    <xf numFmtId="3" fontId="22" fillId="0" borderId="130" xfId="0" applyNumberFormat="1" applyFont="1" applyFill="1" applyBorder="1" applyAlignment="1">
      <alignment horizontal="right" vertical="center" wrapText="1"/>
    </xf>
    <xf numFmtId="3" fontId="22" fillId="0" borderId="130" xfId="0" applyNumberFormat="1" applyFont="1" applyFill="1" applyBorder="1" applyAlignment="1">
      <alignment horizontal="right" vertical="center"/>
    </xf>
    <xf numFmtId="3" fontId="22" fillId="2" borderId="130" xfId="0" applyNumberFormat="1" applyFont="1" applyFill="1" applyBorder="1" applyAlignment="1">
      <alignment horizontal="right" vertical="center"/>
    </xf>
    <xf numFmtId="0" fontId="22" fillId="0" borderId="132" xfId="0" applyFont="1" applyBorder="1" applyAlignment="1">
      <alignment horizontal="left" vertical="center"/>
    </xf>
    <xf numFmtId="0" fontId="21" fillId="0" borderId="131" xfId="0" applyFont="1" applyBorder="1" applyAlignment="1">
      <alignment horizontal="left" vertical="center" wrapText="1"/>
    </xf>
    <xf numFmtId="3" fontId="21" fillId="2" borderId="74" xfId="0" applyNumberFormat="1" applyFont="1" applyFill="1" applyBorder="1" applyAlignment="1">
      <alignment horizontal="right" vertical="center"/>
    </xf>
    <xf numFmtId="3" fontId="21" fillId="2" borderId="75" xfId="0" applyNumberFormat="1" applyFont="1" applyFill="1" applyBorder="1" applyAlignment="1">
      <alignment horizontal="right" vertical="center"/>
    </xf>
    <xf numFmtId="3" fontId="21" fillId="2" borderId="76" xfId="0" applyNumberFormat="1" applyFont="1" applyFill="1" applyBorder="1" applyAlignment="1">
      <alignment horizontal="right" vertical="center"/>
    </xf>
    <xf numFmtId="0" fontId="22" fillId="0" borderId="103" xfId="0" applyFont="1" applyBorder="1" applyAlignment="1">
      <alignment horizontal="left" vertical="center"/>
    </xf>
    <xf numFmtId="0" fontId="22" fillId="0" borderId="90" xfId="0" applyFont="1" applyBorder="1" applyAlignment="1">
      <alignment horizontal="left" vertical="center"/>
    </xf>
    <xf numFmtId="0" fontId="22" fillId="0" borderId="104" xfId="0" applyFont="1" applyBorder="1" applyAlignment="1">
      <alignment horizontal="left" vertical="center"/>
    </xf>
    <xf numFmtId="0" fontId="21" fillId="0" borderId="123" xfId="0" applyFont="1" applyBorder="1" applyAlignment="1">
      <alignment horizontal="left" vertical="center" wrapText="1"/>
    </xf>
    <xf numFmtId="0" fontId="21" fillId="0" borderId="137" xfId="0" applyFont="1" applyBorder="1" applyAlignment="1">
      <alignment horizontal="left" vertical="center" wrapText="1"/>
    </xf>
    <xf numFmtId="0" fontId="21" fillId="0" borderId="109" xfId="0" applyFont="1" applyBorder="1" applyAlignment="1">
      <alignment horizontal="left" vertical="center" wrapText="1"/>
    </xf>
    <xf numFmtId="3" fontId="22" fillId="0" borderId="90" xfId="0" applyNumberFormat="1" applyFont="1" applyBorder="1" applyAlignment="1">
      <alignment horizontal="right" vertical="center"/>
    </xf>
    <xf numFmtId="0" fontId="14" fillId="0" borderId="0" xfId="0" applyFont="1" applyAlignment="1">
      <alignment horizontal="justify" vertical="top" wrapText="1"/>
    </xf>
    <xf numFmtId="0" fontId="21" fillId="0" borderId="128" xfId="0" applyFont="1" applyBorder="1" applyAlignment="1">
      <alignment horizontal="left" vertical="center" wrapText="1"/>
    </xf>
    <xf numFmtId="0" fontId="14" fillId="0" borderId="0" xfId="0" applyFont="1" applyAlignment="1">
      <alignment horizontal="justify" vertical="top"/>
    </xf>
    <xf numFmtId="0" fontId="22" fillId="0" borderId="37" xfId="0" applyFont="1" applyBorder="1" applyAlignment="1">
      <alignment horizontal="left" vertical="center"/>
    </xf>
    <xf numFmtId="0" fontId="9" fillId="0" borderId="0" xfId="0" applyFont="1" applyAlignment="1">
      <alignment horizontal="justify" vertical="top" wrapText="1"/>
    </xf>
    <xf numFmtId="0" fontId="10" fillId="0" borderId="0" xfId="0" applyFont="1" applyAlignment="1">
      <alignment horizontal="left" vertical="top" wrapText="1"/>
    </xf>
    <xf numFmtId="0" fontId="22" fillId="0" borderId="0" xfId="0" applyFont="1" applyAlignment="1">
      <alignment horizontal="left"/>
    </xf>
    <xf numFmtId="0" fontId="84" fillId="0" borderId="0" xfId="0" applyFont="1" applyAlignment="1">
      <alignment horizontal="center"/>
    </xf>
    <xf numFmtId="9" fontId="84" fillId="0" borderId="0" xfId="0" applyNumberFormat="1" applyFont="1" applyAlignment="1">
      <alignment horizontal="center"/>
    </xf>
    <xf numFmtId="0" fontId="21" fillId="0" borderId="99" xfId="0" applyFont="1" applyBorder="1" applyAlignment="1">
      <alignment horizontal="center" wrapText="1"/>
    </xf>
    <xf numFmtId="0" fontId="22" fillId="0" borderId="101" xfId="0" applyFont="1" applyBorder="1" applyAlignment="1">
      <alignment horizontal="left"/>
    </xf>
    <xf numFmtId="0" fontId="84" fillId="0" borderId="101" xfId="0" applyFont="1" applyBorder="1" applyAlignment="1">
      <alignment horizontal="center"/>
    </xf>
    <xf numFmtId="0" fontId="21" fillId="0" borderId="108" xfId="0" applyFont="1" applyBorder="1" applyAlignment="1">
      <alignment horizontal="center"/>
    </xf>
    <xf numFmtId="0" fontId="21" fillId="0" borderId="99" xfId="0" applyFont="1" applyBorder="1" applyAlignment="1">
      <alignment horizontal="center"/>
    </xf>
    <xf numFmtId="0" fontId="21" fillId="0" borderId="107" xfId="0" applyFont="1" applyBorder="1" applyAlignment="1">
      <alignment horizontal="center"/>
    </xf>
    <xf numFmtId="3" fontId="22" fillId="0" borderId="130" xfId="0" applyNumberFormat="1" applyFont="1" applyBorder="1" applyAlignment="1">
      <alignment horizontal="right" vertical="center" wrapText="1"/>
    </xf>
    <xf numFmtId="0" fontId="21" fillId="0" borderId="37" xfId="0" applyNumberFormat="1" applyFont="1" applyBorder="1" applyAlignment="1">
      <alignment horizontal="center" vertical="center" wrapText="1"/>
    </xf>
    <xf numFmtId="0" fontId="22" fillId="0" borderId="131" xfId="0" applyNumberFormat="1" applyFont="1" applyBorder="1" applyAlignment="1">
      <alignment horizontal="left" vertical="center" wrapText="1"/>
    </xf>
    <xf numFmtId="0" fontId="22" fillId="0" borderId="132" xfId="0" applyNumberFormat="1" applyFont="1" applyBorder="1" applyAlignment="1">
      <alignment horizontal="left" vertical="center" wrapText="1"/>
    </xf>
    <xf numFmtId="0" fontId="22" fillId="0" borderId="130" xfId="0" applyNumberFormat="1" applyFont="1" applyBorder="1" applyAlignment="1">
      <alignment horizontal="left" vertical="center" wrapText="1"/>
    </xf>
    <xf numFmtId="0" fontId="9" fillId="0" borderId="0" xfId="0" applyFont="1" applyFill="1" applyAlignment="1">
      <alignment horizontal="justify" vertical="top" wrapText="1"/>
    </xf>
    <xf numFmtId="0" fontId="21" fillId="0" borderId="37" xfId="0" applyFont="1" applyFill="1" applyBorder="1" applyAlignment="1">
      <alignment horizontal="center" vertical="center" wrapText="1"/>
    </xf>
    <xf numFmtId="0" fontId="1" fillId="0" borderId="130" xfId="0" applyFont="1" applyFill="1" applyBorder="1" applyAlignment="1">
      <alignment horizontal="center" vertical="center" wrapText="1"/>
    </xf>
    <xf numFmtId="0" fontId="22" fillId="0" borderId="130" xfId="0" applyFont="1" applyFill="1" applyBorder="1" applyAlignment="1">
      <alignment horizontal="center" vertical="center" wrapText="1"/>
    </xf>
    <xf numFmtId="174" fontId="22" fillId="0" borderId="130" xfId="0" applyNumberFormat="1" applyFont="1" applyFill="1" applyBorder="1" applyAlignment="1">
      <alignment horizontal="right" vertical="center"/>
    </xf>
    <xf numFmtId="0" fontId="13" fillId="0" borderId="0" xfId="0" applyFont="1" applyAlignment="1">
      <alignment horizontal="left"/>
    </xf>
    <xf numFmtId="3" fontId="22" fillId="0" borderId="63" xfId="0" applyNumberFormat="1" applyFont="1" applyBorder="1" applyAlignment="1">
      <alignment horizontal="right" vertical="center"/>
    </xf>
    <xf numFmtId="3" fontId="22" fillId="0" borderId="64" xfId="0" applyNumberFormat="1" applyFont="1" applyBorder="1" applyAlignment="1">
      <alignment horizontal="right" vertical="center"/>
    </xf>
    <xf numFmtId="3" fontId="22" fillId="2" borderId="64" xfId="0" applyNumberFormat="1" applyFont="1" applyFill="1" applyBorder="1" applyAlignment="1">
      <alignment horizontal="right" vertical="center"/>
    </xf>
    <xf numFmtId="3" fontId="22" fillId="2" borderId="65" xfId="0" applyNumberFormat="1" applyFont="1" applyFill="1" applyBorder="1" applyAlignment="1">
      <alignment horizontal="right" vertical="center"/>
    </xf>
    <xf numFmtId="3" fontId="21" fillId="0" borderId="132" xfId="0" applyNumberFormat="1" applyFont="1" applyFill="1" applyBorder="1" applyAlignment="1">
      <alignment horizontal="right" vertical="center"/>
    </xf>
    <xf numFmtId="3" fontId="22" fillId="0" borderId="132" xfId="0" applyNumberFormat="1" applyFont="1" applyFill="1" applyBorder="1" applyAlignment="1">
      <alignment horizontal="right" vertical="center"/>
    </xf>
    <xf numFmtId="3" fontId="21" fillId="2" borderId="131" xfId="0" applyNumberFormat="1" applyFont="1" applyFill="1" applyBorder="1" applyAlignment="1">
      <alignment horizontal="right" vertical="center"/>
    </xf>
    <xf numFmtId="0" fontId="13" fillId="0" borderId="0" xfId="0" applyFont="1" applyAlignment="1">
      <alignment horizontal="left" vertical="top"/>
    </xf>
    <xf numFmtId="0" fontId="21" fillId="0" borderId="92" xfId="0" applyFont="1" applyBorder="1" applyAlignment="1">
      <alignment horizontal="center" vertical="center" wrapText="1"/>
    </xf>
    <xf numFmtId="0" fontId="21" fillId="0" borderId="93" xfId="0" applyFont="1" applyBorder="1" applyAlignment="1">
      <alignment horizontal="center" vertical="center" wrapText="1"/>
    </xf>
    <xf numFmtId="0" fontId="21" fillId="0" borderId="17" xfId="0" applyFont="1" applyBorder="1" applyAlignment="1">
      <alignment horizontal="center" vertical="center" wrapText="1"/>
    </xf>
    <xf numFmtId="3" fontId="21" fillId="2" borderId="13" xfId="0" applyNumberFormat="1" applyFont="1" applyFill="1" applyBorder="1" applyAlignment="1">
      <alignment horizontal="right" vertical="center"/>
    </xf>
    <xf numFmtId="0" fontId="22" fillId="0" borderId="100" xfId="0" applyFont="1" applyBorder="1" applyAlignment="1">
      <alignment horizontal="left" vertical="center" wrapText="1"/>
    </xf>
    <xf numFmtId="0" fontId="22" fillId="0" borderId="101" xfId="0" applyFont="1" applyBorder="1" applyAlignment="1">
      <alignment horizontal="left" vertical="center" wrapText="1"/>
    </xf>
    <xf numFmtId="0" fontId="22" fillId="0" borderId="102" xfId="0" applyFont="1" applyBorder="1" applyAlignment="1">
      <alignment horizontal="left" vertical="center" wrapText="1"/>
    </xf>
    <xf numFmtId="3" fontId="22" fillId="0" borderId="102" xfId="0" applyNumberFormat="1" applyFont="1" applyBorder="1" applyAlignment="1">
      <alignment horizontal="right" vertical="center"/>
    </xf>
    <xf numFmtId="3" fontId="22" fillId="0" borderId="141" xfId="0" applyNumberFormat="1" applyFont="1" applyBorder="1" applyAlignment="1">
      <alignment horizontal="right" vertical="center"/>
    </xf>
    <xf numFmtId="0" fontId="2" fillId="0" borderId="103" xfId="0" applyFont="1" applyBorder="1" applyAlignment="1">
      <alignment horizontal="left" vertical="center" wrapText="1"/>
    </xf>
    <xf numFmtId="0" fontId="21" fillId="0" borderId="37" xfId="0" applyFont="1" applyBorder="1" applyAlignment="1">
      <alignment horizontal="left" vertical="center" wrapText="1"/>
    </xf>
    <xf numFmtId="0" fontId="13" fillId="0" borderId="0" xfId="0" applyFont="1" applyAlignment="1">
      <alignment horizontal="justify" vertical="top" wrapText="1"/>
    </xf>
    <xf numFmtId="0" fontId="21" fillId="0" borderId="123" xfId="0" applyFont="1" applyBorder="1" applyAlignment="1">
      <alignment horizontal="left"/>
    </xf>
    <xf numFmtId="0" fontId="21" fillId="0" borderId="137" xfId="0" applyFont="1" applyBorder="1" applyAlignment="1">
      <alignment horizontal="left"/>
    </xf>
    <xf numFmtId="0" fontId="21" fillId="0" borderId="109" xfId="0" applyFont="1" applyBorder="1" applyAlignment="1">
      <alignment horizontal="left"/>
    </xf>
    <xf numFmtId="0" fontId="22" fillId="0" borderId="103" xfId="0" applyFont="1" applyBorder="1" applyAlignment="1">
      <alignment horizontal="left"/>
    </xf>
    <xf numFmtId="0" fontId="22" fillId="0" borderId="90" xfId="0" applyFont="1" applyBorder="1" applyAlignment="1">
      <alignment horizontal="left"/>
    </xf>
    <xf numFmtId="0" fontId="22" fillId="0" borderId="104" xfId="0" applyFont="1" applyBorder="1" applyAlignment="1">
      <alignment horizontal="left"/>
    </xf>
    <xf numFmtId="0" fontId="4" fillId="0" borderId="103" xfId="0" applyFont="1" applyBorder="1" applyAlignment="1">
      <alignment horizontal="left"/>
    </xf>
    <xf numFmtId="0" fontId="22" fillId="0" borderId="124" xfId="0" applyFont="1" applyBorder="1" applyAlignment="1">
      <alignment horizontal="left"/>
    </xf>
    <xf numFmtId="0" fontId="22" fillId="0" borderId="115" xfId="0" applyFont="1" applyBorder="1" applyAlignment="1">
      <alignment horizontal="left"/>
    </xf>
    <xf numFmtId="0" fontId="22" fillId="0" borderId="112" xfId="0" applyFont="1" applyBorder="1" applyAlignment="1">
      <alignment horizontal="left"/>
    </xf>
    <xf numFmtId="0" fontId="21" fillId="0" borderId="92" xfId="0" applyFont="1" applyBorder="1" applyAlignment="1">
      <alignment horizontal="left"/>
    </xf>
    <xf numFmtId="0" fontId="21" fillId="0" borderId="93" xfId="0" applyFont="1" applyBorder="1" applyAlignment="1">
      <alignment horizontal="left"/>
    </xf>
    <xf numFmtId="0" fontId="21" fillId="0" borderId="17" xfId="0" applyFont="1" applyBorder="1" applyAlignment="1">
      <alignment horizontal="left"/>
    </xf>
    <xf numFmtId="0" fontId="21" fillId="0" borderId="92" xfId="0" applyFont="1" applyBorder="1" applyAlignment="1">
      <alignment horizontal="center"/>
    </xf>
    <xf numFmtId="0" fontId="21" fillId="0" borderId="93" xfId="0" applyFont="1" applyBorder="1" applyAlignment="1">
      <alignment horizontal="center"/>
    </xf>
    <xf numFmtId="0" fontId="21" fillId="0" borderId="17" xfId="0" applyFont="1" applyBorder="1" applyAlignment="1">
      <alignment horizontal="center"/>
    </xf>
    <xf numFmtId="3" fontId="22" fillId="2" borderId="123" xfId="0" applyNumberFormat="1" applyFont="1" applyFill="1" applyBorder="1" applyAlignment="1">
      <alignment horizontal="right" vertical="center"/>
    </xf>
    <xf numFmtId="3" fontId="22" fillId="2" borderId="137" xfId="0" applyNumberFormat="1" applyFont="1" applyFill="1" applyBorder="1" applyAlignment="1">
      <alignment horizontal="right" vertical="center"/>
    </xf>
    <xf numFmtId="3" fontId="22" fillId="2" borderId="109" xfId="0" applyNumberFormat="1" applyFont="1" applyFill="1" applyBorder="1" applyAlignment="1">
      <alignment horizontal="right" vertical="center"/>
    </xf>
    <xf numFmtId="3" fontId="22" fillId="0" borderId="37" xfId="0" applyNumberFormat="1" applyFont="1" applyBorder="1" applyAlignment="1">
      <alignment horizontal="right" vertical="center"/>
    </xf>
    <xf numFmtId="3" fontId="22" fillId="0" borderId="128" xfId="0" applyNumberFormat="1" applyFont="1" applyBorder="1" applyAlignment="1">
      <alignment horizontal="right" vertical="center"/>
    </xf>
    <xf numFmtId="3" fontId="84" fillId="0" borderId="141" xfId="0" applyNumberFormat="1" applyFont="1" applyBorder="1" applyAlignment="1">
      <alignment horizontal="right" vertical="center"/>
    </xf>
    <xf numFmtId="3" fontId="84" fillId="0" borderId="103" xfId="0" applyNumberFormat="1" applyFont="1" applyBorder="1" applyAlignment="1">
      <alignment horizontal="right" vertical="center"/>
    </xf>
    <xf numFmtId="3" fontId="84" fillId="0" borderId="90" xfId="0" applyNumberFormat="1" applyFont="1" applyBorder="1" applyAlignment="1">
      <alignment horizontal="right" vertical="center"/>
    </xf>
    <xf numFmtId="3" fontId="84" fillId="0" borderId="104" xfId="0" applyNumberFormat="1" applyFont="1" applyBorder="1" applyAlignment="1">
      <alignment horizontal="right" vertical="center"/>
    </xf>
    <xf numFmtId="3" fontId="84" fillId="0" borderId="132" xfId="0" applyNumberFormat="1" applyFont="1" applyBorder="1" applyAlignment="1">
      <alignment horizontal="right" vertical="center"/>
    </xf>
    <xf numFmtId="3" fontId="22" fillId="4" borderId="132" xfId="0" applyNumberFormat="1" applyFont="1" applyFill="1" applyBorder="1" applyAlignment="1">
      <alignment horizontal="right" vertical="center" wrapText="1"/>
    </xf>
    <xf numFmtId="3" fontId="22" fillId="2" borderId="127" xfId="0" applyNumberFormat="1" applyFont="1" applyFill="1" applyBorder="1" applyAlignment="1">
      <alignment horizontal="right" vertical="center" wrapText="1"/>
    </xf>
    <xf numFmtId="0" fontId="21" fillId="0" borderId="131" xfId="0" applyFont="1" applyBorder="1" applyAlignment="1">
      <alignment horizontal="left"/>
    </xf>
    <xf numFmtId="0" fontId="22" fillId="0" borderId="132" xfId="0" applyFont="1" applyBorder="1" applyAlignment="1">
      <alignment horizontal="center"/>
    </xf>
    <xf numFmtId="0" fontId="1" fillId="0" borderId="130" xfId="0" applyFont="1" applyBorder="1" applyAlignment="1">
      <alignment horizontal="center"/>
    </xf>
    <xf numFmtId="0" fontId="22" fillId="0" borderId="130" xfId="0" applyFont="1" applyBorder="1" applyAlignment="1">
      <alignment horizontal="center"/>
    </xf>
    <xf numFmtId="0" fontId="9" fillId="0" borderId="0" xfId="0" applyFont="1" applyAlignment="1">
      <alignment horizontal="left" vertical="top"/>
    </xf>
    <xf numFmtId="0" fontId="22" fillId="2" borderId="99" xfId="0" applyFont="1" applyFill="1" applyBorder="1" applyAlignment="1">
      <alignment horizontal="center"/>
    </xf>
    <xf numFmtId="0" fontId="22" fillId="2" borderId="107" xfId="0" applyFont="1" applyFill="1" applyBorder="1" applyAlignment="1">
      <alignment horizontal="center"/>
    </xf>
    <xf numFmtId="0" fontId="21" fillId="0" borderId="92" xfId="0" applyFont="1" applyBorder="1" applyAlignment="1">
      <alignment horizontal="center" vertical="center"/>
    </xf>
    <xf numFmtId="0" fontId="21" fillId="0" borderId="93" xfId="0" applyFont="1" applyBorder="1" applyAlignment="1">
      <alignment horizontal="center" vertical="center"/>
    </xf>
    <xf numFmtId="0" fontId="21" fillId="0" borderId="17" xfId="0" applyFont="1" applyBorder="1" applyAlignment="1">
      <alignment horizontal="center" vertical="center"/>
    </xf>
    <xf numFmtId="0" fontId="22" fillId="0" borderId="94" xfId="0" applyFont="1" applyBorder="1" applyAlignment="1">
      <alignment horizontal="left" vertical="center" wrapText="1"/>
    </xf>
    <xf numFmtId="0" fontId="22" fillId="0" borderId="95" xfId="0" applyFont="1" applyBorder="1" applyAlignment="1">
      <alignment horizontal="left" vertical="center" wrapText="1"/>
    </xf>
    <xf numFmtId="0" fontId="22" fillId="0" borderId="96" xfId="0" applyFont="1" applyBorder="1" applyAlignment="1">
      <alignment horizontal="left" vertical="center" wrapText="1"/>
    </xf>
    <xf numFmtId="3" fontId="21" fillId="0" borderId="130" xfId="0" applyNumberFormat="1" applyFont="1" applyBorder="1" applyAlignment="1">
      <alignment horizontal="right" vertical="center" wrapText="1"/>
    </xf>
    <xf numFmtId="3" fontId="21" fillId="4" borderId="132" xfId="0" applyNumberFormat="1" applyFont="1" applyFill="1" applyBorder="1" applyAlignment="1">
      <alignment horizontal="right" vertical="center" wrapText="1"/>
    </xf>
    <xf numFmtId="3" fontId="22" fillId="2" borderId="124" xfId="0" applyNumberFormat="1" applyFont="1" applyFill="1" applyBorder="1" applyAlignment="1">
      <alignment horizontal="right" vertical="center"/>
    </xf>
    <xf numFmtId="3" fontId="22" fillId="2" borderId="115" xfId="0" applyNumberFormat="1" applyFont="1" applyFill="1" applyBorder="1" applyAlignment="1">
      <alignment horizontal="right" vertical="center"/>
    </xf>
    <xf numFmtId="3" fontId="22" fillId="2" borderId="112" xfId="0" applyNumberFormat="1" applyFont="1" applyFill="1" applyBorder="1" applyAlignment="1">
      <alignment horizontal="right" vertical="center"/>
    </xf>
    <xf numFmtId="3" fontId="22" fillId="2" borderId="103" xfId="0" applyNumberFormat="1" applyFont="1" applyFill="1" applyBorder="1" applyAlignment="1">
      <alignment horizontal="right" vertical="center"/>
    </xf>
    <xf numFmtId="3" fontId="22" fillId="2" borderId="90" xfId="0" applyNumberFormat="1" applyFont="1" applyFill="1" applyBorder="1" applyAlignment="1">
      <alignment horizontal="right" vertical="center"/>
    </xf>
    <xf numFmtId="3" fontId="22" fillId="2" borderId="104" xfId="0" applyNumberFormat="1" applyFont="1" applyFill="1" applyBorder="1" applyAlignment="1">
      <alignment horizontal="right" vertical="center"/>
    </xf>
    <xf numFmtId="3" fontId="22" fillId="2" borderId="128" xfId="0" applyNumberFormat="1" applyFont="1" applyFill="1" applyBorder="1" applyAlignment="1">
      <alignment horizontal="right" vertical="center"/>
    </xf>
    <xf numFmtId="3" fontId="22" fillId="2" borderId="131" xfId="0" applyNumberFormat="1" applyFont="1" applyFill="1" applyBorder="1" applyAlignment="1">
      <alignment horizontal="right" vertical="center" wrapText="1"/>
    </xf>
    <xf numFmtId="3" fontId="22" fillId="0" borderId="132" xfId="0" applyNumberFormat="1" applyFont="1" applyFill="1" applyBorder="1" applyAlignment="1">
      <alignment horizontal="right" vertical="center" wrapText="1"/>
    </xf>
    <xf numFmtId="3" fontId="22" fillId="2" borderId="128" xfId="0" applyNumberFormat="1" applyFont="1" applyFill="1" applyBorder="1" applyAlignment="1">
      <alignment horizontal="right" vertical="center" wrapText="1"/>
    </xf>
    <xf numFmtId="3" fontId="21" fillId="0" borderId="132" xfId="0" applyNumberFormat="1" applyFont="1" applyFill="1" applyBorder="1" applyAlignment="1">
      <alignment horizontal="right" vertical="center" wrapText="1"/>
    </xf>
    <xf numFmtId="0" fontId="22" fillId="0" borderId="132" xfId="0" applyFont="1" applyFill="1" applyBorder="1" applyAlignment="1">
      <alignment horizontal="center" vertical="center" wrapText="1"/>
    </xf>
    <xf numFmtId="174" fontId="22" fillId="0" borderId="132" xfId="0" applyNumberFormat="1" applyFont="1" applyFill="1" applyBorder="1" applyAlignment="1">
      <alignment horizontal="right" vertical="center"/>
    </xf>
    <xf numFmtId="0" fontId="22" fillId="0" borderId="132" xfId="0" applyFont="1" applyFill="1" applyBorder="1" applyAlignment="1">
      <alignment horizontal="right" vertical="center"/>
    </xf>
    <xf numFmtId="0" fontId="21" fillId="0" borderId="123" xfId="0" applyFont="1" applyFill="1" applyBorder="1" applyAlignment="1">
      <alignment horizontal="left" vertical="center" wrapText="1"/>
    </xf>
    <xf numFmtId="0" fontId="21" fillId="0" borderId="137" xfId="0" applyFont="1" applyFill="1" applyBorder="1" applyAlignment="1">
      <alignment horizontal="left" vertical="center" wrapText="1"/>
    </xf>
    <xf numFmtId="0" fontId="21" fillId="0" borderId="109" xfId="0" applyFont="1" applyFill="1" applyBorder="1" applyAlignment="1">
      <alignment horizontal="left" vertical="center" wrapText="1"/>
    </xf>
    <xf numFmtId="174" fontId="22" fillId="0" borderId="131" xfId="0" applyNumberFormat="1" applyFont="1" applyFill="1" applyBorder="1" applyAlignment="1">
      <alignment horizontal="right" vertical="center"/>
    </xf>
    <xf numFmtId="9" fontId="22" fillId="0" borderId="123" xfId="1" applyFont="1" applyFill="1" applyBorder="1" applyAlignment="1">
      <alignment horizontal="right" vertical="center"/>
    </xf>
    <xf numFmtId="9" fontId="22" fillId="0" borderId="137" xfId="1" applyFont="1" applyFill="1" applyBorder="1" applyAlignment="1">
      <alignment horizontal="right" vertical="center"/>
    </xf>
    <xf numFmtId="9" fontId="22" fillId="0" borderId="109" xfId="1" applyFont="1" applyFill="1" applyBorder="1" applyAlignment="1">
      <alignment horizontal="right" vertical="center"/>
    </xf>
    <xf numFmtId="10" fontId="22" fillId="0" borderId="130" xfId="0" applyNumberFormat="1" applyFont="1" applyFill="1" applyBorder="1" applyAlignment="1">
      <alignment horizontal="right" vertical="center"/>
    </xf>
    <xf numFmtId="0" fontId="1" fillId="0" borderId="132" xfId="0" applyFont="1" applyFill="1" applyBorder="1" applyAlignment="1">
      <alignment horizontal="center" vertical="center" wrapText="1"/>
    </xf>
    <xf numFmtId="3" fontId="22" fillId="0" borderId="127" xfId="0" applyNumberFormat="1" applyFont="1" applyBorder="1" applyAlignment="1">
      <alignment horizontal="right" vertical="center" wrapText="1"/>
    </xf>
    <xf numFmtId="3" fontId="31" fillId="0" borderId="0" xfId="2" applyNumberFormat="1" applyFont="1" applyAlignment="1">
      <alignment horizontal="left" vertical="center" wrapText="1"/>
    </xf>
    <xf numFmtId="3" fontId="31" fillId="0" borderId="0" xfId="2" applyNumberFormat="1" applyFont="1" applyAlignment="1">
      <alignment vertical="center" wrapText="1"/>
    </xf>
    <xf numFmtId="0" fontId="63" fillId="0" borderId="106" xfId="8" applyFont="1" applyFill="1" applyBorder="1" applyAlignment="1">
      <alignment horizontal="left" vertical="top" wrapText="1"/>
    </xf>
    <xf numFmtId="0" fontId="63" fillId="0" borderId="105" xfId="8" applyFont="1" applyFill="1" applyBorder="1" applyAlignment="1">
      <alignment horizontal="left" vertical="top" wrapText="1"/>
    </xf>
    <xf numFmtId="0" fontId="63" fillId="0" borderId="77" xfId="8" applyFont="1" applyFill="1" applyBorder="1" applyAlignment="1">
      <alignment horizontal="left" vertical="top" wrapText="1"/>
    </xf>
    <xf numFmtId="0" fontId="63" fillId="0" borderId="79" xfId="8" applyFont="1" applyFill="1" applyBorder="1" applyAlignment="1">
      <alignment horizontal="left" vertical="top" wrapText="1"/>
    </xf>
    <xf numFmtId="0" fontId="32" fillId="0" borderId="108" xfId="8" applyFont="1" applyBorder="1" applyAlignment="1">
      <alignment horizontal="center" vertical="top"/>
    </xf>
    <xf numFmtId="0" fontId="32" fillId="0" borderId="99" xfId="8" applyFont="1" applyBorder="1" applyAlignment="1">
      <alignment horizontal="center" vertical="top"/>
    </xf>
    <xf numFmtId="0" fontId="32" fillId="0" borderId="107" xfId="8" applyFont="1" applyBorder="1" applyAlignment="1">
      <alignment horizontal="center" vertical="top"/>
    </xf>
    <xf numFmtId="0" fontId="32" fillId="0" borderId="108" xfId="8" applyFont="1" applyFill="1" applyBorder="1" applyAlignment="1">
      <alignment horizontal="center" vertical="top"/>
    </xf>
    <xf numFmtId="0" fontId="32" fillId="0" borderId="13" xfId="8" applyFont="1" applyBorder="1" applyAlignment="1">
      <alignment horizontal="center" vertical="top"/>
    </xf>
    <xf numFmtId="170" fontId="75" fillId="0" borderId="89" xfId="8" applyNumberFormat="1" applyFont="1" applyFill="1" applyBorder="1" applyAlignment="1">
      <alignment horizontal="center" vertical="center"/>
    </xf>
    <xf numFmtId="170" fontId="75" fillId="0" borderId="91" xfId="8" applyNumberFormat="1" applyFont="1" applyFill="1" applyBorder="1" applyAlignment="1">
      <alignment horizontal="center" vertical="center"/>
    </xf>
    <xf numFmtId="170" fontId="75" fillId="0" borderId="89" xfId="8" applyNumberFormat="1" applyFont="1" applyFill="1" applyBorder="1" applyAlignment="1">
      <alignment horizontal="right" vertical="center"/>
    </xf>
    <xf numFmtId="170" fontId="75" fillId="0" borderId="90" xfId="8" applyNumberFormat="1" applyFont="1" applyFill="1" applyBorder="1" applyAlignment="1">
      <alignment horizontal="right" vertical="center"/>
    </xf>
    <xf numFmtId="170" fontId="75" fillId="0" borderId="104" xfId="8" applyNumberFormat="1" applyFont="1" applyFill="1" applyBorder="1" applyAlignment="1">
      <alignment horizontal="right" vertical="center"/>
    </xf>
    <xf numFmtId="170" fontId="75" fillId="0" borderId="43" xfId="8" applyNumberFormat="1" applyFont="1" applyFill="1" applyBorder="1" applyAlignment="1">
      <alignment horizontal="right" vertical="center"/>
    </xf>
    <xf numFmtId="170" fontId="75" fillId="0" borderId="91" xfId="8" applyNumberFormat="1" applyFont="1" applyFill="1" applyBorder="1" applyAlignment="1">
      <alignment horizontal="right" vertical="center"/>
    </xf>
    <xf numFmtId="0" fontId="77" fillId="0" borderId="89" xfId="8" applyFont="1" applyFill="1" applyBorder="1" applyAlignment="1">
      <alignment horizontal="center" vertical="center" wrapText="1"/>
    </xf>
    <xf numFmtId="0" fontId="77" fillId="0" borderId="104" xfId="8" applyFont="1" applyFill="1" applyBorder="1" applyAlignment="1">
      <alignment horizontal="center" vertical="center" wrapText="1"/>
    </xf>
    <xf numFmtId="0" fontId="77" fillId="0" borderId="86" xfId="8" applyFont="1" applyFill="1" applyBorder="1" applyAlignment="1">
      <alignment horizontal="center" vertical="center" wrapText="1"/>
    </xf>
    <xf numFmtId="0" fontId="77" fillId="0" borderId="101" xfId="8" applyFont="1" applyFill="1" applyBorder="1" applyAlignment="1">
      <alignment horizontal="center" vertical="center" wrapText="1"/>
    </xf>
    <xf numFmtId="0" fontId="77" fillId="0" borderId="87" xfId="8" applyFont="1" applyFill="1" applyBorder="1" applyAlignment="1">
      <alignment horizontal="center" vertical="center" wrapText="1"/>
    </xf>
    <xf numFmtId="0" fontId="77" fillId="0" borderId="89" xfId="8" applyFont="1" applyFill="1" applyBorder="1" applyAlignment="1">
      <alignment horizontal="center" wrapText="1"/>
    </xf>
    <xf numFmtId="0" fontId="77" fillId="0" borderId="91" xfId="8" applyFont="1" applyFill="1" applyBorder="1" applyAlignment="1">
      <alignment horizontal="center" wrapText="1"/>
    </xf>
    <xf numFmtId="0" fontId="77" fillId="0" borderId="106" xfId="8" applyFont="1" applyFill="1" applyBorder="1" applyAlignment="1">
      <alignment horizontal="center" vertical="center" wrapText="1"/>
    </xf>
    <xf numFmtId="0" fontId="77" fillId="0" borderId="96" xfId="8" applyFont="1" applyFill="1" applyBorder="1" applyAlignment="1">
      <alignment horizontal="center" vertical="center" wrapText="1"/>
    </xf>
    <xf numFmtId="0" fontId="77" fillId="0" borderId="102" xfId="8" applyFont="1" applyFill="1" applyBorder="1" applyAlignment="1">
      <alignment horizontal="center" vertical="center" wrapText="1"/>
    </xf>
    <xf numFmtId="170" fontId="75" fillId="0" borderId="86" xfId="8" applyNumberFormat="1" applyFont="1" applyFill="1" applyBorder="1" applyAlignment="1">
      <alignment horizontal="right" vertical="center"/>
    </xf>
    <xf numFmtId="170" fontId="75" fillId="0" borderId="101" xfId="8" applyNumberFormat="1" applyFont="1" applyFill="1" applyBorder="1" applyAlignment="1">
      <alignment horizontal="right" vertical="center"/>
    </xf>
    <xf numFmtId="0" fontId="77" fillId="0" borderId="113" xfId="8" applyFont="1" applyFill="1" applyBorder="1" applyAlignment="1">
      <alignment horizontal="center" vertical="center" wrapText="1"/>
    </xf>
    <xf numFmtId="0" fontId="77" fillId="0" borderId="114" xfId="8" applyFont="1" applyFill="1" applyBorder="1" applyAlignment="1">
      <alignment horizontal="center" vertical="center" wrapText="1"/>
    </xf>
    <xf numFmtId="0" fontId="77" fillId="0" borderId="43" xfId="8" applyFont="1" applyFill="1" applyBorder="1" applyAlignment="1">
      <alignment horizontal="center" vertical="center" wrapText="1"/>
    </xf>
    <xf numFmtId="1" fontId="77" fillId="0" borderId="43" xfId="8" applyNumberFormat="1" applyFont="1" applyFill="1" applyBorder="1" applyAlignment="1">
      <alignment horizontal="center" vertical="center"/>
    </xf>
    <xf numFmtId="0" fontId="77" fillId="0" borderId="90" xfId="8" applyFont="1" applyFill="1" applyBorder="1" applyAlignment="1">
      <alignment horizontal="center" wrapText="1"/>
    </xf>
    <xf numFmtId="0" fontId="77" fillId="0" borderId="90" xfId="8" applyFont="1" applyFill="1" applyBorder="1" applyAlignment="1">
      <alignment horizontal="center" vertical="center" wrapText="1"/>
    </xf>
    <xf numFmtId="0" fontId="77" fillId="0" borderId="91" xfId="8" applyFont="1" applyFill="1" applyBorder="1" applyAlignment="1">
      <alignment horizontal="center" vertical="center" wrapText="1"/>
    </xf>
    <xf numFmtId="170" fontId="75" fillId="0" borderId="90" xfId="8" applyNumberFormat="1" applyFont="1" applyFill="1" applyBorder="1" applyAlignment="1">
      <alignment horizontal="center" vertical="center"/>
    </xf>
    <xf numFmtId="0" fontId="77" fillId="0" borderId="86" xfId="8" applyFont="1" applyFill="1" applyBorder="1" applyAlignment="1">
      <alignment horizontal="center" wrapText="1"/>
    </xf>
    <xf numFmtId="0" fontId="77" fillId="0" borderId="87" xfId="8" applyFont="1" applyFill="1" applyBorder="1" applyAlignment="1">
      <alignment horizontal="center" wrapText="1"/>
    </xf>
    <xf numFmtId="0" fontId="77" fillId="0" borderId="77" xfId="8" applyFont="1" applyFill="1" applyBorder="1" applyAlignment="1">
      <alignment horizontal="center" vertical="center" wrapText="1"/>
    </xf>
    <xf numFmtId="0" fontId="77" fillId="0" borderId="29" xfId="8" applyFont="1" applyFill="1" applyBorder="1" applyAlignment="1">
      <alignment horizontal="center" vertical="center" wrapText="1"/>
    </xf>
    <xf numFmtId="0" fontId="76" fillId="0" borderId="43" xfId="8" applyFont="1" applyFill="1" applyBorder="1" applyAlignment="1">
      <alignment horizontal="left" vertical="top" wrapText="1"/>
    </xf>
    <xf numFmtId="0" fontId="29" fillId="0" borderId="43" xfId="8" applyFont="1" applyFill="1" applyBorder="1" applyAlignment="1">
      <alignment horizontal="left" vertical="top" wrapText="1"/>
    </xf>
    <xf numFmtId="0" fontId="77" fillId="0" borderId="43" xfId="8" applyFont="1" applyFill="1" applyBorder="1" applyAlignment="1">
      <alignment horizontal="left" vertical="top" wrapText="1"/>
    </xf>
    <xf numFmtId="0" fontId="29" fillId="0" borderId="43" xfId="8" applyFill="1" applyBorder="1" applyAlignment="1">
      <alignment horizontal="left" vertical="top" wrapText="1"/>
    </xf>
    <xf numFmtId="0" fontId="77" fillId="0" borderId="115" xfId="8" applyFont="1" applyFill="1" applyBorder="1" applyAlignment="1">
      <alignment horizontal="center" vertical="center" wrapText="1"/>
    </xf>
    <xf numFmtId="0" fontId="29" fillId="0" borderId="115" xfId="8" applyFill="1" applyBorder="1" applyAlignment="1">
      <alignment horizontal="center" vertical="center" wrapText="1"/>
    </xf>
    <xf numFmtId="0" fontId="29" fillId="0" borderId="114" xfId="8" applyFill="1" applyBorder="1" applyAlignment="1">
      <alignment horizontal="center" vertical="center" wrapText="1"/>
    </xf>
    <xf numFmtId="0" fontId="77" fillId="0" borderId="77" xfId="8" applyFont="1" applyFill="1" applyBorder="1" applyAlignment="1">
      <alignment horizontal="center" wrapText="1"/>
    </xf>
    <xf numFmtId="0" fontId="77" fillId="0" borderId="79" xfId="8" applyFont="1" applyFill="1" applyBorder="1" applyAlignment="1">
      <alignment horizontal="center" wrapText="1"/>
    </xf>
    <xf numFmtId="0" fontId="76" fillId="0" borderId="75" xfId="8" applyFont="1" applyFill="1" applyBorder="1" applyAlignment="1">
      <alignment horizontal="left" vertical="top" wrapText="1"/>
    </xf>
    <xf numFmtId="0" fontId="29" fillId="0" borderId="75" xfId="8" applyFont="1" applyFill="1" applyBorder="1" applyAlignment="1">
      <alignment horizontal="left" vertical="top" wrapText="1"/>
    </xf>
    <xf numFmtId="49" fontId="76" fillId="0" borderId="43" xfId="8" applyNumberFormat="1" applyFont="1" applyFill="1" applyBorder="1" applyAlignment="1">
      <alignment horizontal="center" vertical="top"/>
    </xf>
    <xf numFmtId="0" fontId="77" fillId="0" borderId="75" xfId="8" applyFont="1" applyFill="1" applyBorder="1" applyAlignment="1">
      <alignment horizontal="left" vertical="top" wrapText="1"/>
    </xf>
    <xf numFmtId="0" fontId="29" fillId="0" borderId="75" xfId="8" applyFill="1" applyBorder="1" applyAlignment="1">
      <alignment horizontal="left" vertical="top" wrapText="1"/>
    </xf>
    <xf numFmtId="49" fontId="76" fillId="0" borderId="71" xfId="8" applyNumberFormat="1" applyFont="1" applyFill="1" applyBorder="1" applyAlignment="1">
      <alignment horizontal="center" vertical="top"/>
    </xf>
    <xf numFmtId="0" fontId="78" fillId="0" borderId="0" xfId="8" applyFont="1" applyFill="1" applyBorder="1" applyAlignment="1">
      <alignment horizontal="center" vertical="center" wrapText="1"/>
    </xf>
    <xf numFmtId="0" fontId="78" fillId="0" borderId="79" xfId="8" applyFont="1" applyFill="1" applyBorder="1" applyAlignment="1">
      <alignment horizontal="center" vertical="center" wrapText="1"/>
    </xf>
    <xf numFmtId="0" fontId="78" fillId="0" borderId="101" xfId="8" applyFont="1" applyFill="1" applyBorder="1" applyAlignment="1">
      <alignment horizontal="center" vertical="center" wrapText="1"/>
    </xf>
    <xf numFmtId="0" fontId="78" fillId="0" borderId="87" xfId="8" applyFont="1" applyFill="1" applyBorder="1" applyAlignment="1">
      <alignment horizontal="center" vertical="center" wrapText="1"/>
    </xf>
    <xf numFmtId="49" fontId="77" fillId="0" borderId="117" xfId="8" applyNumberFormat="1" applyFont="1" applyFill="1" applyBorder="1" applyAlignment="1">
      <alignment horizontal="center" vertical="top"/>
    </xf>
    <xf numFmtId="49" fontId="77" fillId="0" borderId="120" xfId="8" applyNumberFormat="1" applyFont="1" applyFill="1" applyBorder="1" applyAlignment="1">
      <alignment horizontal="center" vertical="top"/>
    </xf>
    <xf numFmtId="49" fontId="77" fillId="0" borderId="86" xfId="8" applyNumberFormat="1" applyFont="1" applyFill="1" applyBorder="1" applyAlignment="1">
      <alignment horizontal="center" vertical="top"/>
    </xf>
    <xf numFmtId="49" fontId="77" fillId="0" borderId="87" xfId="8" applyNumberFormat="1" applyFont="1" applyFill="1" applyBorder="1" applyAlignment="1">
      <alignment horizontal="center" vertical="top"/>
    </xf>
    <xf numFmtId="0" fontId="77" fillId="0" borderId="117" xfId="8" applyFont="1" applyFill="1" applyBorder="1" applyAlignment="1">
      <alignment horizontal="center" vertical="center" wrapText="1"/>
    </xf>
    <xf numFmtId="0" fontId="76" fillId="0" borderId="66" xfId="8" applyFont="1" applyFill="1" applyBorder="1" applyAlignment="1">
      <alignment horizontal="right" vertical="top" wrapText="1"/>
    </xf>
    <xf numFmtId="0" fontId="76" fillId="0" borderId="66" xfId="8" quotePrefix="1" applyFont="1" applyFill="1" applyBorder="1" applyAlignment="1">
      <alignment horizontal="left" vertical="top" wrapText="1"/>
    </xf>
    <xf numFmtId="0" fontId="76" fillId="0" borderId="66" xfId="8" applyFont="1" applyFill="1" applyBorder="1"/>
    <xf numFmtId="0" fontId="77" fillId="0" borderId="66" xfId="8" applyFont="1" applyFill="1" applyBorder="1" applyAlignment="1">
      <alignment horizontal="left" vertical="top" wrapText="1"/>
    </xf>
    <xf numFmtId="0" fontId="78" fillId="0" borderId="63" xfId="8" applyFont="1" applyFill="1" applyBorder="1" applyAlignment="1">
      <alignment horizontal="center" vertical="center" wrapText="1"/>
    </xf>
    <xf numFmtId="0" fontId="78" fillId="0" borderId="66" xfId="8" applyFont="1" applyFill="1" applyBorder="1" applyAlignment="1">
      <alignment horizontal="center" vertical="center" wrapText="1"/>
    </xf>
    <xf numFmtId="0" fontId="77" fillId="0" borderId="64" xfId="8" applyFont="1" applyFill="1" applyBorder="1" applyAlignment="1">
      <alignment horizontal="center" vertical="center" wrapText="1"/>
    </xf>
    <xf numFmtId="0" fontId="77" fillId="0" borderId="66" xfId="8" applyFont="1" applyFill="1" applyBorder="1" applyAlignment="1">
      <alignment horizontal="left" vertical="center"/>
    </xf>
    <xf numFmtId="0" fontId="76" fillId="0" borderId="66" xfId="8" applyFont="1" applyFill="1" applyBorder="1" applyAlignment="1">
      <alignment horizontal="left" vertical="top" wrapText="1"/>
    </xf>
    <xf numFmtId="49" fontId="76" fillId="0" borderId="117" xfId="8" applyNumberFormat="1" applyFont="1" applyFill="1" applyBorder="1" applyAlignment="1">
      <alignment horizontal="center" vertical="top"/>
    </xf>
    <xf numFmtId="49" fontId="76" fillId="0" borderId="120" xfId="8" applyNumberFormat="1" applyFont="1" applyFill="1" applyBorder="1" applyAlignment="1">
      <alignment horizontal="center" vertical="top"/>
    </xf>
    <xf numFmtId="49" fontId="76" fillId="0" borderId="86" xfId="8" applyNumberFormat="1" applyFont="1" applyFill="1" applyBorder="1" applyAlignment="1">
      <alignment horizontal="center" vertical="top"/>
    </xf>
    <xf numFmtId="49" fontId="76" fillId="0" borderId="87" xfId="8" applyNumberFormat="1" applyFont="1" applyFill="1" applyBorder="1" applyAlignment="1">
      <alignment horizontal="center" vertical="top"/>
    </xf>
    <xf numFmtId="0" fontId="77" fillId="0" borderId="66" xfId="8" quotePrefix="1" applyFont="1" applyFill="1" applyBorder="1" applyAlignment="1">
      <alignment horizontal="left" vertical="top" wrapText="1"/>
    </xf>
    <xf numFmtId="0" fontId="77" fillId="0" borderId="43" xfId="8" quotePrefix="1" applyFont="1" applyFill="1" applyBorder="1" applyAlignment="1">
      <alignment horizontal="left" vertical="top" wrapText="1"/>
    </xf>
    <xf numFmtId="0" fontId="76" fillId="0" borderId="66" xfId="8" quotePrefix="1" applyFont="1" applyFill="1" applyBorder="1" applyAlignment="1">
      <alignment horizontal="center" vertical="top" wrapText="1"/>
    </xf>
    <xf numFmtId="0" fontId="77" fillId="0" borderId="71" xfId="8" applyFont="1" applyFill="1" applyBorder="1" applyAlignment="1">
      <alignment horizontal="center" vertical="center" wrapText="1"/>
    </xf>
    <xf numFmtId="0" fontId="78" fillId="0" borderId="70" xfId="8" applyFont="1" applyFill="1" applyBorder="1" applyAlignment="1">
      <alignment horizontal="center" vertical="center" wrapText="1"/>
    </xf>
    <xf numFmtId="0" fontId="78" fillId="0" borderId="119" xfId="8" applyFont="1" applyFill="1" applyBorder="1" applyAlignment="1">
      <alignment horizontal="center" vertical="center" wrapText="1"/>
    </xf>
    <xf numFmtId="1" fontId="77" fillId="0" borderId="118" xfId="8" applyNumberFormat="1" applyFont="1" applyFill="1" applyBorder="1" applyAlignment="1">
      <alignment horizontal="center" vertical="center"/>
    </xf>
    <xf numFmtId="0" fontId="76" fillId="0" borderId="66" xfId="8" applyFont="1" applyFill="1" applyBorder="1" applyAlignment="1">
      <alignment horizontal="center" vertical="top" wrapText="1"/>
    </xf>
    <xf numFmtId="0" fontId="77" fillId="0" borderId="118" xfId="8" applyFont="1" applyFill="1" applyBorder="1" applyAlignment="1">
      <alignment horizontal="center" vertical="center" wrapText="1"/>
    </xf>
    <xf numFmtId="0" fontId="77" fillId="0" borderId="66" xfId="8" quotePrefix="1" applyFont="1" applyFill="1" applyBorder="1" applyAlignment="1">
      <alignment horizontal="right" vertical="top" wrapText="1"/>
    </xf>
    <xf numFmtId="0" fontId="77" fillId="0" borderId="66" xfId="8" applyFont="1" applyFill="1" applyBorder="1" applyAlignment="1">
      <alignment horizontal="right" vertical="top" wrapText="1"/>
    </xf>
    <xf numFmtId="49" fontId="77" fillId="0" borderId="43" xfId="8" applyNumberFormat="1" applyFont="1" applyFill="1" applyBorder="1" applyAlignment="1">
      <alignment horizontal="center" vertical="top"/>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0" fontId="77" fillId="0" borderId="71" xfId="8" quotePrefix="1" applyFont="1" applyFill="1" applyBorder="1" applyAlignment="1">
      <alignment horizontal="left" vertical="top" wrapText="1"/>
    </xf>
    <xf numFmtId="0" fontId="77" fillId="0" borderId="70" xfId="8" quotePrefix="1" applyFont="1" applyFill="1" applyBorder="1" applyAlignment="1">
      <alignment horizontal="right" vertical="top" wrapText="1"/>
    </xf>
    <xf numFmtId="0" fontId="76" fillId="0" borderId="70" xfId="8" applyFont="1" applyFill="1" applyBorder="1" applyAlignment="1">
      <alignment horizontal="right" vertical="top" wrapText="1"/>
    </xf>
    <xf numFmtId="0" fontId="76" fillId="0" borderId="71" xfId="8" applyFont="1" applyFill="1" applyBorder="1" applyAlignment="1">
      <alignment horizontal="left" vertical="top" wrapText="1"/>
    </xf>
    <xf numFmtId="0" fontId="77" fillId="0" borderId="112" xfId="8" applyFont="1" applyFill="1" applyBorder="1" applyAlignment="1">
      <alignment horizontal="center" vertical="center" wrapText="1"/>
    </xf>
    <xf numFmtId="0" fontId="77" fillId="0" borderId="65" xfId="8" applyFont="1" applyFill="1" applyBorder="1" applyAlignment="1">
      <alignment horizontal="center" vertical="center" wrapText="1"/>
    </xf>
    <xf numFmtId="0" fontId="61" fillId="0" borderId="0" xfId="8" applyFont="1" applyFill="1" applyAlignment="1">
      <alignment horizontal="center" vertical="center" wrapText="1"/>
    </xf>
    <xf numFmtId="0" fontId="61" fillId="0" borderId="99" xfId="8" applyFont="1" applyFill="1" applyBorder="1" applyAlignment="1">
      <alignment horizontal="center" vertical="center" wrapText="1"/>
    </xf>
    <xf numFmtId="0" fontId="63" fillId="0" borderId="106" xfId="8" applyFont="1" applyFill="1" applyBorder="1" applyAlignment="1">
      <alignment horizontal="center" vertical="top" wrapText="1"/>
    </xf>
    <xf numFmtId="0" fontId="63" fillId="0" borderId="95" xfId="8" applyFont="1" applyFill="1" applyBorder="1" applyAlignment="1">
      <alignment horizontal="center" vertical="top" wrapText="1"/>
    </xf>
    <xf numFmtId="0" fontId="63" fillId="0" borderId="105" xfId="8" applyFont="1" applyFill="1" applyBorder="1" applyAlignment="1">
      <alignment horizontal="center" vertical="top" wrapText="1"/>
    </xf>
    <xf numFmtId="0" fontId="63" fillId="0" borderId="77" xfId="8" applyFont="1" applyFill="1" applyBorder="1" applyAlignment="1">
      <alignment horizontal="center" vertical="top" wrapText="1"/>
    </xf>
    <xf numFmtId="0" fontId="63" fillId="0" borderId="0" xfId="8" applyFont="1" applyFill="1" applyBorder="1" applyAlignment="1">
      <alignment horizontal="center" vertical="top" wrapText="1"/>
    </xf>
    <xf numFmtId="0" fontId="63" fillId="0" borderId="79" xfId="8" applyFont="1" applyFill="1" applyBorder="1" applyAlignment="1">
      <alignment horizontal="center" vertical="top" wrapText="1"/>
    </xf>
    <xf numFmtId="0" fontId="63" fillId="0" borderId="96" xfId="8" applyFont="1" applyFill="1" applyBorder="1" applyAlignment="1">
      <alignment horizontal="center" vertical="top" wrapText="1"/>
    </xf>
    <xf numFmtId="0" fontId="63" fillId="0" borderId="29" xfId="8" applyFont="1" applyFill="1" applyBorder="1" applyAlignment="1">
      <alignment horizontal="center" vertical="top" wrapText="1"/>
    </xf>
    <xf numFmtId="3" fontId="52" fillId="0" borderId="0" xfId="7" applyNumberFormat="1" applyFont="1" applyFill="1" applyAlignment="1">
      <alignment horizontal="center"/>
    </xf>
    <xf numFmtId="0" fontId="61" fillId="3" borderId="118" xfId="0" applyFont="1" applyFill="1" applyBorder="1" applyAlignment="1" applyProtection="1">
      <alignment horizontal="center" vertical="center" wrapText="1"/>
    </xf>
    <xf numFmtId="0" fontId="61" fillId="3" borderId="78" xfId="0" applyFont="1" applyFill="1" applyBorder="1" applyAlignment="1" applyProtection="1">
      <alignment horizontal="center" vertical="center" wrapText="1"/>
    </xf>
    <xf numFmtId="0" fontId="61" fillId="3" borderId="71" xfId="0" applyFont="1" applyFill="1" applyBorder="1" applyAlignment="1" applyProtection="1">
      <alignment horizontal="center" vertical="center" wrapText="1"/>
    </xf>
    <xf numFmtId="175" fontId="61" fillId="0" borderId="89" xfId="0" applyNumberFormat="1" applyFont="1" applyFill="1" applyBorder="1" applyAlignment="1" applyProtection="1">
      <alignment horizontal="center"/>
    </xf>
    <xf numFmtId="175" fontId="61" fillId="0" borderId="91" xfId="0" applyNumberFormat="1" applyFont="1" applyFill="1" applyBorder="1" applyAlignment="1" applyProtection="1">
      <alignment horizontal="center"/>
    </xf>
    <xf numFmtId="0" fontId="63" fillId="0" borderId="143" xfId="8" applyFont="1" applyFill="1" applyBorder="1" applyAlignment="1">
      <alignment horizontal="left" wrapText="1"/>
    </xf>
    <xf numFmtId="0" fontId="63" fillId="0" borderId="121" xfId="8" applyFont="1" applyFill="1" applyBorder="1" applyAlignment="1">
      <alignment horizontal="left" wrapText="1"/>
    </xf>
    <xf numFmtId="0" fontId="63" fillId="0" borderId="97" xfId="8" applyFont="1" applyFill="1" applyBorder="1" applyAlignment="1">
      <alignment horizontal="left" wrapText="1"/>
    </xf>
    <xf numFmtId="0" fontId="63" fillId="0" borderId="0" xfId="8" applyFont="1" applyFill="1" applyBorder="1" applyAlignment="1">
      <alignment horizontal="left" wrapText="1"/>
    </xf>
    <xf numFmtId="0" fontId="63" fillId="0" borderId="98" xfId="8" applyFont="1" applyFill="1" applyBorder="1" applyAlignment="1">
      <alignment horizontal="left" wrapText="1"/>
    </xf>
    <xf numFmtId="0" fontId="63" fillId="0" borderId="99" xfId="8" applyFont="1" applyFill="1" applyBorder="1" applyAlignment="1">
      <alignment horizontal="left" wrapText="1"/>
    </xf>
    <xf numFmtId="0" fontId="29" fillId="0" borderId="0" xfId="8" applyFill="1" applyAlignment="1">
      <alignment vertical="center"/>
    </xf>
    <xf numFmtId="0" fontId="61" fillId="0" borderId="0" xfId="8" applyFont="1" applyFill="1" applyBorder="1" applyAlignment="1">
      <alignment horizontal="center" vertical="center" wrapText="1"/>
    </xf>
    <xf numFmtId="0" fontId="29" fillId="0" borderId="0" xfId="8" applyFill="1" applyBorder="1" applyAlignment="1">
      <alignment vertical="center"/>
    </xf>
    <xf numFmtId="0" fontId="60" fillId="0" borderId="92" xfId="8" applyFont="1" applyFill="1" applyBorder="1" applyAlignment="1">
      <alignment vertical="center"/>
    </xf>
    <xf numFmtId="0" fontId="60" fillId="0" borderId="93" xfId="8" applyFont="1" applyFill="1" applyBorder="1" applyAlignment="1">
      <alignment vertical="center"/>
    </xf>
    <xf numFmtId="0" fontId="63" fillId="0" borderId="77" xfId="18" applyFont="1" applyFill="1" applyBorder="1" applyAlignment="1">
      <alignment horizontal="left"/>
    </xf>
    <xf numFmtId="0" fontId="63" fillId="0" borderId="0" xfId="18" applyFont="1" applyFill="1" applyAlignment="1">
      <alignment horizontal="left"/>
    </xf>
    <xf numFmtId="0" fontId="62" fillId="0" borderId="90" xfId="18" applyFont="1" applyFill="1" applyBorder="1" applyAlignment="1">
      <alignment horizontal="left" vertical="top" wrapText="1"/>
    </xf>
    <xf numFmtId="0" fontId="62" fillId="0" borderId="91" xfId="18" applyFont="1" applyFill="1" applyBorder="1" applyAlignment="1">
      <alignment horizontal="left" vertical="top" wrapText="1"/>
    </xf>
    <xf numFmtId="0" fontId="29" fillId="0" borderId="90" xfId="18" applyFont="1" applyFill="1" applyBorder="1" applyAlignment="1">
      <alignment horizontal="left" vertical="top" wrapText="1"/>
    </xf>
    <xf numFmtId="0" fontId="29" fillId="0" borderId="91" xfId="18" applyFont="1" applyFill="1" applyBorder="1" applyAlignment="1">
      <alignment horizontal="left" vertical="top" wrapText="1"/>
    </xf>
    <xf numFmtId="0" fontId="29" fillId="0" borderId="90" xfId="18" applyFill="1" applyBorder="1" applyAlignment="1">
      <alignment horizontal="left" vertical="top" wrapText="1"/>
    </xf>
    <xf numFmtId="0" fontId="29" fillId="0" borderId="91" xfId="18" applyFill="1" applyBorder="1" applyAlignment="1">
      <alignment horizontal="left" vertical="top" wrapText="1"/>
    </xf>
    <xf numFmtId="0" fontId="77" fillId="0" borderId="78" xfId="18" applyFont="1" applyFill="1" applyBorder="1" applyAlignment="1">
      <alignment horizontal="left" vertical="top" wrapText="1"/>
    </xf>
    <xf numFmtId="0" fontId="76" fillId="4" borderId="118" xfId="18" applyFont="1" applyFill="1" applyBorder="1" applyAlignment="1">
      <alignment horizontal="left" vertical="top" wrapText="1"/>
    </xf>
    <xf numFmtId="0" fontId="76" fillId="4" borderId="71" xfId="18" applyFont="1" applyFill="1" applyBorder="1" applyAlignment="1">
      <alignment horizontal="left" vertical="top" wrapText="1"/>
    </xf>
    <xf numFmtId="0" fontId="77" fillId="0" borderId="118" xfId="18" applyFont="1" applyFill="1" applyBorder="1" applyAlignment="1">
      <alignment horizontal="center" vertical="center" wrapText="1"/>
    </xf>
    <xf numFmtId="0" fontId="76" fillId="0" borderId="138" xfId="18" applyFont="1" applyFill="1" applyBorder="1" applyAlignment="1">
      <alignment horizontal="left" vertical="top" wrapText="1"/>
    </xf>
    <xf numFmtId="0" fontId="77" fillId="0" borderId="91" xfId="18" applyFont="1" applyFill="1" applyBorder="1" applyAlignment="1">
      <alignment horizontal="center" vertical="center" wrapText="1"/>
    </xf>
    <xf numFmtId="0" fontId="78" fillId="0" borderId="113" xfId="18" applyFont="1" applyFill="1" applyBorder="1" applyAlignment="1">
      <alignment horizontal="center" vertical="center" wrapText="1"/>
    </xf>
    <xf numFmtId="0" fontId="78" fillId="0" borderId="89" xfId="18" applyFont="1" applyFill="1" applyBorder="1" applyAlignment="1">
      <alignment horizontal="center" vertical="center" wrapText="1"/>
    </xf>
    <xf numFmtId="0" fontId="78" fillId="0" borderId="114" xfId="18" applyFont="1" applyFill="1" applyBorder="1" applyAlignment="1">
      <alignment horizontal="center" vertical="center" wrapText="1"/>
    </xf>
    <xf numFmtId="0" fontId="78" fillId="0" borderId="91" xfId="18" applyFont="1" applyFill="1" applyBorder="1" applyAlignment="1">
      <alignment horizontal="center" vertical="center" wrapText="1"/>
    </xf>
    <xf numFmtId="0" fontId="77" fillId="0" borderId="0" xfId="18" applyFont="1" applyFill="1" applyBorder="1" applyAlignment="1">
      <alignment horizontal="center" wrapText="1"/>
    </xf>
    <xf numFmtId="0" fontId="77" fillId="0" borderId="79" xfId="18" applyFont="1" applyFill="1" applyBorder="1" applyAlignment="1">
      <alignment horizontal="center" wrapText="1"/>
    </xf>
    <xf numFmtId="0" fontId="76" fillId="0" borderId="63" xfId="18" applyFont="1" applyFill="1" applyBorder="1" applyAlignment="1">
      <alignment horizontal="right" vertical="top" wrapText="1"/>
    </xf>
    <xf numFmtId="49" fontId="76" fillId="0" borderId="105" xfId="18" applyNumberFormat="1" applyFont="1" applyFill="1" applyBorder="1" applyAlignment="1">
      <alignment horizontal="center" vertical="top"/>
    </xf>
    <xf numFmtId="170" fontId="75" fillId="0" borderId="64" xfId="18" applyNumberFormat="1" applyFont="1" applyFill="1" applyBorder="1" applyAlignment="1">
      <alignment horizontal="right" vertical="center"/>
    </xf>
    <xf numFmtId="170" fontId="75" fillId="0" borderId="113" xfId="18" applyNumberFormat="1" applyFont="1" applyFill="1" applyBorder="1" applyAlignment="1">
      <alignment horizontal="right" vertical="center"/>
    </xf>
    <xf numFmtId="170" fontId="75" fillId="0" borderId="115" xfId="18" applyNumberFormat="1" applyFont="1" applyFill="1" applyBorder="1" applyAlignment="1">
      <alignment horizontal="right" vertical="center"/>
    </xf>
    <xf numFmtId="170" fontId="75" fillId="0" borderId="114" xfId="18" applyNumberFormat="1" applyFont="1" applyFill="1" applyBorder="1" applyAlignment="1">
      <alignment horizontal="right" vertical="center"/>
    </xf>
    <xf numFmtId="0" fontId="78" fillId="0" borderId="119" xfId="18" applyFont="1" applyFill="1" applyBorder="1" applyAlignment="1">
      <alignment horizontal="center" vertical="center" wrapText="1"/>
    </xf>
    <xf numFmtId="0" fontId="78" fillId="0" borderId="117" xfId="18" applyFont="1" applyFill="1" applyBorder="1" applyAlignment="1">
      <alignment horizontal="center" vertical="center" wrapText="1"/>
    </xf>
    <xf numFmtId="0" fontId="78" fillId="0" borderId="120" xfId="18" applyFont="1" applyFill="1" applyBorder="1" applyAlignment="1">
      <alignment horizontal="center" vertical="center" wrapText="1"/>
    </xf>
    <xf numFmtId="0" fontId="63" fillId="0" borderId="89" xfId="8" applyFont="1" applyFill="1" applyBorder="1" applyAlignment="1">
      <alignment horizontal="center" vertical="center"/>
    </xf>
    <xf numFmtId="0" fontId="63" fillId="0" borderId="91" xfId="8" applyFont="1" applyFill="1" applyBorder="1" applyAlignment="1">
      <alignment horizontal="center" vertical="center"/>
    </xf>
    <xf numFmtId="0" fontId="75" fillId="0" borderId="89" xfId="8" applyFont="1" applyFill="1" applyBorder="1" applyAlignment="1">
      <alignment horizontal="left" vertical="center"/>
    </xf>
    <xf numFmtId="0" fontId="29" fillId="0" borderId="90" xfId="8" applyBorder="1" applyAlignment="1">
      <alignment horizontal="left" vertical="center"/>
    </xf>
    <xf numFmtId="0" fontId="29" fillId="0" borderId="91" xfId="8" applyBorder="1" applyAlignment="1">
      <alignment horizontal="left" vertical="center"/>
    </xf>
    <xf numFmtId="0" fontId="78" fillId="0" borderId="126" xfId="8" applyFont="1" applyFill="1" applyBorder="1" applyAlignment="1">
      <alignment horizontal="center" vertical="center" wrapText="1"/>
    </xf>
    <xf numFmtId="0" fontId="78" fillId="0" borderId="144" xfId="8" applyFont="1" applyFill="1" applyBorder="1" applyAlignment="1">
      <alignment horizontal="center" vertical="center" wrapText="1"/>
    </xf>
    <xf numFmtId="0" fontId="77" fillId="0" borderId="138" xfId="8" applyFont="1" applyFill="1" applyBorder="1" applyAlignment="1">
      <alignment horizontal="center" vertical="center" wrapText="1"/>
    </xf>
    <xf numFmtId="0" fontId="77" fillId="0" borderId="78" xfId="8" applyFont="1" applyFill="1" applyBorder="1" applyAlignment="1">
      <alignment horizontal="center" vertical="center" wrapText="1"/>
    </xf>
    <xf numFmtId="0" fontId="78" fillId="0" borderId="138" xfId="8" applyFont="1" applyFill="1" applyBorder="1" applyAlignment="1">
      <alignment horizontal="center" vertical="center" wrapText="1"/>
    </xf>
    <xf numFmtId="0" fontId="78" fillId="0" borderId="78" xfId="8" applyFont="1" applyFill="1" applyBorder="1" applyAlignment="1">
      <alignment horizontal="center" vertical="center" wrapText="1"/>
    </xf>
    <xf numFmtId="1" fontId="77" fillId="0" borderId="71" xfId="8" applyNumberFormat="1" applyFont="1" applyFill="1" applyBorder="1" applyAlignment="1">
      <alignment horizontal="center" vertical="center"/>
    </xf>
    <xf numFmtId="0" fontId="77" fillId="0" borderId="119" xfId="8" applyFont="1" applyFill="1" applyBorder="1" applyAlignment="1">
      <alignment horizontal="left" vertical="center"/>
    </xf>
    <xf numFmtId="0" fontId="77" fillId="0" borderId="70" xfId="8" applyFont="1" applyFill="1" applyBorder="1" applyAlignment="1">
      <alignment horizontal="left" vertical="center"/>
    </xf>
    <xf numFmtId="0" fontId="77" fillId="0" borderId="71" xfId="8" applyFont="1" applyFill="1" applyBorder="1" applyAlignment="1">
      <alignment horizontal="left" vertical="top" wrapText="1"/>
    </xf>
    <xf numFmtId="0" fontId="77" fillId="0" borderId="119" xfId="8" applyFont="1" applyFill="1" applyBorder="1" applyAlignment="1">
      <alignment horizontal="left" vertical="top" wrapText="1"/>
    </xf>
    <xf numFmtId="0" fontId="77" fillId="0" borderId="70" xfId="8" applyFont="1" applyFill="1" applyBorder="1" applyAlignment="1">
      <alignment horizontal="left" vertical="top" wrapText="1"/>
    </xf>
    <xf numFmtId="0" fontId="76" fillId="0" borderId="119" xfId="8" applyFont="1" applyFill="1" applyBorder="1" applyAlignment="1">
      <alignment horizontal="right" vertical="top" wrapText="1"/>
    </xf>
    <xf numFmtId="49" fontId="76" fillId="0" borderId="118" xfId="8" applyNumberFormat="1" applyFont="1" applyFill="1" applyBorder="1" applyAlignment="1">
      <alignment horizontal="center" vertical="top"/>
    </xf>
    <xf numFmtId="0" fontId="76" fillId="0" borderId="119" xfId="8" quotePrefix="1" applyFont="1" applyFill="1" applyBorder="1" applyAlignment="1">
      <alignment horizontal="left" vertical="top" wrapText="1"/>
    </xf>
    <xf numFmtId="0" fontId="76" fillId="0" borderId="70" xfId="8" quotePrefix="1" applyFont="1" applyFill="1" applyBorder="1" applyAlignment="1">
      <alignment horizontal="left" vertical="top" wrapText="1"/>
    </xf>
    <xf numFmtId="0" fontId="77" fillId="0" borderId="119" xfId="8" quotePrefix="1" applyFont="1" applyFill="1" applyBorder="1" applyAlignment="1">
      <alignment horizontal="left" vertical="top" wrapText="1"/>
    </xf>
    <xf numFmtId="0" fontId="77" fillId="0" borderId="70" xfId="8" quotePrefix="1" applyFont="1" applyFill="1" applyBorder="1" applyAlignment="1">
      <alignment horizontal="left" vertical="top" wrapText="1"/>
    </xf>
    <xf numFmtId="49" fontId="77" fillId="0" borderId="118" xfId="8" applyNumberFormat="1" applyFont="1" applyFill="1" applyBorder="1" applyAlignment="1">
      <alignment horizontal="center" vertical="top"/>
    </xf>
    <xf numFmtId="49" fontId="77" fillId="0" borderId="71" xfId="8" applyNumberFormat="1" applyFont="1" applyFill="1" applyBorder="1" applyAlignment="1">
      <alignment horizontal="center" vertical="top"/>
    </xf>
    <xf numFmtId="170" fontId="75" fillId="0" borderId="117" xfId="8" applyNumberFormat="1" applyFont="1" applyFill="1" applyBorder="1" applyAlignment="1">
      <alignment horizontal="right" vertical="center"/>
    </xf>
    <xf numFmtId="170" fontId="75" fillId="0" borderId="121" xfId="8" applyNumberFormat="1" applyFont="1" applyFill="1" applyBorder="1" applyAlignment="1">
      <alignment horizontal="right" vertical="center"/>
    </xf>
    <xf numFmtId="170" fontId="75" fillId="0" borderId="120" xfId="8" applyNumberFormat="1" applyFont="1" applyFill="1" applyBorder="1" applyAlignment="1">
      <alignment horizontal="right" vertical="center"/>
    </xf>
    <xf numFmtId="170" fontId="75" fillId="0" borderId="71" xfId="8" applyNumberFormat="1" applyFont="1" applyFill="1" applyBorder="1" applyAlignment="1">
      <alignment horizontal="right" vertical="center"/>
    </xf>
    <xf numFmtId="170" fontId="75" fillId="0" borderId="87" xfId="8" applyNumberFormat="1" applyFont="1" applyFill="1" applyBorder="1" applyAlignment="1">
      <alignment horizontal="right" vertical="center"/>
    </xf>
    <xf numFmtId="0" fontId="76" fillId="0" borderId="119" xfId="8" quotePrefix="1" applyFont="1" applyFill="1" applyBorder="1" applyAlignment="1">
      <alignment horizontal="center" vertical="top" wrapText="1"/>
    </xf>
    <xf numFmtId="0" fontId="76" fillId="0" borderId="70" xfId="8" quotePrefix="1" applyFont="1" applyFill="1" applyBorder="1" applyAlignment="1">
      <alignment horizontal="center" vertical="top" wrapText="1"/>
    </xf>
    <xf numFmtId="0" fontId="76" fillId="0" borderId="118" xfId="8" applyFont="1" applyFill="1" applyBorder="1" applyAlignment="1">
      <alignment horizontal="left" vertical="top" wrapText="1"/>
    </xf>
    <xf numFmtId="0" fontId="76" fillId="0" borderId="78" xfId="8" applyFont="1" applyFill="1" applyBorder="1" applyAlignment="1">
      <alignment horizontal="left" vertical="top" wrapText="1"/>
    </xf>
    <xf numFmtId="0" fontId="77" fillId="0" borderId="119" xfId="8" quotePrefix="1" applyFont="1" applyFill="1" applyBorder="1" applyAlignment="1">
      <alignment horizontal="right" vertical="top" wrapText="1"/>
    </xf>
    <xf numFmtId="0" fontId="76" fillId="0" borderId="119" xfId="8" applyFont="1" applyFill="1" applyBorder="1" applyAlignment="1">
      <alignment horizontal="center" vertical="top" wrapText="1"/>
    </xf>
    <xf numFmtId="0" fontId="76" fillId="0" borderId="70" xfId="8" applyFont="1" applyFill="1" applyBorder="1" applyAlignment="1">
      <alignment horizontal="center" vertical="top" wrapText="1"/>
    </xf>
    <xf numFmtId="0" fontId="76" fillId="0" borderId="119" xfId="8" applyFont="1" applyFill="1" applyBorder="1" applyAlignment="1">
      <alignment horizontal="left" vertical="top" wrapText="1"/>
    </xf>
    <xf numFmtId="0" fontId="76" fillId="0" borderId="70" xfId="8" applyFont="1" applyFill="1" applyBorder="1" applyAlignment="1">
      <alignment horizontal="left" vertical="top" wrapText="1"/>
    </xf>
    <xf numFmtId="0" fontId="76" fillId="0" borderId="43" xfId="8" quotePrefix="1" applyFont="1" applyFill="1" applyBorder="1" applyAlignment="1">
      <alignment horizontal="left" vertical="top" wrapText="1"/>
    </xf>
    <xf numFmtId="0" fontId="77" fillId="0" borderId="86" xfId="8" applyFont="1" applyFill="1" applyBorder="1" applyAlignment="1">
      <alignment horizontal="center" vertical="top" wrapText="1"/>
    </xf>
    <xf numFmtId="0" fontId="77" fillId="0" borderId="101" xfId="8" applyFont="1" applyFill="1" applyBorder="1" applyAlignment="1">
      <alignment horizontal="center" vertical="top" wrapText="1"/>
    </xf>
    <xf numFmtId="0" fontId="77" fillId="0" borderId="87" xfId="8" applyFont="1" applyFill="1" applyBorder="1" applyAlignment="1">
      <alignment horizontal="center" vertical="top" wrapText="1"/>
    </xf>
    <xf numFmtId="0" fontId="77" fillId="0" borderId="89" xfId="8" applyFont="1" applyFill="1" applyBorder="1" applyAlignment="1">
      <alignment horizontal="left" vertical="top" wrapText="1"/>
    </xf>
    <xf numFmtId="0" fontId="77" fillId="0" borderId="90" xfId="8" applyFont="1" applyFill="1" applyBorder="1" applyAlignment="1">
      <alignment horizontal="left" vertical="top" wrapText="1"/>
    </xf>
    <xf numFmtId="0" fontId="77" fillId="0" borderId="91" xfId="8" applyFont="1" applyFill="1" applyBorder="1" applyAlignment="1">
      <alignment horizontal="left" vertical="top" wrapText="1"/>
    </xf>
    <xf numFmtId="0" fontId="76" fillId="0" borderId="89" xfId="8" applyFont="1" applyFill="1" applyBorder="1" applyAlignment="1">
      <alignment horizontal="left" vertical="top" wrapText="1"/>
    </xf>
    <xf numFmtId="0" fontId="76" fillId="0" borderId="90" xfId="8" applyFont="1" applyFill="1" applyBorder="1" applyAlignment="1">
      <alignment horizontal="left" vertical="top" wrapText="1"/>
    </xf>
    <xf numFmtId="0" fontId="76" fillId="0" borderId="91" xfId="8" applyFont="1" applyFill="1" applyBorder="1" applyAlignment="1">
      <alignment horizontal="left" vertical="top" wrapText="1"/>
    </xf>
    <xf numFmtId="170" fontId="75" fillId="0" borderId="110" xfId="8" applyNumberFormat="1" applyFont="1" applyFill="1" applyBorder="1" applyAlignment="1">
      <alignment horizontal="right" vertical="center"/>
    </xf>
    <xf numFmtId="170" fontId="75" fillId="0" borderId="111" xfId="8" applyNumberFormat="1" applyFont="1" applyFill="1" applyBorder="1" applyAlignment="1">
      <alignment horizontal="right" vertical="center"/>
    </xf>
    <xf numFmtId="170" fontId="75" fillId="0" borderId="109" xfId="8" applyNumberFormat="1" applyFont="1" applyFill="1" applyBorder="1" applyAlignment="1">
      <alignment horizontal="right" vertical="center"/>
    </xf>
    <xf numFmtId="0" fontId="76" fillId="0" borderId="110" xfId="8" applyFont="1" applyFill="1" applyBorder="1" applyAlignment="1">
      <alignment horizontal="left" vertical="top" wrapText="1"/>
    </xf>
    <xf numFmtId="0" fontId="76" fillId="0" borderId="137" xfId="8" applyFont="1" applyFill="1" applyBorder="1" applyAlignment="1">
      <alignment horizontal="left" vertical="top" wrapText="1"/>
    </xf>
    <xf numFmtId="0" fontId="76" fillId="0" borderId="111" xfId="8" applyFont="1" applyFill="1" applyBorder="1" applyAlignment="1">
      <alignment horizontal="left" vertical="top" wrapText="1"/>
    </xf>
    <xf numFmtId="0" fontId="29" fillId="0" borderId="99" xfId="8" applyFill="1" applyBorder="1" applyAlignment="1">
      <alignment vertical="center"/>
    </xf>
    <xf numFmtId="0" fontId="29" fillId="0" borderId="93" xfId="8" applyFill="1" applyBorder="1" applyAlignment="1">
      <alignment vertical="center"/>
    </xf>
    <xf numFmtId="0" fontId="63" fillId="0" borderId="117" xfId="8" applyFont="1" applyFill="1" applyBorder="1" applyAlignment="1">
      <alignment horizontal="left" wrapText="1"/>
    </xf>
    <xf numFmtId="0" fontId="63" fillId="0" borderId="77" xfId="8" applyFont="1" applyFill="1" applyBorder="1" applyAlignment="1">
      <alignment horizontal="left" wrapText="1"/>
    </xf>
    <xf numFmtId="0" fontId="63" fillId="0" borderId="108" xfId="8" applyFont="1" applyFill="1" applyBorder="1" applyAlignment="1">
      <alignment horizontal="left" wrapText="1"/>
    </xf>
    <xf numFmtId="0" fontId="76" fillId="0" borderId="0" xfId="18" applyFont="1" applyFill="1" applyAlignment="1">
      <alignment horizontal="left" vertical="center" wrapText="1"/>
    </xf>
    <xf numFmtId="0" fontId="5" fillId="0" borderId="123" xfId="0" applyFont="1" applyBorder="1" applyAlignment="1">
      <alignment horizontal="right" vertical="center"/>
    </xf>
    <xf numFmtId="0" fontId="5" fillId="0" borderId="137" xfId="0" applyFont="1" applyBorder="1" applyAlignment="1">
      <alignment horizontal="right" vertical="center"/>
    </xf>
    <xf numFmtId="0" fontId="5" fillId="0" borderId="75" xfId="0" applyFont="1" applyBorder="1" applyAlignment="1">
      <alignment horizontal="right" vertical="center"/>
    </xf>
    <xf numFmtId="3" fontId="5" fillId="0" borderId="110" xfId="0" applyNumberFormat="1" applyFont="1" applyBorder="1" applyAlignment="1">
      <alignment horizontal="center" vertical="center"/>
    </xf>
    <xf numFmtId="3" fontId="5" fillId="0" borderId="137" xfId="0" applyNumberFormat="1" applyFont="1" applyBorder="1" applyAlignment="1">
      <alignment horizontal="center" vertical="center"/>
    </xf>
    <xf numFmtId="3" fontId="5" fillId="0" borderId="111" xfId="0" applyNumberFormat="1" applyFont="1" applyBorder="1" applyAlignment="1">
      <alignment horizontal="center" vertical="center"/>
    </xf>
    <xf numFmtId="0" fontId="5" fillId="0" borderId="124" xfId="0" applyFont="1" applyBorder="1" applyAlignment="1">
      <alignment horizontal="right" vertical="center"/>
    </xf>
    <xf numFmtId="0" fontId="5" fillId="0" borderId="115" xfId="0" applyFont="1" applyBorder="1" applyAlignment="1">
      <alignment horizontal="right" vertical="center"/>
    </xf>
    <xf numFmtId="0" fontId="5" fillId="0" borderId="64" xfId="0" applyFont="1" applyBorder="1" applyAlignment="1">
      <alignment horizontal="right" vertical="center"/>
    </xf>
    <xf numFmtId="3" fontId="5" fillId="0" borderId="113" xfId="0" applyNumberFormat="1" applyFont="1" applyBorder="1" applyAlignment="1">
      <alignment horizontal="center" vertical="center"/>
    </xf>
    <xf numFmtId="3" fontId="5" fillId="0" borderId="115" xfId="0" applyNumberFormat="1" applyFont="1" applyBorder="1" applyAlignment="1">
      <alignment horizontal="center" vertical="center"/>
    </xf>
    <xf numFmtId="3" fontId="5" fillId="0" borderId="114" xfId="0" applyNumberFormat="1" applyFont="1" applyBorder="1" applyAlignment="1">
      <alignment horizontal="center" vertical="center"/>
    </xf>
    <xf numFmtId="0" fontId="5" fillId="0" borderId="103" xfId="0" applyFont="1" applyBorder="1" applyAlignment="1">
      <alignment horizontal="right" vertical="center"/>
    </xf>
    <xf numFmtId="0" fontId="5" fillId="0" borderId="90" xfId="0" applyFont="1" applyBorder="1" applyAlignment="1">
      <alignment horizontal="right" vertical="center"/>
    </xf>
    <xf numFmtId="0" fontId="5" fillId="0" borderId="43" xfId="0" applyFont="1" applyBorder="1" applyAlignment="1">
      <alignment horizontal="right" vertical="center"/>
    </xf>
    <xf numFmtId="3" fontId="5" fillId="0" borderId="89" xfId="0" applyNumberFormat="1" applyFont="1" applyBorder="1" applyAlignment="1">
      <alignment horizontal="center" vertical="center"/>
    </xf>
    <xf numFmtId="3" fontId="5" fillId="0" borderId="90" xfId="0" applyNumberFormat="1" applyFont="1" applyBorder="1" applyAlignment="1">
      <alignment horizontal="center" vertical="center"/>
    </xf>
    <xf numFmtId="3" fontId="5" fillId="0" borderId="91" xfId="0" applyNumberFormat="1" applyFont="1" applyBorder="1" applyAlignment="1">
      <alignment horizontal="center" vertical="center"/>
    </xf>
    <xf numFmtId="0" fontId="8" fillId="2" borderId="99" xfId="0" applyFont="1" applyFill="1" applyBorder="1" applyAlignment="1">
      <alignment horizontal="center"/>
    </xf>
    <xf numFmtId="9" fontId="22" fillId="0" borderId="132" xfId="1" applyFont="1" applyFill="1" applyBorder="1" applyAlignment="1">
      <alignment horizontal="right" vertical="center"/>
    </xf>
    <xf numFmtId="0" fontId="5" fillId="0" borderId="114" xfId="0" applyFont="1" applyBorder="1" applyAlignment="1">
      <alignment horizontal="right" vertical="center"/>
    </xf>
    <xf numFmtId="0" fontId="5" fillId="0" borderId="113" xfId="0" applyFont="1" applyBorder="1" applyAlignment="1">
      <alignment horizontal="right" vertical="center"/>
    </xf>
    <xf numFmtId="0" fontId="5" fillId="0" borderId="91" xfId="0" applyFont="1" applyBorder="1" applyAlignment="1">
      <alignment horizontal="right" vertical="center"/>
    </xf>
    <xf numFmtId="0" fontId="5" fillId="0" borderId="89" xfId="0" applyFont="1" applyBorder="1" applyAlignment="1">
      <alignment horizontal="right" vertical="center"/>
    </xf>
    <xf numFmtId="0" fontId="5" fillId="0" borderId="111" xfId="0" applyFont="1" applyBorder="1" applyAlignment="1">
      <alignment horizontal="right" vertical="center"/>
    </xf>
    <xf numFmtId="0" fontId="5" fillId="0" borderId="110" xfId="0" applyFont="1" applyBorder="1" applyAlignment="1">
      <alignment horizontal="right" vertical="center"/>
    </xf>
    <xf numFmtId="3" fontId="5" fillId="0" borderId="112" xfId="0" applyNumberFormat="1" applyFont="1" applyBorder="1" applyAlignment="1">
      <alignment horizontal="center" vertical="center"/>
    </xf>
    <xf numFmtId="3" fontId="5" fillId="0" borderId="104" xfId="0" applyNumberFormat="1" applyFont="1" applyBorder="1" applyAlignment="1">
      <alignment horizontal="center" vertical="center"/>
    </xf>
    <xf numFmtId="3" fontId="5" fillId="0" borderId="109" xfId="0" applyNumberFormat="1" applyFont="1" applyBorder="1" applyAlignment="1">
      <alignment horizontal="center" vertical="center"/>
    </xf>
    <xf numFmtId="0" fontId="8" fillId="0" borderId="131" xfId="0" applyNumberFormat="1" applyFont="1" applyBorder="1" applyAlignment="1">
      <alignment horizontal="left" vertical="center" wrapText="1"/>
    </xf>
    <xf numFmtId="3" fontId="22" fillId="0" borderId="98" xfId="0" applyNumberFormat="1" applyFont="1" applyBorder="1" applyAlignment="1">
      <alignment horizontal="right" vertical="center" wrapText="1"/>
    </xf>
    <xf numFmtId="3" fontId="22" fillId="0" borderId="99" xfId="0" applyNumberFormat="1" applyFont="1" applyBorder="1" applyAlignment="1">
      <alignment horizontal="right" vertical="center" wrapText="1"/>
    </xf>
    <xf numFmtId="0" fontId="8" fillId="0" borderId="130" xfId="0" applyNumberFormat="1" applyFont="1" applyBorder="1" applyAlignment="1">
      <alignment horizontal="left" vertical="center" wrapText="1"/>
    </xf>
    <xf numFmtId="3" fontId="22" fillId="0" borderId="124" xfId="0" applyNumberFormat="1" applyFont="1" applyBorder="1" applyAlignment="1">
      <alignment horizontal="right" vertical="center" wrapText="1"/>
    </xf>
    <xf numFmtId="3" fontId="22" fillId="0" borderId="115" xfId="0" applyNumberFormat="1" applyFont="1" applyBorder="1" applyAlignment="1">
      <alignment horizontal="right" vertical="center" wrapText="1"/>
    </xf>
    <xf numFmtId="3" fontId="22" fillId="0" borderId="112" xfId="0" applyNumberFormat="1" applyFont="1" applyBorder="1" applyAlignment="1">
      <alignment horizontal="right" vertical="center" wrapText="1"/>
    </xf>
    <xf numFmtId="0" fontId="8" fillId="0" borderId="132" xfId="0" applyNumberFormat="1" applyFont="1" applyBorder="1" applyAlignment="1">
      <alignment horizontal="left" vertical="center" wrapText="1"/>
    </xf>
    <xf numFmtId="3" fontId="22" fillId="0" borderId="103" xfId="0" applyNumberFormat="1" applyFont="1" applyBorder="1" applyAlignment="1">
      <alignment horizontal="right" vertical="center" wrapText="1"/>
    </xf>
    <xf numFmtId="3" fontId="22" fillId="0" borderId="90" xfId="0" applyNumberFormat="1" applyFont="1" applyBorder="1" applyAlignment="1">
      <alignment horizontal="right" vertical="center" wrapText="1"/>
    </xf>
    <xf numFmtId="3" fontId="22" fillId="0" borderId="104" xfId="0" applyNumberFormat="1" applyFont="1" applyBorder="1" applyAlignment="1">
      <alignment horizontal="right" vertical="center" wrapText="1"/>
    </xf>
    <xf numFmtId="0" fontId="5" fillId="0" borderId="130" xfId="0" applyFont="1" applyBorder="1" applyAlignment="1">
      <alignment horizontal="center" vertical="center"/>
    </xf>
    <xf numFmtId="9" fontId="22" fillId="0" borderId="130" xfId="0" applyNumberFormat="1" applyFont="1" applyFill="1" applyBorder="1" applyAlignment="1">
      <alignment horizontal="right" vertical="center"/>
    </xf>
    <xf numFmtId="0" fontId="22" fillId="0" borderId="132" xfId="0" applyFont="1" applyFill="1" applyBorder="1" applyAlignment="1">
      <alignment horizontal="center" vertical="center"/>
    </xf>
    <xf numFmtId="0" fontId="22" fillId="0" borderId="130" xfId="0" applyFont="1" applyFill="1" applyBorder="1" applyAlignment="1">
      <alignment horizontal="center" vertical="center"/>
    </xf>
    <xf numFmtId="0" fontId="22" fillId="0" borderId="130" xfId="0" applyFont="1" applyFill="1" applyBorder="1" applyAlignment="1">
      <alignment horizontal="right" vertical="center"/>
    </xf>
    <xf numFmtId="9" fontId="22" fillId="0" borderId="130" xfId="1" applyFont="1" applyFill="1" applyBorder="1" applyAlignment="1">
      <alignment horizontal="right" vertical="center"/>
    </xf>
    <xf numFmtId="0" fontId="15" fillId="0" borderId="0" xfId="0" applyFont="1" applyAlignment="1">
      <alignment horizontal="justify" vertical="top" wrapText="1"/>
    </xf>
    <xf numFmtId="0" fontId="21" fillId="0" borderId="0" xfId="0" applyFont="1" applyAlignment="1">
      <alignment horizontal="center"/>
    </xf>
    <xf numFmtId="0" fontId="21" fillId="0" borderId="123" xfId="0" applyFont="1" applyFill="1" applyBorder="1" applyAlignment="1">
      <alignment horizontal="left"/>
    </xf>
    <xf numFmtId="0" fontId="21" fillId="0" borderId="137" xfId="0" applyFont="1" applyFill="1" applyBorder="1" applyAlignment="1">
      <alignment horizontal="left"/>
    </xf>
    <xf numFmtId="0" fontId="21" fillId="0" borderId="109" xfId="0" applyFont="1" applyFill="1" applyBorder="1" applyAlignment="1">
      <alignment horizontal="left"/>
    </xf>
    <xf numFmtId="0" fontId="22" fillId="0" borderId="131" xfId="0" applyFont="1" applyFill="1" applyBorder="1" applyAlignment="1">
      <alignment horizontal="center" vertical="center"/>
    </xf>
    <xf numFmtId="3" fontId="22" fillId="0" borderId="131" xfId="0" applyNumberFormat="1" applyFont="1" applyFill="1" applyBorder="1" applyAlignment="1">
      <alignment horizontal="right" vertical="center"/>
    </xf>
    <xf numFmtId="9" fontId="22" fillId="0" borderId="131" xfId="1" applyFont="1" applyFill="1" applyBorder="1" applyAlignment="1">
      <alignment horizontal="right" vertical="center"/>
    </xf>
    <xf numFmtId="0" fontId="8" fillId="0" borderId="0" xfId="0" applyFont="1" applyAlignment="1">
      <alignment horizontal="left"/>
    </xf>
    <xf numFmtId="0" fontId="9" fillId="0" borderId="0" xfId="0" applyFont="1" applyAlignment="1">
      <alignment horizontal="justify" vertical="top"/>
    </xf>
    <xf numFmtId="0" fontId="0" fillId="0" borderId="0" xfId="0" applyAlignment="1">
      <alignment horizontal="justify" vertical="top" wrapText="1"/>
    </xf>
    <xf numFmtId="0" fontId="8" fillId="0" borderId="101" xfId="0" applyFont="1" applyBorder="1" applyAlignment="1">
      <alignment horizontal="left"/>
    </xf>
    <xf numFmtId="0" fontId="3" fillId="0" borderId="0" xfId="0" applyFont="1" applyAlignment="1">
      <alignment horizontal="left"/>
    </xf>
    <xf numFmtId="0" fontId="9" fillId="0" borderId="0" xfId="0" applyFont="1" applyAlignment="1">
      <alignment horizontal="left" vertical="top" wrapText="1"/>
    </xf>
    <xf numFmtId="0" fontId="8" fillId="0" borderId="37" xfId="0" applyFont="1" applyBorder="1" applyAlignment="1">
      <alignment horizontal="left" vertical="center"/>
    </xf>
    <xf numFmtId="0" fontId="57" fillId="0" borderId="0" xfId="0" applyFont="1" applyFill="1" applyAlignment="1">
      <alignment horizontal="left" vertical="top"/>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8" fillId="0" borderId="132" xfId="0" applyFont="1" applyBorder="1" applyAlignment="1">
      <alignment horizontal="left" vertical="center"/>
    </xf>
    <xf numFmtId="0" fontId="8" fillId="0" borderId="128" xfId="0" applyFont="1" applyBorder="1" applyAlignment="1">
      <alignment horizontal="left" vertical="center" wrapText="1"/>
    </xf>
    <xf numFmtId="0" fontId="22" fillId="0" borderId="128" xfId="0" applyFont="1" applyBorder="1" applyAlignment="1">
      <alignment horizontal="left" vertical="center" wrapText="1"/>
    </xf>
    <xf numFmtId="0" fontId="8" fillId="0" borderId="131" xfId="0" applyFont="1" applyBorder="1" applyAlignment="1">
      <alignment horizontal="left" vertical="center" wrapText="1"/>
    </xf>
    <xf numFmtId="0" fontId="8" fillId="0" borderId="92" xfId="0" applyFont="1" applyBorder="1" applyAlignment="1">
      <alignment horizontal="left" vertical="center"/>
    </xf>
    <xf numFmtId="0" fontId="3" fillId="0" borderId="128" xfId="0" applyFont="1" applyBorder="1" applyAlignment="1">
      <alignment horizontal="left" vertical="center" wrapText="1"/>
    </xf>
    <xf numFmtId="3" fontId="22" fillId="0" borderId="124" xfId="0" applyNumberFormat="1" applyFont="1" applyFill="1" applyBorder="1" applyAlignment="1">
      <alignment horizontal="right" vertical="center" wrapText="1"/>
    </xf>
    <xf numFmtId="3" fontId="22" fillId="0" borderId="115" xfId="0" applyNumberFormat="1" applyFont="1" applyFill="1" applyBorder="1" applyAlignment="1">
      <alignment horizontal="right" vertical="center" wrapText="1"/>
    </xf>
    <xf numFmtId="3" fontId="22" fillId="0" borderId="112" xfId="0" applyNumberFormat="1" applyFont="1" applyFill="1" applyBorder="1" applyAlignment="1">
      <alignment horizontal="right" vertical="center" wrapText="1"/>
    </xf>
    <xf numFmtId="3" fontId="22" fillId="0" borderId="124" xfId="0" applyNumberFormat="1" applyFont="1" applyFill="1" applyBorder="1" applyAlignment="1">
      <alignment horizontal="right" vertical="center"/>
    </xf>
    <xf numFmtId="3" fontId="22" fillId="0" borderId="115" xfId="0" applyNumberFormat="1" applyFont="1" applyFill="1" applyBorder="1" applyAlignment="1">
      <alignment horizontal="right" vertical="center"/>
    </xf>
    <xf numFmtId="3" fontId="22" fillId="0" borderId="112" xfId="0" applyNumberFormat="1" applyFont="1" applyFill="1" applyBorder="1" applyAlignment="1">
      <alignment horizontal="right" vertical="center"/>
    </xf>
    <xf numFmtId="3" fontId="22" fillId="0" borderId="103" xfId="0" applyNumberFormat="1" applyFont="1" applyFill="1" applyBorder="1" applyAlignment="1">
      <alignment horizontal="right" vertical="center"/>
    </xf>
    <xf numFmtId="3" fontId="22" fillId="0" borderId="90" xfId="0" applyNumberFormat="1" applyFont="1" applyFill="1" applyBorder="1" applyAlignment="1">
      <alignment horizontal="right" vertical="center"/>
    </xf>
    <xf numFmtId="3" fontId="22" fillId="0" borderId="104" xfId="0" applyNumberFormat="1" applyFont="1" applyFill="1" applyBorder="1" applyAlignment="1">
      <alignment horizontal="right" vertical="center"/>
    </xf>
    <xf numFmtId="0" fontId="8" fillId="0" borderId="103" xfId="0" applyFont="1" applyBorder="1" applyAlignment="1">
      <alignment horizontal="left" vertical="center"/>
    </xf>
    <xf numFmtId="3" fontId="21" fillId="0" borderId="103" xfId="0" applyNumberFormat="1" applyFont="1" applyFill="1" applyBorder="1" applyAlignment="1">
      <alignment horizontal="right" vertical="center" wrapText="1"/>
    </xf>
    <xf numFmtId="3" fontId="21" fillId="0" borderId="90" xfId="0" applyNumberFormat="1" applyFont="1" applyFill="1" applyBorder="1" applyAlignment="1">
      <alignment horizontal="right" vertical="center" wrapText="1"/>
    </xf>
    <xf numFmtId="3" fontId="21" fillId="0" borderId="104" xfId="0" applyNumberFormat="1" applyFont="1" applyFill="1" applyBorder="1" applyAlignment="1">
      <alignment horizontal="right" vertical="center" wrapText="1"/>
    </xf>
    <xf numFmtId="3" fontId="21" fillId="0" borderId="103" xfId="0" applyNumberFormat="1" applyFont="1" applyFill="1" applyBorder="1" applyAlignment="1">
      <alignment horizontal="right" vertical="center"/>
    </xf>
    <xf numFmtId="3" fontId="21" fillId="0" borderId="90" xfId="0" applyNumberFormat="1" applyFont="1" applyFill="1" applyBorder="1" applyAlignment="1">
      <alignment horizontal="right" vertical="center"/>
    </xf>
    <xf numFmtId="3" fontId="21" fillId="0" borderId="104" xfId="0" applyNumberFormat="1" applyFont="1" applyFill="1" applyBorder="1" applyAlignment="1">
      <alignment horizontal="right" vertical="center"/>
    </xf>
    <xf numFmtId="3" fontId="22" fillId="2" borderId="123" xfId="0" applyNumberFormat="1" applyFont="1" applyFill="1" applyBorder="1" applyAlignment="1">
      <alignment horizontal="right" vertical="center" wrapText="1"/>
    </xf>
    <xf numFmtId="3" fontId="22" fillId="2" borderId="137" xfId="0" applyNumberFormat="1" applyFont="1" applyFill="1" applyBorder="1" applyAlignment="1">
      <alignment horizontal="right" vertical="center" wrapText="1"/>
    </xf>
    <xf numFmtId="3" fontId="22" fillId="2" borderId="109" xfId="0" applyNumberFormat="1" applyFont="1" applyFill="1" applyBorder="1" applyAlignment="1">
      <alignment horizontal="right" vertical="center" wrapText="1"/>
    </xf>
    <xf numFmtId="3" fontId="22" fillId="2" borderId="124" xfId="0" applyNumberFormat="1" applyFont="1" applyFill="1" applyBorder="1" applyAlignment="1">
      <alignment horizontal="right" vertical="center" wrapText="1"/>
    </xf>
    <xf numFmtId="3" fontId="22" fillId="2" borderId="115" xfId="0" applyNumberFormat="1" applyFont="1" applyFill="1" applyBorder="1" applyAlignment="1">
      <alignment horizontal="right" vertical="center" wrapText="1"/>
    </xf>
    <xf numFmtId="3" fontId="22" fillId="2" borderId="112" xfId="0" applyNumberFormat="1" applyFont="1" applyFill="1" applyBorder="1" applyAlignment="1">
      <alignment horizontal="right" vertical="center" wrapText="1"/>
    </xf>
    <xf numFmtId="3" fontId="8" fillId="0" borderId="124" xfId="0" applyNumberFormat="1" applyFont="1" applyFill="1" applyBorder="1" applyAlignment="1">
      <alignment horizontal="right" vertical="center"/>
    </xf>
    <xf numFmtId="3" fontId="8" fillId="0" borderId="115" xfId="0" applyNumberFormat="1" applyFont="1" applyFill="1" applyBorder="1" applyAlignment="1">
      <alignment horizontal="right" vertical="center"/>
    </xf>
    <xf numFmtId="3" fontId="8" fillId="0" borderId="112" xfId="0" applyNumberFormat="1" applyFont="1" applyFill="1" applyBorder="1" applyAlignment="1">
      <alignment horizontal="right" vertical="center"/>
    </xf>
    <xf numFmtId="3" fontId="8" fillId="0" borderId="103" xfId="0" applyNumberFormat="1" applyFont="1" applyFill="1" applyBorder="1" applyAlignment="1">
      <alignment horizontal="right" vertical="center" wrapText="1"/>
    </xf>
    <xf numFmtId="3" fontId="8" fillId="0" borderId="90" xfId="0" applyNumberFormat="1" applyFont="1" applyFill="1" applyBorder="1" applyAlignment="1">
      <alignment horizontal="right" vertical="center" wrapText="1"/>
    </xf>
    <xf numFmtId="3" fontId="8" fillId="0" borderId="104" xfId="0" applyNumberFormat="1" applyFont="1" applyFill="1" applyBorder="1" applyAlignment="1">
      <alignment horizontal="right" vertical="center" wrapText="1"/>
    </xf>
    <xf numFmtId="3" fontId="8" fillId="0" borderId="103" xfId="0" applyNumberFormat="1" applyFont="1" applyFill="1" applyBorder="1" applyAlignment="1">
      <alignment horizontal="right" vertical="center"/>
    </xf>
    <xf numFmtId="3" fontId="8" fillId="0" borderId="90" xfId="0" applyNumberFormat="1" applyFont="1" applyFill="1" applyBorder="1" applyAlignment="1">
      <alignment horizontal="right" vertical="center"/>
    </xf>
    <xf numFmtId="3" fontId="8" fillId="0" borderId="104" xfId="0" applyNumberFormat="1" applyFont="1" applyFill="1" applyBorder="1" applyAlignment="1">
      <alignment horizontal="right" vertical="center"/>
    </xf>
    <xf numFmtId="3" fontId="8" fillId="0" borderId="124" xfId="0" applyNumberFormat="1" applyFont="1" applyFill="1" applyBorder="1" applyAlignment="1">
      <alignment horizontal="right" vertical="center" wrapText="1"/>
    </xf>
    <xf numFmtId="3" fontId="8" fillId="0" borderId="115" xfId="0" applyNumberFormat="1" applyFont="1" applyFill="1" applyBorder="1" applyAlignment="1">
      <alignment horizontal="right" vertical="center" wrapText="1"/>
    </xf>
    <xf numFmtId="3" fontId="8" fillId="0" borderId="112" xfId="0" applyNumberFormat="1" applyFont="1" applyFill="1" applyBorder="1" applyAlignment="1">
      <alignment horizontal="right" vertical="center" wrapText="1"/>
    </xf>
    <xf numFmtId="3" fontId="8" fillId="2" borderId="103" xfId="0" applyNumberFormat="1" applyFont="1" applyFill="1" applyBorder="1" applyAlignment="1">
      <alignment horizontal="right" vertical="center"/>
    </xf>
    <xf numFmtId="3" fontId="8" fillId="2" borderId="90" xfId="0" applyNumberFormat="1" applyFont="1" applyFill="1" applyBorder="1" applyAlignment="1">
      <alignment horizontal="right" vertical="center"/>
    </xf>
    <xf numFmtId="3" fontId="8" fillId="2" borderId="104" xfId="0" applyNumberFormat="1" applyFont="1" applyFill="1" applyBorder="1" applyAlignment="1">
      <alignment horizontal="right" vertical="center"/>
    </xf>
    <xf numFmtId="3" fontId="8" fillId="2" borderId="124" xfId="0" applyNumberFormat="1" applyFont="1" applyFill="1" applyBorder="1" applyAlignment="1">
      <alignment horizontal="right" vertical="center"/>
    </xf>
    <xf numFmtId="3" fontId="8" fillId="2" borderId="115" xfId="0" applyNumberFormat="1" applyFont="1" applyFill="1" applyBorder="1" applyAlignment="1">
      <alignment horizontal="right" vertical="center"/>
    </xf>
    <xf numFmtId="3" fontId="8" fillId="2" borderId="112" xfId="0" applyNumberFormat="1" applyFont="1" applyFill="1" applyBorder="1" applyAlignment="1">
      <alignment horizontal="right" vertical="center"/>
    </xf>
    <xf numFmtId="3" fontId="8" fillId="2" borderId="123" xfId="0" applyNumberFormat="1" applyFont="1" applyFill="1" applyBorder="1" applyAlignment="1">
      <alignment horizontal="right" vertical="center" wrapText="1"/>
    </xf>
    <xf numFmtId="3" fontId="8" fillId="2" borderId="137" xfId="0" applyNumberFormat="1" applyFont="1" applyFill="1" applyBorder="1" applyAlignment="1">
      <alignment horizontal="right" vertical="center" wrapText="1"/>
    </xf>
    <xf numFmtId="3" fontId="8" fillId="2" borderId="109" xfId="0" applyNumberFormat="1" applyFont="1" applyFill="1" applyBorder="1" applyAlignment="1">
      <alignment horizontal="right" vertical="center" wrapText="1"/>
    </xf>
    <xf numFmtId="0" fontId="21" fillId="0" borderId="37" xfId="0" applyFont="1" applyBorder="1" applyAlignment="1">
      <alignment horizontal="left"/>
    </xf>
    <xf numFmtId="0" fontId="22" fillId="0" borderId="126" xfId="0" applyFont="1" applyBorder="1" applyAlignment="1">
      <alignment horizontal="left"/>
    </xf>
    <xf numFmtId="0" fontId="22" fillId="0" borderId="138" xfId="0" applyFont="1" applyBorder="1" applyAlignment="1">
      <alignment horizontal="left"/>
    </xf>
    <xf numFmtId="0" fontId="22" fillId="0" borderId="129" xfId="0" applyFont="1" applyBorder="1" applyAlignment="1">
      <alignment horizontal="left"/>
    </xf>
    <xf numFmtId="0" fontId="22" fillId="0" borderId="105" xfId="0" applyFont="1" applyBorder="1" applyAlignment="1">
      <alignment horizontal="center"/>
    </xf>
    <xf numFmtId="0" fontId="22" fillId="0" borderId="138" xfId="0" applyFont="1" applyBorder="1" applyAlignment="1">
      <alignment horizontal="center"/>
    </xf>
    <xf numFmtId="3" fontId="22" fillId="0" borderId="138" xfId="0" applyNumberFormat="1" applyFont="1" applyBorder="1" applyAlignment="1">
      <alignment horizontal="center"/>
    </xf>
    <xf numFmtId="3" fontId="22" fillId="0" borderId="129" xfId="0" applyNumberFormat="1" applyFont="1" applyBorder="1" applyAlignment="1">
      <alignment horizontal="center"/>
    </xf>
    <xf numFmtId="0" fontId="3" fillId="0" borderId="124" xfId="0" applyFont="1" applyBorder="1" applyAlignment="1">
      <alignment horizontal="left" vertical="center" wrapText="1"/>
    </xf>
    <xf numFmtId="0" fontId="8" fillId="0" borderId="123" xfId="0" applyFont="1" applyBorder="1" applyAlignment="1">
      <alignment horizontal="left" vertical="center" wrapText="1"/>
    </xf>
    <xf numFmtId="3" fontId="22" fillId="0" borderId="123" xfId="0" applyNumberFormat="1" applyFont="1" applyBorder="1" applyAlignment="1">
      <alignment horizontal="right" vertical="center"/>
    </xf>
    <xf numFmtId="3" fontId="22" fillId="0" borderId="137" xfId="0" applyNumberFormat="1" applyFont="1" applyBorder="1" applyAlignment="1">
      <alignment horizontal="right" vertical="center"/>
    </xf>
    <xf numFmtId="3" fontId="22" fillId="0" borderId="109" xfId="0" applyNumberFormat="1" applyFont="1" applyBorder="1" applyAlignment="1">
      <alignment horizontal="right" vertical="center"/>
    </xf>
    <xf numFmtId="0" fontId="21" fillId="0" borderId="133" xfId="0" applyFont="1" applyBorder="1" applyAlignment="1">
      <alignment horizontal="left"/>
    </xf>
    <xf numFmtId="0" fontId="21" fillId="0" borderId="139" xfId="0" applyFont="1" applyBorder="1" applyAlignment="1">
      <alignment horizontal="left"/>
    </xf>
    <xf numFmtId="0" fontId="21" fillId="0" borderId="125" xfId="0" applyFont="1" applyBorder="1" applyAlignment="1">
      <alignment horizontal="left"/>
    </xf>
    <xf numFmtId="0" fontId="22" fillId="0" borderId="68" xfId="0" applyFont="1" applyBorder="1" applyAlignment="1">
      <alignment horizontal="left"/>
    </xf>
    <xf numFmtId="0" fontId="22" fillId="0" borderId="69" xfId="0" applyFont="1" applyBorder="1" applyAlignment="1">
      <alignment horizontal="left"/>
    </xf>
    <xf numFmtId="0" fontId="22" fillId="0" borderId="58" xfId="0" applyFont="1" applyBorder="1" applyAlignment="1">
      <alignment horizontal="left"/>
    </xf>
    <xf numFmtId="0" fontId="22" fillId="0" borderId="107" xfId="0" applyFont="1" applyBorder="1" applyAlignment="1">
      <alignment horizontal="center"/>
    </xf>
    <xf numFmtId="0" fontId="22" fillId="0" borderId="69" xfId="0" applyFont="1" applyBorder="1" applyAlignment="1">
      <alignment horizontal="center"/>
    </xf>
    <xf numFmtId="3" fontId="22" fillId="0" borderId="69" xfId="0" applyNumberFormat="1" applyFont="1" applyBorder="1" applyAlignment="1">
      <alignment horizontal="center"/>
    </xf>
    <xf numFmtId="3" fontId="22" fillId="0" borderId="58" xfId="0" applyNumberFormat="1" applyFont="1" applyBorder="1" applyAlignment="1">
      <alignment horizontal="center"/>
    </xf>
    <xf numFmtId="0" fontId="22" fillId="0" borderId="66" xfId="0" applyFont="1" applyBorder="1" applyAlignment="1">
      <alignment horizontal="left"/>
    </xf>
    <xf numFmtId="0" fontId="22" fillId="0" borderId="43" xfId="0" applyFont="1" applyBorder="1" applyAlignment="1">
      <alignment horizontal="left"/>
    </xf>
    <xf numFmtId="0" fontId="22" fillId="0" borderId="67" xfId="0" applyFont="1" applyBorder="1" applyAlignment="1">
      <alignment horizontal="left"/>
    </xf>
    <xf numFmtId="0" fontId="22" fillId="0" borderId="91" xfId="0" applyFont="1" applyBorder="1" applyAlignment="1">
      <alignment horizontal="center"/>
    </xf>
    <xf numFmtId="0" fontId="22" fillId="0" borderId="43" xfId="0" applyFont="1" applyBorder="1" applyAlignment="1">
      <alignment horizontal="center"/>
    </xf>
    <xf numFmtId="3" fontId="22" fillId="0" borderId="43" xfId="0" applyNumberFormat="1" applyFont="1" applyBorder="1" applyAlignment="1">
      <alignment horizontal="center"/>
    </xf>
    <xf numFmtId="3" fontId="22" fillId="0" borderId="67" xfId="0" applyNumberFormat="1" applyFont="1" applyBorder="1" applyAlignment="1">
      <alignment horizontal="center"/>
    </xf>
    <xf numFmtId="0" fontId="21" fillId="0" borderId="133" xfId="0" applyFont="1" applyBorder="1" applyAlignment="1">
      <alignment horizontal="left" vertical="center" wrapText="1"/>
    </xf>
    <xf numFmtId="0" fontId="21" fillId="0" borderId="139" xfId="0" applyFont="1" applyBorder="1" applyAlignment="1">
      <alignment horizontal="left" vertical="center" wrapText="1"/>
    </xf>
    <xf numFmtId="0" fontId="21" fillId="0" borderId="125" xfId="0" applyFont="1" applyBorder="1" applyAlignment="1">
      <alignment horizontal="left" vertical="center" wrapText="1"/>
    </xf>
    <xf numFmtId="0" fontId="22" fillId="2" borderId="135" xfId="0" applyFont="1" applyFill="1" applyBorder="1" applyAlignment="1">
      <alignment horizontal="center" vertical="center"/>
    </xf>
    <xf numFmtId="0" fontId="22" fillId="2" borderId="139" xfId="0" applyFont="1" applyFill="1" applyBorder="1" applyAlignment="1">
      <alignment horizontal="center" vertical="center"/>
    </xf>
    <xf numFmtId="0" fontId="22" fillId="2" borderId="134" xfId="0" applyFont="1" applyFill="1" applyBorder="1" applyAlignment="1">
      <alignment horizontal="center" vertical="center"/>
    </xf>
    <xf numFmtId="0" fontId="22" fillId="2" borderId="93" xfId="0" applyFont="1" applyFill="1" applyBorder="1" applyAlignment="1">
      <alignment horizontal="center" vertical="center"/>
    </xf>
    <xf numFmtId="3" fontId="22" fillId="2" borderId="134" xfId="0" applyNumberFormat="1" applyFont="1" applyFill="1" applyBorder="1" applyAlignment="1">
      <alignment horizontal="right" vertical="center"/>
    </xf>
    <xf numFmtId="3" fontId="22" fillId="2" borderId="93" xfId="0" applyNumberFormat="1" applyFont="1" applyFill="1" applyBorder="1" applyAlignment="1">
      <alignment horizontal="right" vertical="center"/>
    </xf>
    <xf numFmtId="3" fontId="22" fillId="2" borderId="17" xfId="0" applyNumberFormat="1" applyFont="1" applyFill="1" applyBorder="1" applyAlignment="1">
      <alignment horizontal="right" vertical="center"/>
    </xf>
    <xf numFmtId="0" fontId="22" fillId="0" borderId="74" xfId="0" applyFont="1" applyBorder="1" applyAlignment="1">
      <alignment horizontal="left"/>
    </xf>
    <xf numFmtId="0" fontId="22" fillId="0" borderId="75" xfId="0" applyFont="1" applyBorder="1" applyAlignment="1">
      <alignment horizontal="left"/>
    </xf>
    <xf numFmtId="0" fontId="22" fillId="0" borderId="76" xfId="0" applyFont="1" applyBorder="1" applyAlignment="1">
      <alignment horizontal="left"/>
    </xf>
    <xf numFmtId="0" fontId="22" fillId="0" borderId="111" xfId="0" applyFont="1" applyBorder="1" applyAlignment="1">
      <alignment horizontal="center"/>
    </xf>
    <xf numFmtId="0" fontId="22" fillId="0" borderId="75" xfId="0" applyFont="1" applyBorder="1" applyAlignment="1">
      <alignment horizontal="center"/>
    </xf>
    <xf numFmtId="3" fontId="22" fillId="0" borderId="75" xfId="0" applyNumberFormat="1" applyFont="1" applyBorder="1" applyAlignment="1">
      <alignment horizontal="center"/>
    </xf>
    <xf numFmtId="3" fontId="22" fillId="0" borderId="76" xfId="0" applyNumberFormat="1" applyFont="1" applyBorder="1" applyAlignment="1">
      <alignment horizontal="center"/>
    </xf>
    <xf numFmtId="0" fontId="8" fillId="0" borderId="37" xfId="0" applyFont="1" applyBorder="1" applyAlignment="1">
      <alignment horizontal="left" vertical="center" wrapText="1"/>
    </xf>
    <xf numFmtId="0" fontId="22" fillId="0" borderId="37" xfId="0" applyFont="1" applyBorder="1" applyAlignment="1">
      <alignment horizontal="left" vertical="center" wrapText="1"/>
    </xf>
    <xf numFmtId="0" fontId="22" fillId="0" borderId="103" xfId="0" applyFont="1" applyBorder="1" applyAlignment="1">
      <alignment horizontal="right" vertical="center"/>
    </xf>
    <xf numFmtId="0" fontId="22" fillId="0" borderId="90" xfId="0" applyFont="1" applyBorder="1" applyAlignment="1">
      <alignment horizontal="right" vertical="center"/>
    </xf>
    <xf numFmtId="3" fontId="22" fillId="0" borderId="89" xfId="0" applyNumberFormat="1" applyFont="1" applyBorder="1" applyAlignment="1">
      <alignment horizontal="right" vertical="center"/>
    </xf>
    <xf numFmtId="3" fontId="22" fillId="0" borderId="91" xfId="0" applyNumberFormat="1" applyFont="1" applyBorder="1" applyAlignment="1">
      <alignment horizontal="right" vertical="center"/>
    </xf>
    <xf numFmtId="0" fontId="22" fillId="0" borderId="124" xfId="0" applyFont="1" applyBorder="1" applyAlignment="1">
      <alignment horizontal="right" vertical="center"/>
    </xf>
    <xf numFmtId="0" fontId="22" fillId="0" borderId="115" xfId="0" applyFont="1" applyBorder="1" applyAlignment="1">
      <alignment horizontal="right" vertical="center"/>
    </xf>
    <xf numFmtId="3" fontId="22" fillId="0" borderId="113" xfId="0" applyNumberFormat="1" applyFont="1" applyBorder="1" applyAlignment="1">
      <alignment horizontal="right" vertical="center"/>
    </xf>
    <xf numFmtId="3" fontId="22" fillId="0" borderId="114" xfId="0" applyNumberFormat="1" applyFont="1" applyBorder="1" applyAlignment="1">
      <alignment horizontal="right" vertical="center"/>
    </xf>
    <xf numFmtId="3" fontId="22" fillId="0" borderId="77" xfId="0" applyNumberFormat="1" applyFont="1" applyBorder="1" applyAlignment="1">
      <alignment horizontal="right" vertical="center"/>
    </xf>
    <xf numFmtId="3" fontId="22" fillId="0" borderId="0" xfId="0" applyNumberFormat="1" applyFont="1" applyAlignment="1">
      <alignment horizontal="right" vertical="center"/>
    </xf>
    <xf numFmtId="3" fontId="22" fillId="0" borderId="79" xfId="0" applyNumberFormat="1" applyFont="1" applyBorder="1" applyAlignment="1">
      <alignment horizontal="right" vertical="center"/>
    </xf>
    <xf numFmtId="0" fontId="22" fillId="2" borderId="123" xfId="0" applyFont="1" applyFill="1" applyBorder="1" applyAlignment="1">
      <alignment horizontal="center" vertical="center"/>
    </xf>
    <xf numFmtId="0" fontId="22" fillId="2" borderId="137" xfId="0" applyFont="1" applyFill="1" applyBorder="1" applyAlignment="1">
      <alignment horizontal="center" vertical="center"/>
    </xf>
    <xf numFmtId="3" fontId="21" fillId="2" borderId="110" xfId="0" applyNumberFormat="1" applyFont="1" applyFill="1" applyBorder="1" applyAlignment="1">
      <alignment horizontal="right" vertical="center"/>
    </xf>
    <xf numFmtId="3" fontId="21" fillId="2" borderId="137" xfId="0" applyNumberFormat="1" applyFont="1" applyFill="1" applyBorder="1" applyAlignment="1">
      <alignment horizontal="right" vertical="center"/>
    </xf>
    <xf numFmtId="3" fontId="21" fillId="2" borderId="111" xfId="0" applyNumberFormat="1" applyFont="1" applyFill="1" applyBorder="1" applyAlignment="1">
      <alignment horizontal="right" vertical="center"/>
    </xf>
    <xf numFmtId="0" fontId="8" fillId="0" borderId="131" xfId="0" applyFont="1" applyBorder="1" applyAlignment="1">
      <alignment horizontal="left" vertical="center"/>
    </xf>
    <xf numFmtId="0" fontId="22" fillId="0" borderId="131" xfId="0" applyFont="1" applyBorder="1" applyAlignment="1">
      <alignment horizontal="left" vertical="center"/>
    </xf>
    <xf numFmtId="3" fontId="21" fillId="2" borderId="123" xfId="0" applyNumberFormat="1" applyFont="1" applyFill="1" applyBorder="1" applyAlignment="1">
      <alignment horizontal="center" vertical="center"/>
    </xf>
    <xf numFmtId="3" fontId="21" fillId="2" borderId="137" xfId="0" applyNumberFormat="1" applyFont="1" applyFill="1" applyBorder="1" applyAlignment="1">
      <alignment horizontal="center" vertical="center"/>
    </xf>
    <xf numFmtId="3" fontId="21" fillId="2" borderId="109" xfId="0" applyNumberFormat="1" applyFont="1" applyFill="1" applyBorder="1" applyAlignment="1">
      <alignment horizontal="center" vertical="center"/>
    </xf>
    <xf numFmtId="0" fontId="0" fillId="0" borderId="137" xfId="0" applyBorder="1"/>
    <xf numFmtId="0" fontId="0" fillId="0" borderId="109" xfId="0" applyBorder="1"/>
    <xf numFmtId="0" fontId="8" fillId="0" borderId="130" xfId="0" applyFont="1" applyBorder="1" applyAlignment="1">
      <alignment horizontal="left" vertical="center"/>
    </xf>
    <xf numFmtId="0" fontId="22" fillId="0" borderId="130" xfId="0" applyFont="1" applyBorder="1" applyAlignment="1">
      <alignment horizontal="left" vertical="center"/>
    </xf>
    <xf numFmtId="0" fontId="8" fillId="0" borderId="132" xfId="0" applyFont="1" applyBorder="1" applyAlignment="1">
      <alignment horizontal="left" vertical="center" wrapText="1"/>
    </xf>
    <xf numFmtId="0" fontId="8" fillId="0" borderId="130" xfId="0" applyFont="1" applyBorder="1" applyAlignment="1">
      <alignment horizontal="left" vertical="center" wrapText="1"/>
    </xf>
    <xf numFmtId="3" fontId="22" fillId="0" borderId="96" xfId="0" applyNumberFormat="1" applyFont="1" applyBorder="1" applyAlignment="1">
      <alignment horizontal="right" vertical="center"/>
    </xf>
    <xf numFmtId="0" fontId="8" fillId="0" borderId="103" xfId="0" applyFont="1" applyBorder="1" applyAlignment="1">
      <alignment horizontal="left" vertical="center" wrapText="1"/>
    </xf>
    <xf numFmtId="0" fontId="21" fillId="0" borderId="130" xfId="0" applyFont="1" applyBorder="1" applyAlignment="1">
      <alignment horizontal="center" vertical="center" wrapText="1"/>
    </xf>
    <xf numFmtId="0" fontId="8" fillId="0" borderId="124" xfId="0" applyFont="1" applyBorder="1" applyAlignment="1">
      <alignment horizontal="left" vertical="center" wrapText="1"/>
    </xf>
    <xf numFmtId="0" fontId="9" fillId="0" borderId="0" xfId="0" applyFont="1" applyAlignment="1">
      <alignment horizontal="left"/>
    </xf>
    <xf numFmtId="3" fontId="22" fillId="0" borderId="13" xfId="0" applyNumberFormat="1" applyFont="1" applyBorder="1" applyAlignment="1">
      <alignment horizontal="right" vertical="center"/>
    </xf>
    <xf numFmtId="0" fontId="8" fillId="0" borderId="100" xfId="0" applyFont="1" applyBorder="1" applyAlignment="1">
      <alignment horizontal="left" vertical="center" wrapText="1"/>
    </xf>
    <xf numFmtId="0" fontId="22" fillId="0" borderId="104" xfId="0" applyFont="1" applyBorder="1" applyAlignment="1">
      <alignment horizontal="center" vertical="center"/>
    </xf>
    <xf numFmtId="0" fontId="22" fillId="0" borderId="13" xfId="0" applyFont="1" applyBorder="1" applyAlignment="1">
      <alignment horizontal="center" vertical="center"/>
    </xf>
    <xf numFmtId="0" fontId="22" fillId="0" borderId="131" xfId="0" applyFont="1" applyBorder="1" applyAlignment="1">
      <alignment horizontal="center" vertical="center"/>
    </xf>
    <xf numFmtId="3" fontId="4" fillId="0" borderId="103" xfId="0" applyNumberFormat="1" applyFont="1" applyBorder="1" applyAlignment="1">
      <alignment horizontal="right" vertical="center" wrapText="1"/>
    </xf>
    <xf numFmtId="3" fontId="4" fillId="0" borderId="90" xfId="0" applyNumberFormat="1" applyFont="1" applyBorder="1" applyAlignment="1">
      <alignment horizontal="right" vertical="center" wrapText="1"/>
    </xf>
    <xf numFmtId="3" fontId="4" fillId="0" borderId="104" xfId="0" applyNumberFormat="1" applyFont="1" applyBorder="1" applyAlignment="1">
      <alignment horizontal="right" vertical="center" wrapText="1"/>
    </xf>
    <xf numFmtId="3" fontId="21" fillId="0" borderId="94" xfId="0" applyNumberFormat="1" applyFont="1" applyBorder="1" applyAlignment="1">
      <alignment horizontal="right" vertical="center" wrapText="1"/>
    </xf>
    <xf numFmtId="3" fontId="21" fillId="0" borderId="95" xfId="0" applyNumberFormat="1" applyFont="1" applyBorder="1" applyAlignment="1">
      <alignment horizontal="right" vertical="center" wrapText="1"/>
    </xf>
    <xf numFmtId="3" fontId="21" fillId="0" borderId="96" xfId="0" applyNumberFormat="1" applyFont="1" applyBorder="1" applyAlignment="1">
      <alignment horizontal="right" vertical="center" wrapText="1"/>
    </xf>
    <xf numFmtId="3" fontId="21" fillId="2" borderId="123" xfId="0" applyNumberFormat="1" applyFont="1" applyFill="1" applyBorder="1" applyAlignment="1">
      <alignment horizontal="right" vertical="center" wrapText="1"/>
    </xf>
    <xf numFmtId="3" fontId="21" fillId="2" borderId="137" xfId="0" applyNumberFormat="1" applyFont="1" applyFill="1" applyBorder="1" applyAlignment="1">
      <alignment horizontal="right" vertical="center" wrapText="1"/>
    </xf>
    <xf numFmtId="3" fontId="21" fillId="2" borderId="109" xfId="0" applyNumberFormat="1" applyFont="1" applyFill="1" applyBorder="1" applyAlignment="1">
      <alignment horizontal="right" vertical="center" wrapText="1"/>
    </xf>
    <xf numFmtId="0" fontId="21" fillId="0" borderId="123" xfId="0" applyFont="1" applyBorder="1" applyAlignment="1">
      <alignment horizontal="left" vertical="center"/>
    </xf>
    <xf numFmtId="0" fontId="21" fillId="0" borderId="137" xfId="0" applyFont="1" applyBorder="1" applyAlignment="1">
      <alignment horizontal="left" vertical="center"/>
    </xf>
    <xf numFmtId="0" fontId="21" fillId="0" borderId="109" xfId="0" applyFont="1" applyBorder="1" applyAlignment="1">
      <alignment horizontal="left" vertical="center"/>
    </xf>
    <xf numFmtId="3" fontId="21" fillId="0" borderId="37" xfId="0" applyNumberFormat="1" applyFont="1" applyBorder="1" applyAlignment="1">
      <alignment horizontal="right" vertical="center"/>
    </xf>
    <xf numFmtId="3" fontId="21" fillId="0" borderId="133" xfId="0" applyNumberFormat="1" applyFont="1" applyBorder="1" applyAlignment="1">
      <alignment horizontal="right" vertical="center"/>
    </xf>
    <xf numFmtId="3" fontId="21" fillId="0" borderId="17" xfId="0" applyNumberFormat="1" applyFont="1" applyBorder="1" applyAlignment="1">
      <alignment horizontal="right" vertical="center"/>
    </xf>
    <xf numFmtId="0" fontId="22" fillId="0" borderId="141" xfId="0" applyFont="1" applyBorder="1" applyAlignment="1">
      <alignment horizontal="left" vertical="center" wrapText="1"/>
    </xf>
    <xf numFmtId="3" fontId="22" fillId="0" borderId="141" xfId="0" applyNumberFormat="1" applyFont="1" applyBorder="1" applyAlignment="1">
      <alignment horizontal="center"/>
    </xf>
    <xf numFmtId="3" fontId="22" fillId="0" borderId="70" xfId="0" applyNumberFormat="1" applyFont="1" applyBorder="1" applyAlignment="1">
      <alignment horizontal="center"/>
    </xf>
    <xf numFmtId="3" fontId="22" fillId="0" borderId="102" xfId="0" applyNumberFormat="1" applyFont="1" applyBorder="1" applyAlignment="1">
      <alignment horizontal="center"/>
    </xf>
    <xf numFmtId="0" fontId="22" fillId="0" borderId="140" xfId="0" applyFont="1" applyBorder="1" applyAlignment="1">
      <alignment horizontal="left" vertical="center" wrapText="1"/>
    </xf>
    <xf numFmtId="3" fontId="22" fillId="0" borderId="140" xfId="0" applyNumberFormat="1" applyFont="1" applyBorder="1" applyAlignment="1">
      <alignment horizontal="center"/>
    </xf>
    <xf numFmtId="3" fontId="22" fillId="0" borderId="119" xfId="0" applyNumberFormat="1" applyFont="1" applyBorder="1" applyAlignment="1">
      <alignment horizontal="center"/>
    </xf>
    <xf numFmtId="3" fontId="22" fillId="0" borderId="142" xfId="0" applyNumberFormat="1" applyFont="1" applyBorder="1" applyAlignment="1">
      <alignment horizontal="center"/>
    </xf>
    <xf numFmtId="0" fontId="22" fillId="0" borderId="127" xfId="0" applyFont="1" applyBorder="1" applyAlignment="1">
      <alignment horizontal="left" vertical="center" wrapText="1"/>
    </xf>
    <xf numFmtId="3" fontId="22" fillId="0" borderId="127" xfId="0" applyNumberFormat="1" applyFont="1" applyBorder="1" applyAlignment="1">
      <alignment horizontal="center"/>
    </xf>
    <xf numFmtId="3" fontId="22" fillId="0" borderId="74" xfId="0" applyNumberFormat="1" applyFont="1" applyBorder="1" applyAlignment="1">
      <alignment horizontal="center"/>
    </xf>
    <xf numFmtId="3" fontId="22" fillId="0" borderId="109" xfId="0" applyNumberFormat="1" applyFont="1" applyBorder="1" applyAlignment="1">
      <alignment horizontal="center"/>
    </xf>
    <xf numFmtId="0" fontId="21" fillId="0" borderId="92" xfId="0" applyFont="1" applyBorder="1" applyAlignment="1">
      <alignment horizontal="left" vertical="center"/>
    </xf>
    <xf numFmtId="0" fontId="21" fillId="0" borderId="93" xfId="0" applyFont="1" applyBorder="1" applyAlignment="1">
      <alignment horizontal="left" vertical="center"/>
    </xf>
    <xf numFmtId="0" fontId="21" fillId="0" borderId="17" xfId="0" applyFont="1" applyBorder="1" applyAlignment="1">
      <alignment horizontal="left" vertical="center"/>
    </xf>
    <xf numFmtId="0" fontId="22" fillId="0" borderId="124" xfId="0" applyFont="1" applyBorder="1" applyAlignment="1">
      <alignment horizontal="left" vertical="center"/>
    </xf>
    <xf numFmtId="0" fontId="22" fillId="0" borderId="115" xfId="0" applyFont="1" applyBorder="1" applyAlignment="1">
      <alignment horizontal="left" vertical="center"/>
    </xf>
    <xf numFmtId="0" fontId="22" fillId="0" borderId="112" xfId="0" applyFont="1" applyBorder="1" applyAlignment="1">
      <alignment horizontal="left" vertical="center"/>
    </xf>
    <xf numFmtId="3" fontId="22" fillId="0" borderId="92" xfId="0" applyNumberFormat="1" applyFont="1" applyBorder="1" applyAlignment="1">
      <alignment horizontal="right" vertical="center"/>
    </xf>
    <xf numFmtId="3" fontId="22" fillId="0" borderId="93" xfId="0" applyNumberFormat="1" applyFont="1" applyBorder="1" applyAlignment="1">
      <alignment horizontal="right" vertical="center"/>
    </xf>
    <xf numFmtId="3" fontId="22" fillId="0" borderId="17" xfId="0" applyNumberFormat="1" applyFont="1" applyBorder="1" applyAlignment="1">
      <alignment horizontal="right" vertical="center"/>
    </xf>
    <xf numFmtId="0" fontId="21" fillId="0" borderId="131" xfId="0" applyFont="1" applyBorder="1" applyAlignment="1">
      <alignment horizontal="left" vertical="center"/>
    </xf>
    <xf numFmtId="3" fontId="22" fillId="2" borderId="89" xfId="0" applyNumberFormat="1" applyFont="1" applyFill="1" applyBorder="1" applyAlignment="1">
      <alignment horizontal="right" vertical="center"/>
    </xf>
    <xf numFmtId="3" fontId="22" fillId="2" borderId="113" xfId="0" applyNumberFormat="1" applyFont="1" applyFill="1" applyBorder="1" applyAlignment="1">
      <alignment horizontal="right" vertical="center"/>
    </xf>
    <xf numFmtId="0" fontId="21" fillId="0" borderId="92" xfId="0" applyFont="1" applyBorder="1" applyAlignment="1">
      <alignment horizontal="left" vertical="center" wrapText="1"/>
    </xf>
    <xf numFmtId="0" fontId="21" fillId="0" borderId="93" xfId="0" applyFont="1" applyBorder="1" applyAlignment="1">
      <alignment horizontal="left" vertical="center" wrapText="1"/>
    </xf>
    <xf numFmtId="0" fontId="21" fillId="0" borderId="17" xfId="0" applyFont="1" applyBorder="1" applyAlignment="1">
      <alignment horizontal="left" vertical="center" wrapText="1"/>
    </xf>
    <xf numFmtId="3" fontId="22" fillId="0" borderId="135" xfId="0" applyNumberFormat="1" applyFont="1" applyBorder="1" applyAlignment="1">
      <alignment horizontal="right" vertical="center"/>
    </xf>
    <xf numFmtId="3" fontId="22" fillId="0" borderId="134" xfId="0" applyNumberFormat="1" applyFont="1" applyBorder="1" applyAlignment="1">
      <alignment horizontal="right" vertical="center"/>
    </xf>
    <xf numFmtId="3" fontId="22" fillId="0" borderId="111" xfId="0" applyNumberFormat="1" applyFont="1" applyBorder="1" applyAlignment="1">
      <alignment horizontal="right" vertical="center"/>
    </xf>
    <xf numFmtId="3" fontId="22" fillId="0" borderId="110" xfId="0" applyNumberFormat="1" applyFont="1" applyBorder="1" applyAlignment="1">
      <alignment horizontal="right" vertical="center"/>
    </xf>
    <xf numFmtId="3" fontId="22" fillId="2" borderId="110" xfId="0" applyNumberFormat="1" applyFont="1" applyFill="1" applyBorder="1" applyAlignment="1">
      <alignment horizontal="right" vertical="center"/>
    </xf>
    <xf numFmtId="3" fontId="21" fillId="0" borderId="123" xfId="0" applyNumberFormat="1" applyFont="1" applyBorder="1" applyAlignment="1">
      <alignment horizontal="right" vertical="center"/>
    </xf>
    <xf numFmtId="3" fontId="21" fillId="0" borderId="137" xfId="0" applyNumberFormat="1" applyFont="1" applyBorder="1" applyAlignment="1">
      <alignment horizontal="right" vertical="center"/>
    </xf>
    <xf numFmtId="3" fontId="21" fillId="0" borderId="111" xfId="0" applyNumberFormat="1" applyFont="1" applyBorder="1" applyAlignment="1">
      <alignment horizontal="right" vertical="center"/>
    </xf>
    <xf numFmtId="3" fontId="21" fillId="0" borderId="110" xfId="0" applyNumberFormat="1" applyFont="1" applyBorder="1" applyAlignment="1">
      <alignment horizontal="right" vertical="center"/>
    </xf>
    <xf numFmtId="0" fontId="21" fillId="0" borderId="66" xfId="0" applyFont="1" applyBorder="1" applyAlignment="1">
      <alignment horizontal="left" vertical="center" wrapText="1"/>
    </xf>
    <xf numFmtId="0" fontId="21" fillId="0" borderId="43" xfId="0" applyFont="1" applyBorder="1" applyAlignment="1">
      <alignment horizontal="left" vertical="center" wrapText="1"/>
    </xf>
    <xf numFmtId="0" fontId="21" fillId="0" borderId="89" xfId="0" applyFont="1" applyBorder="1" applyAlignment="1">
      <alignment horizontal="left" vertical="center" wrapText="1"/>
    </xf>
    <xf numFmtId="3" fontId="21" fillId="2" borderId="66" xfId="0" applyNumberFormat="1" applyFont="1" applyFill="1" applyBorder="1" applyAlignment="1">
      <alignment horizontal="right" vertical="center"/>
    </xf>
    <xf numFmtId="3" fontId="21" fillId="2" borderId="43" xfId="0" applyNumberFormat="1" applyFont="1" applyFill="1" applyBorder="1" applyAlignment="1">
      <alignment horizontal="right" vertical="center"/>
    </xf>
    <xf numFmtId="3" fontId="21" fillId="2" borderId="67" xfId="0" applyNumberFormat="1" applyFont="1" applyFill="1" applyBorder="1" applyAlignment="1">
      <alignment horizontal="right" vertical="center"/>
    </xf>
    <xf numFmtId="3" fontId="21" fillId="2" borderId="91" xfId="0" applyNumberFormat="1" applyFont="1" applyFill="1" applyBorder="1" applyAlignment="1">
      <alignment horizontal="right" vertical="center"/>
    </xf>
    <xf numFmtId="0" fontId="8" fillId="0" borderId="66" xfId="0" applyFont="1" applyBorder="1" applyAlignment="1">
      <alignment horizontal="left" vertical="center" wrapText="1"/>
    </xf>
    <xf numFmtId="0" fontId="22" fillId="0" borderId="43" xfId="0" applyFont="1" applyBorder="1" applyAlignment="1">
      <alignment horizontal="left" vertical="center" wrapText="1"/>
    </xf>
    <xf numFmtId="0" fontId="22" fillId="0" borderId="89" xfId="0" applyFont="1" applyBorder="1" applyAlignment="1">
      <alignment horizontal="left" vertical="center" wrapText="1"/>
    </xf>
    <xf numFmtId="3" fontId="84" fillId="0" borderId="91" xfId="0" applyNumberFormat="1" applyFont="1" applyBorder="1" applyAlignment="1">
      <alignment horizontal="right" vertical="center"/>
    </xf>
    <xf numFmtId="3" fontId="84" fillId="0" borderId="43" xfId="0" applyNumberFormat="1" applyFont="1" applyBorder="1" applyAlignment="1">
      <alignment horizontal="right" vertical="center"/>
    </xf>
    <xf numFmtId="3" fontId="84" fillId="0" borderId="67" xfId="0" applyNumberFormat="1" applyFont="1" applyBorder="1" applyAlignment="1">
      <alignment horizontal="right" vertical="center"/>
    </xf>
    <xf numFmtId="0" fontId="21" fillId="0" borderId="63" xfId="0" applyFont="1" applyBorder="1" applyAlignment="1">
      <alignment horizontal="left" vertical="center" wrapText="1"/>
    </xf>
    <xf numFmtId="0" fontId="21" fillId="0" borderId="64" xfId="0" applyFont="1" applyBorder="1" applyAlignment="1">
      <alignment horizontal="left" vertical="center" wrapText="1"/>
    </xf>
    <xf numFmtId="0" fontId="21" fillId="0" borderId="113" xfId="0" applyFont="1" applyBorder="1" applyAlignment="1">
      <alignment horizontal="left" vertical="center" wrapText="1"/>
    </xf>
    <xf numFmtId="3" fontId="21" fillId="2" borderId="63" xfId="0" applyNumberFormat="1" applyFont="1" applyFill="1" applyBorder="1" applyAlignment="1">
      <alignment horizontal="right" vertical="center"/>
    </xf>
    <xf numFmtId="3" fontId="21" fillId="2" borderId="64" xfId="0" applyNumberFormat="1" applyFont="1" applyFill="1" applyBorder="1" applyAlignment="1">
      <alignment horizontal="right" vertical="center"/>
    </xf>
    <xf numFmtId="3" fontId="21" fillId="2" borderId="65" xfId="0" applyNumberFormat="1" applyFont="1" applyFill="1" applyBorder="1" applyAlignment="1">
      <alignment horizontal="right" vertical="center"/>
    </xf>
    <xf numFmtId="3" fontId="21" fillId="2" borderId="114" xfId="0" applyNumberFormat="1" applyFont="1" applyFill="1" applyBorder="1" applyAlignment="1">
      <alignment horizontal="right" vertical="center"/>
    </xf>
    <xf numFmtId="3" fontId="21" fillId="0" borderId="130" xfId="0" applyNumberFormat="1" applyFont="1" applyBorder="1" applyAlignment="1">
      <alignment horizontal="right" vertical="center"/>
    </xf>
    <xf numFmtId="0" fontId="3" fillId="0" borderId="74" xfId="0" applyFont="1" applyBorder="1" applyAlignment="1">
      <alignment horizontal="left" vertical="center" wrapText="1"/>
    </xf>
    <xf numFmtId="0" fontId="22" fillId="0" borderId="75" xfId="0" applyFont="1" applyBorder="1" applyAlignment="1">
      <alignment horizontal="left" vertical="center" wrapText="1"/>
    </xf>
    <xf numFmtId="0" fontId="22" fillId="0" borderId="110" xfId="0" applyFont="1" applyBorder="1" applyAlignment="1">
      <alignment horizontal="left" vertical="center" wrapText="1"/>
    </xf>
    <xf numFmtId="3" fontId="22" fillId="0" borderId="74" xfId="0" applyNumberFormat="1" applyFont="1" applyBorder="1" applyAlignment="1">
      <alignment horizontal="right" vertical="center"/>
    </xf>
    <xf numFmtId="3" fontId="22" fillId="0" borderId="75" xfId="0" applyNumberFormat="1" applyFont="1" applyBorder="1" applyAlignment="1">
      <alignment horizontal="right" vertical="center"/>
    </xf>
    <xf numFmtId="3" fontId="22" fillId="0" borderId="76" xfId="0" applyNumberFormat="1" applyFont="1" applyBorder="1" applyAlignment="1">
      <alignment horizontal="right" vertical="center"/>
    </xf>
    <xf numFmtId="3" fontId="84" fillId="0" borderId="111" xfId="0" applyNumberFormat="1" applyFont="1" applyBorder="1" applyAlignment="1">
      <alignment horizontal="right" vertical="center"/>
    </xf>
    <xf numFmtId="3" fontId="84" fillId="0" borderId="75" xfId="0" applyNumberFormat="1" applyFont="1" applyBorder="1" applyAlignment="1">
      <alignment horizontal="right" vertical="center"/>
    </xf>
    <xf numFmtId="3" fontId="84" fillId="0" borderId="76" xfId="0" applyNumberFormat="1" applyFont="1" applyBorder="1" applyAlignment="1">
      <alignment horizontal="right" vertical="center"/>
    </xf>
    <xf numFmtId="0" fontId="21" fillId="0" borderId="0" xfId="0" applyFont="1" applyAlignment="1">
      <alignment horizontal="left"/>
    </xf>
    <xf numFmtId="0" fontId="21" fillId="0" borderId="0" xfId="0" applyFont="1" applyAlignment="1">
      <alignment horizontal="center" wrapText="1"/>
    </xf>
    <xf numFmtId="0" fontId="21" fillId="0" borderId="132" xfId="0" applyFont="1" applyBorder="1" applyAlignment="1">
      <alignment horizontal="left" vertical="center" wrapText="1"/>
    </xf>
    <xf numFmtId="3" fontId="21" fillId="0" borderId="132" xfId="0" applyNumberFormat="1" applyFont="1" applyBorder="1" applyAlignment="1">
      <alignment horizontal="right" vertical="center"/>
    </xf>
    <xf numFmtId="0" fontId="4" fillId="0" borderId="132" xfId="0" applyFont="1" applyBorder="1" applyAlignment="1">
      <alignment horizontal="left" vertical="center" wrapText="1"/>
    </xf>
    <xf numFmtId="0" fontId="21" fillId="0" borderId="124" xfId="0" applyFont="1" applyBorder="1" applyAlignment="1">
      <alignment horizontal="left" vertical="center"/>
    </xf>
    <xf numFmtId="0" fontId="21" fillId="0" borderId="115" xfId="0" applyFont="1" applyBorder="1" applyAlignment="1">
      <alignment horizontal="left" vertical="center"/>
    </xf>
    <xf numFmtId="0" fontId="21" fillId="0" borderId="112" xfId="0" applyFont="1" applyBorder="1" applyAlignment="1">
      <alignment horizontal="left" vertical="center"/>
    </xf>
    <xf numFmtId="0" fontId="4" fillId="0" borderId="131" xfId="0" applyFont="1" applyBorder="1" applyAlignment="1">
      <alignment horizontal="left" vertical="center" wrapText="1"/>
    </xf>
    <xf numFmtId="0" fontId="21" fillId="0" borderId="103" xfId="0" applyFont="1" applyBorder="1" applyAlignment="1">
      <alignment horizontal="left" vertical="center"/>
    </xf>
    <xf numFmtId="0" fontId="21" fillId="0" borderId="90" xfId="0" applyFont="1" applyBorder="1" applyAlignment="1">
      <alignment horizontal="left" vertical="center"/>
    </xf>
    <xf numFmtId="0" fontId="21" fillId="0" borderId="104" xfId="0" applyFont="1" applyBorder="1" applyAlignment="1">
      <alignment horizontal="left" vertical="center"/>
    </xf>
    <xf numFmtId="0" fontId="22" fillId="0" borderId="130" xfId="0" applyFont="1" applyBorder="1" applyAlignment="1">
      <alignment horizontal="right" vertical="center"/>
    </xf>
    <xf numFmtId="0" fontId="22" fillId="0" borderId="131" xfId="0" applyFont="1" applyBorder="1" applyAlignment="1">
      <alignment horizontal="right" vertical="center"/>
    </xf>
    <xf numFmtId="0" fontId="5" fillId="0" borderId="124"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5" fillId="0" borderId="131" xfId="0" applyFont="1" applyBorder="1" applyAlignment="1">
      <alignment horizontal="center" vertical="center"/>
    </xf>
    <xf numFmtId="0" fontId="5" fillId="0" borderId="132" xfId="0" applyFont="1" applyBorder="1" applyAlignment="1">
      <alignment horizontal="center" vertical="center"/>
    </xf>
    <xf numFmtId="0" fontId="5" fillId="0" borderId="123" xfId="0" applyFont="1" applyBorder="1" applyAlignment="1">
      <alignment horizontal="center" vertical="center"/>
    </xf>
    <xf numFmtId="0" fontId="5" fillId="0" borderId="137" xfId="0" applyFont="1" applyBorder="1" applyAlignment="1">
      <alignment horizontal="center" vertical="center"/>
    </xf>
    <xf numFmtId="0" fontId="5" fillId="0" borderId="109" xfId="0" applyFont="1" applyBorder="1" applyAlignment="1">
      <alignment horizontal="center" vertical="center"/>
    </xf>
    <xf numFmtId="0" fontId="5" fillId="0" borderId="103" xfId="0" applyFont="1" applyBorder="1" applyAlignment="1">
      <alignment horizontal="center" vertical="center"/>
    </xf>
    <xf numFmtId="0" fontId="5" fillId="0" borderId="90" xfId="0" applyFont="1" applyBorder="1" applyAlignment="1">
      <alignment horizontal="center" vertical="center"/>
    </xf>
    <xf numFmtId="0" fontId="5" fillId="0" borderId="104" xfId="0" applyFont="1" applyBorder="1" applyAlignment="1">
      <alignment horizontal="center" vertical="center"/>
    </xf>
    <xf numFmtId="0" fontId="5" fillId="0" borderId="131" xfId="0" applyFont="1" applyBorder="1" applyAlignment="1">
      <alignment horizontal="right" vertical="center"/>
    </xf>
    <xf numFmtId="0" fontId="5" fillId="0" borderId="132" xfId="0" applyFont="1" applyBorder="1" applyAlignment="1">
      <alignment horizontal="right" vertical="center"/>
    </xf>
    <xf numFmtId="0" fontId="5" fillId="0" borderId="130" xfId="0" applyFont="1" applyBorder="1" applyAlignment="1">
      <alignment horizontal="right" vertical="center"/>
    </xf>
    <xf numFmtId="0" fontId="88" fillId="0" borderId="99" xfId="0" applyFont="1" applyBorder="1" applyAlignment="1">
      <alignment horizontal="left" vertical="center"/>
    </xf>
    <xf numFmtId="0" fontId="21" fillId="0" borderId="99" xfId="0" applyFont="1" applyBorder="1" applyAlignment="1">
      <alignment horizontal="left" vertical="center"/>
    </xf>
    <xf numFmtId="0" fontId="5" fillId="0" borderId="128" xfId="0" applyFont="1" applyBorder="1" applyAlignment="1">
      <alignment horizontal="right" vertical="center"/>
    </xf>
    <xf numFmtId="0" fontId="5" fillId="0" borderId="128" xfId="0" applyFont="1" applyBorder="1" applyAlignment="1">
      <alignment horizontal="center" vertical="center"/>
    </xf>
    <xf numFmtId="0" fontId="8"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center" vertical="center"/>
    </xf>
    <xf numFmtId="0" fontId="22" fillId="0" borderId="95" xfId="0" applyFont="1" applyBorder="1" applyAlignment="1">
      <alignment horizontal="left" vertical="center"/>
    </xf>
    <xf numFmtId="0" fontId="22" fillId="0" borderId="95" xfId="0" applyFont="1" applyBorder="1" applyAlignment="1">
      <alignment horizontal="center" vertical="center"/>
    </xf>
    <xf numFmtId="0" fontId="2" fillId="0" borderId="0" xfId="0" applyFont="1" applyAlignment="1">
      <alignment horizontal="left" vertical="center"/>
    </xf>
    <xf numFmtId="3" fontId="22" fillId="0" borderId="140" xfId="0" applyNumberFormat="1" applyFont="1" applyBorder="1" applyAlignment="1">
      <alignment horizontal="right" vertical="center"/>
    </xf>
    <xf numFmtId="0" fontId="21" fillId="0" borderId="37" xfId="0" applyFont="1" applyBorder="1" applyAlignment="1">
      <alignment horizontal="center"/>
    </xf>
    <xf numFmtId="3" fontId="22" fillId="0" borderId="127" xfId="0" applyNumberFormat="1" applyFont="1" applyBorder="1" applyAlignment="1">
      <alignment horizontal="right" vertical="center"/>
    </xf>
    <xf numFmtId="0" fontId="22" fillId="0" borderId="131" xfId="0" applyFont="1" applyBorder="1" applyAlignment="1">
      <alignment horizontal="center"/>
    </xf>
    <xf numFmtId="0" fontId="8" fillId="0" borderId="63" xfId="0" applyFont="1" applyBorder="1" applyAlignment="1">
      <alignment horizontal="left" vertical="center" wrapText="1"/>
    </xf>
    <xf numFmtId="0" fontId="22" fillId="0" borderId="64" xfId="0" applyFont="1" applyBorder="1" applyAlignment="1">
      <alignment horizontal="left" vertical="center" wrapText="1"/>
    </xf>
    <xf numFmtId="0" fontId="22" fillId="0" borderId="65" xfId="0" applyFont="1" applyBorder="1" applyAlignment="1">
      <alignment horizontal="left" vertical="center" wrapText="1"/>
    </xf>
    <xf numFmtId="3" fontId="21" fillId="0" borderId="96" xfId="0" applyNumberFormat="1" applyFont="1" applyBorder="1" applyAlignment="1">
      <alignment horizontal="right" vertical="center"/>
    </xf>
    <xf numFmtId="0" fontId="22" fillId="0" borderId="67" xfId="0" applyFont="1" applyBorder="1" applyAlignment="1">
      <alignment horizontal="left" vertical="center" wrapText="1"/>
    </xf>
    <xf numFmtId="0" fontId="21" fillId="0" borderId="74" xfId="0" applyFont="1" applyBorder="1" applyAlignment="1">
      <alignment horizontal="left" vertical="center" wrapText="1"/>
    </xf>
    <xf numFmtId="0" fontId="21" fillId="0" borderId="75" xfId="0" applyFont="1" applyBorder="1" applyAlignment="1">
      <alignment horizontal="left" vertical="center" wrapText="1"/>
    </xf>
    <xf numFmtId="0" fontId="21" fillId="0" borderId="76" xfId="0" applyFont="1" applyBorder="1" applyAlignment="1">
      <alignment horizontal="left" vertical="center" wrapText="1"/>
    </xf>
    <xf numFmtId="0" fontId="3" fillId="0" borderId="66" xfId="0" applyFont="1" applyBorder="1" applyAlignment="1">
      <alignment horizontal="left" vertical="center" wrapText="1"/>
    </xf>
    <xf numFmtId="3" fontId="21" fillId="0" borderId="104" xfId="0" applyNumberFormat="1" applyFont="1" applyBorder="1" applyAlignment="1">
      <alignment horizontal="right" vertical="center"/>
    </xf>
    <xf numFmtId="0" fontId="6" fillId="0" borderId="132" xfId="0" applyFont="1" applyFill="1" applyBorder="1" applyAlignment="1">
      <alignment horizontal="left" vertical="center"/>
    </xf>
    <xf numFmtId="0" fontId="22" fillId="0" borderId="132" xfId="0" applyFont="1" applyFill="1" applyBorder="1" applyAlignment="1">
      <alignment horizontal="left" vertical="center"/>
    </xf>
    <xf numFmtId="0" fontId="8" fillId="0" borderId="124" xfId="0" applyFont="1" applyBorder="1" applyAlignment="1">
      <alignment horizontal="left" vertical="center"/>
    </xf>
    <xf numFmtId="0" fontId="13" fillId="0" borderId="0" xfId="0" applyFont="1" applyAlignment="1">
      <alignment horizontal="left" vertical="top" wrapText="1"/>
    </xf>
    <xf numFmtId="0" fontId="8" fillId="0" borderId="123" xfId="0" applyFont="1" applyBorder="1" applyAlignment="1">
      <alignment horizontal="left" vertical="center"/>
    </xf>
    <xf numFmtId="0" fontId="22" fillId="0" borderId="137" xfId="0" applyFont="1" applyBorder="1" applyAlignment="1">
      <alignment horizontal="left" vertical="center"/>
    </xf>
    <xf numFmtId="0" fontId="22" fillId="0" borderId="109" xfId="0" applyFont="1" applyBorder="1" applyAlignment="1">
      <alignment horizontal="left" vertical="center"/>
    </xf>
    <xf numFmtId="0" fontId="8" fillId="0" borderId="74" xfId="0" applyFont="1" applyBorder="1" applyAlignment="1">
      <alignment horizontal="left" vertical="center" wrapText="1"/>
    </xf>
    <xf numFmtId="0" fontId="22" fillId="0" borderId="76" xfId="0" applyFont="1" applyBorder="1" applyAlignment="1">
      <alignment horizontal="left" vertical="center" wrapText="1"/>
    </xf>
    <xf numFmtId="3" fontId="22" fillId="0" borderId="129" xfId="0" applyNumberFormat="1" applyFont="1" applyBorder="1" applyAlignment="1">
      <alignment horizontal="right" vertical="center"/>
    </xf>
    <xf numFmtId="3" fontId="22" fillId="0" borderId="126" xfId="0" applyNumberFormat="1" applyFont="1" applyBorder="1" applyAlignment="1">
      <alignment horizontal="right" vertical="center"/>
    </xf>
    <xf numFmtId="0" fontId="21" fillId="0" borderId="67" xfId="0" applyFont="1" applyBorder="1" applyAlignment="1">
      <alignment horizontal="left" vertical="center" wrapText="1"/>
    </xf>
    <xf numFmtId="3" fontId="21" fillId="2" borderId="89" xfId="0" applyNumberFormat="1" applyFont="1" applyFill="1" applyBorder="1" applyAlignment="1">
      <alignment horizontal="right" vertical="center"/>
    </xf>
    <xf numFmtId="0" fontId="22" fillId="0" borderId="66" xfId="0" applyFont="1" applyBorder="1" applyAlignment="1">
      <alignment horizontal="left" vertical="center" wrapText="1"/>
    </xf>
    <xf numFmtId="0" fontId="22" fillId="0" borderId="91" xfId="0" applyFont="1" applyBorder="1" applyAlignment="1">
      <alignment horizontal="center" vertical="center"/>
    </xf>
    <xf numFmtId="0" fontId="22" fillId="0" borderId="43" xfId="0" applyFont="1" applyBorder="1" applyAlignment="1">
      <alignment horizontal="center" vertical="center"/>
    </xf>
    <xf numFmtId="0" fontId="22" fillId="0" borderId="89" xfId="0" applyFont="1" applyBorder="1" applyAlignment="1">
      <alignment horizontal="center" vertical="center"/>
    </xf>
    <xf numFmtId="0" fontId="21" fillId="0" borderId="94" xfId="0" applyFont="1" applyBorder="1" applyAlignment="1">
      <alignment horizontal="left" vertical="center" wrapText="1"/>
    </xf>
    <xf numFmtId="0" fontId="21" fillId="0" borderId="95" xfId="0" applyFont="1" applyBorder="1" applyAlignment="1">
      <alignment horizontal="left" vertical="center" wrapText="1"/>
    </xf>
    <xf numFmtId="0" fontId="21" fillId="0" borderId="96" xfId="0" applyFont="1" applyBorder="1" applyAlignment="1">
      <alignment horizontal="left" vertical="center" wrapText="1"/>
    </xf>
    <xf numFmtId="0" fontId="22" fillId="0" borderId="37" xfId="0" applyFont="1" applyBorder="1" applyAlignment="1">
      <alignment horizontal="center" vertical="center"/>
    </xf>
    <xf numFmtId="0" fontId="22" fillId="0" borderId="92" xfId="0" applyFont="1" applyBorder="1" applyAlignment="1">
      <alignment horizontal="center" vertical="center"/>
    </xf>
    <xf numFmtId="0" fontId="22" fillId="0" borderId="125" xfId="0" applyFont="1" applyBorder="1" applyAlignment="1">
      <alignment horizontal="center" vertical="center"/>
    </xf>
    <xf numFmtId="0" fontId="22" fillId="0" borderId="133" xfId="0" applyFont="1" applyBorder="1" applyAlignment="1">
      <alignment horizontal="center" vertical="center"/>
    </xf>
    <xf numFmtId="0" fontId="22" fillId="0" borderId="17" xfId="0" applyFont="1" applyBorder="1" applyAlignment="1">
      <alignment horizontal="center" vertical="center"/>
    </xf>
    <xf numFmtId="0" fontId="22" fillId="0" borderId="98" xfId="0" applyFont="1" applyBorder="1" applyAlignment="1">
      <alignment horizontal="center" vertical="center"/>
    </xf>
    <xf numFmtId="0" fontId="22" fillId="0" borderId="58" xfId="0" applyFont="1" applyBorder="1" applyAlignment="1">
      <alignment horizontal="center" vertical="center"/>
    </xf>
    <xf numFmtId="0" fontId="22" fillId="0" borderId="68" xfId="0" applyFont="1" applyBorder="1" applyAlignment="1">
      <alignment horizontal="center" vertical="center"/>
    </xf>
    <xf numFmtId="0" fontId="23" fillId="0" borderId="132" xfId="0" applyFont="1" applyBorder="1" applyAlignment="1">
      <alignment horizontal="left" vertical="center" wrapText="1"/>
    </xf>
    <xf numFmtId="0" fontId="8" fillId="0" borderId="94" xfId="0" applyFont="1" applyBorder="1" applyAlignment="1">
      <alignment horizontal="left" vertical="center" wrapText="1"/>
    </xf>
    <xf numFmtId="3" fontId="21" fillId="0" borderId="103" xfId="0" applyNumberFormat="1" applyFont="1" applyBorder="1" applyAlignment="1">
      <alignment horizontal="right" vertical="center" wrapText="1"/>
    </xf>
    <xf numFmtId="3" fontId="21" fillId="0" borderId="90" xfId="0" applyNumberFormat="1" applyFont="1" applyBorder="1" applyAlignment="1">
      <alignment horizontal="right" vertical="center" wrapText="1"/>
    </xf>
    <xf numFmtId="3" fontId="21" fillId="0" borderId="104" xfId="0" applyNumberFormat="1" applyFont="1" applyBorder="1" applyAlignment="1">
      <alignment horizontal="right" vertical="center" wrapText="1"/>
    </xf>
    <xf numFmtId="0" fontId="22" fillId="0" borderId="29" xfId="0" applyFont="1" applyBorder="1" applyAlignment="1">
      <alignment horizontal="right" vertical="center"/>
    </xf>
    <xf numFmtId="0" fontId="8" fillId="0" borderId="103" xfId="0" applyFont="1" applyFill="1" applyBorder="1" applyAlignment="1">
      <alignment horizontal="left" vertical="center" wrapText="1"/>
    </xf>
    <xf numFmtId="0" fontId="22" fillId="0" borderId="90" xfId="0" applyFont="1" applyFill="1" applyBorder="1" applyAlignment="1">
      <alignment horizontal="left" vertical="center" wrapText="1"/>
    </xf>
    <xf numFmtId="0" fontId="22" fillId="0" borderId="104"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8" fillId="0" borderId="37" xfId="0" applyFont="1" applyBorder="1" applyAlignment="1">
      <alignment horizontal="center" vertical="center"/>
    </xf>
    <xf numFmtId="0" fontId="8" fillId="0" borderId="37" xfId="0" applyFont="1" applyBorder="1" applyAlignment="1">
      <alignment horizontal="center" vertical="center" wrapText="1"/>
    </xf>
    <xf numFmtId="0" fontId="22" fillId="0" borderId="37" xfId="0" applyFont="1" applyBorder="1" applyAlignment="1">
      <alignment horizontal="center" vertical="center" wrapText="1"/>
    </xf>
    <xf numFmtId="0" fontId="8" fillId="2" borderId="37" xfId="0" applyFont="1" applyFill="1" applyBorder="1" applyAlignment="1">
      <alignment horizontal="left" vertical="center"/>
    </xf>
    <xf numFmtId="0" fontId="22" fillId="2" borderId="37" xfId="0" applyFont="1" applyFill="1" applyBorder="1" applyAlignment="1">
      <alignment horizontal="left" vertical="center"/>
    </xf>
    <xf numFmtId="0" fontId="57" fillId="0" borderId="0" xfId="0" applyFont="1" applyAlignment="1">
      <alignment horizontal="left" wrapText="1"/>
    </xf>
    <xf numFmtId="0" fontId="12" fillId="0" borderId="0" xfId="0" applyFont="1" applyAlignment="1">
      <alignment horizontal="left" vertical="top" wrapText="1"/>
    </xf>
    <xf numFmtId="0" fontId="21" fillId="0" borderId="97"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29" xfId="0" applyFont="1" applyBorder="1" applyAlignment="1">
      <alignment horizontal="center" vertical="center" wrapText="1"/>
    </xf>
    <xf numFmtId="0" fontId="8" fillId="0" borderId="94" xfId="0" applyFont="1" applyBorder="1" applyAlignment="1">
      <alignment horizontal="left" vertical="center"/>
    </xf>
    <xf numFmtId="0" fontId="8" fillId="0" borderId="95" xfId="0" applyFont="1" applyBorder="1" applyAlignment="1">
      <alignment horizontal="left" vertical="center"/>
    </xf>
    <xf numFmtId="0" fontId="8" fillId="0" borderId="96" xfId="0" applyFont="1" applyBorder="1" applyAlignment="1">
      <alignment horizontal="left" vertical="center"/>
    </xf>
    <xf numFmtId="0" fontId="8" fillId="0" borderId="98" xfId="0" applyFont="1" applyBorder="1" applyAlignment="1">
      <alignment horizontal="left" vertical="center"/>
    </xf>
    <xf numFmtId="0" fontId="8" fillId="0" borderId="99" xfId="0" applyFont="1" applyBorder="1" applyAlignment="1">
      <alignment horizontal="left" vertical="center"/>
    </xf>
    <xf numFmtId="0" fontId="8" fillId="0" borderId="13" xfId="0" applyFont="1" applyBorder="1" applyAlignment="1">
      <alignment horizontal="left" vertical="center"/>
    </xf>
    <xf numFmtId="0" fontId="8" fillId="0" borderId="94" xfId="0" applyFont="1" applyFill="1" applyBorder="1" applyAlignment="1">
      <alignment horizontal="left" vertical="center"/>
    </xf>
    <xf numFmtId="0" fontId="8" fillId="0" borderId="95" xfId="0" applyFont="1" applyFill="1" applyBorder="1" applyAlignment="1">
      <alignment horizontal="left" vertical="center"/>
    </xf>
    <xf numFmtId="0" fontId="8" fillId="0" borderId="96" xfId="0" applyFont="1" applyFill="1" applyBorder="1" applyAlignment="1">
      <alignment horizontal="left" vertical="center"/>
    </xf>
    <xf numFmtId="0" fontId="8" fillId="0" borderId="98" xfId="0" applyFont="1" applyFill="1" applyBorder="1" applyAlignment="1">
      <alignment horizontal="left" vertical="center"/>
    </xf>
    <xf numFmtId="0" fontId="8" fillId="0" borderId="99" xfId="0" applyFont="1" applyFill="1" applyBorder="1" applyAlignment="1">
      <alignment horizontal="left" vertical="center"/>
    </xf>
    <xf numFmtId="0" fontId="8" fillId="0" borderId="13" xfId="0" applyFont="1" applyFill="1" applyBorder="1" applyAlignment="1">
      <alignment horizontal="left" vertical="center"/>
    </xf>
    <xf numFmtId="0" fontId="32" fillId="0" borderId="94" xfId="0" applyFont="1" applyBorder="1" applyAlignment="1">
      <alignment horizontal="left" vertical="center"/>
    </xf>
    <xf numFmtId="0" fontId="32" fillId="0" borderId="95" xfId="0" applyFont="1" applyBorder="1" applyAlignment="1">
      <alignment horizontal="left" vertical="center"/>
    </xf>
    <xf numFmtId="0" fontId="32" fillId="0" borderId="96" xfId="0" applyFont="1" applyBorder="1" applyAlignment="1">
      <alignment horizontal="left" vertical="center"/>
    </xf>
    <xf numFmtId="0" fontId="32" fillId="0" borderId="98" xfId="0" applyFont="1" applyBorder="1" applyAlignment="1">
      <alignment horizontal="left" vertical="center"/>
    </xf>
    <xf numFmtId="0" fontId="32" fillId="0" borderId="99" xfId="0" applyFont="1" applyBorder="1" applyAlignment="1">
      <alignment horizontal="left" vertical="center"/>
    </xf>
    <xf numFmtId="0" fontId="32" fillId="0" borderId="13" xfId="0" applyFont="1" applyBorder="1" applyAlignment="1">
      <alignment horizontal="left" vertical="center"/>
    </xf>
    <xf numFmtId="3" fontId="32" fillId="0" borderId="132" xfId="0" applyNumberFormat="1" applyFont="1" applyBorder="1" applyAlignment="1">
      <alignment horizontal="right" vertical="center"/>
    </xf>
    <xf numFmtId="0" fontId="32" fillId="0" borderId="94" xfId="0" applyFont="1" applyBorder="1" applyAlignment="1">
      <alignment horizontal="left" vertical="center" wrapText="1"/>
    </xf>
    <xf numFmtId="0" fontId="32" fillId="0" borderId="95" xfId="0" applyFont="1" applyBorder="1" applyAlignment="1">
      <alignment horizontal="left" vertical="center" wrapText="1"/>
    </xf>
    <xf numFmtId="0" fontId="32" fillId="0" borderId="96" xfId="0" applyFont="1" applyBorder="1" applyAlignment="1">
      <alignment horizontal="left" vertical="center" wrapText="1"/>
    </xf>
    <xf numFmtId="0" fontId="32" fillId="0" borderId="98" xfId="0" applyFont="1" applyBorder="1" applyAlignment="1">
      <alignment horizontal="left" vertical="center" wrapText="1"/>
    </xf>
    <xf numFmtId="0" fontId="32" fillId="0" borderId="99" xfId="0" applyFont="1" applyBorder="1" applyAlignment="1">
      <alignment horizontal="left" vertical="center" wrapText="1"/>
    </xf>
    <xf numFmtId="0" fontId="32" fillId="0" borderId="13" xfId="0" applyFont="1" applyBorder="1" applyAlignment="1">
      <alignment horizontal="left" vertical="center" wrapText="1"/>
    </xf>
    <xf numFmtId="0" fontId="8" fillId="0" borderId="37" xfId="0" applyFont="1" applyFill="1" applyBorder="1" applyAlignment="1">
      <alignment horizontal="left" vertical="center"/>
    </xf>
    <xf numFmtId="0" fontId="22" fillId="0" borderId="37" xfId="0" applyFont="1" applyFill="1" applyBorder="1" applyAlignment="1">
      <alignment horizontal="left" vertical="center"/>
    </xf>
    <xf numFmtId="0" fontId="9" fillId="0" borderId="0" xfId="0" applyFont="1" applyFill="1" applyAlignment="1">
      <alignment horizontal="left" vertical="top" wrapText="1"/>
    </xf>
    <xf numFmtId="0" fontId="57" fillId="0" borderId="0" xfId="0" applyFont="1" applyAlignment="1">
      <alignment horizontal="left" vertical="top"/>
    </xf>
    <xf numFmtId="0" fontId="3" fillId="0" borderId="132" xfId="0" applyFont="1" applyFill="1" applyBorder="1" applyAlignment="1">
      <alignment horizontal="left" vertical="center" wrapText="1"/>
    </xf>
    <xf numFmtId="0" fontId="22" fillId="0" borderId="132" xfId="0" applyFont="1" applyFill="1" applyBorder="1" applyAlignment="1">
      <alignment horizontal="left" vertical="center" wrapText="1"/>
    </xf>
    <xf numFmtId="0" fontId="13" fillId="0" borderId="0" xfId="0" applyFont="1" applyFill="1" applyAlignment="1">
      <alignment horizontal="justify" vertical="top" wrapText="1"/>
    </xf>
    <xf numFmtId="0" fontId="9" fillId="0" borderId="0" xfId="0" applyFont="1" applyFill="1" applyAlignment="1">
      <alignment horizontal="justify" vertical="top"/>
    </xf>
    <xf numFmtId="0" fontId="13" fillId="0" borderId="0" xfId="0" applyFont="1" applyFill="1" applyAlignment="1">
      <alignment horizontal="justify" vertical="top"/>
    </xf>
    <xf numFmtId="0" fontId="61" fillId="3" borderId="118" xfId="2" applyFont="1" applyFill="1" applyBorder="1" applyAlignment="1" applyProtection="1">
      <alignment horizontal="center" vertical="center" wrapText="1"/>
    </xf>
    <xf numFmtId="0" fontId="61" fillId="3" borderId="78" xfId="2" applyFont="1" applyFill="1" applyBorder="1" applyAlignment="1" applyProtection="1">
      <alignment horizontal="center" vertical="center" wrapText="1"/>
    </xf>
    <xf numFmtId="0" fontId="61" fillId="3" borderId="71" xfId="2" applyFont="1" applyFill="1" applyBorder="1" applyAlignment="1" applyProtection="1">
      <alignment horizontal="center" vertical="center" wrapText="1"/>
    </xf>
    <xf numFmtId="175" fontId="61" fillId="0" borderId="89" xfId="2" applyNumberFormat="1" applyFont="1" applyFill="1" applyBorder="1" applyAlignment="1" applyProtection="1">
      <alignment horizontal="center"/>
    </xf>
    <xf numFmtId="175" fontId="61" fillId="0" borderId="91" xfId="2" applyNumberFormat="1" applyFont="1" applyFill="1" applyBorder="1" applyAlignment="1" applyProtection="1">
      <alignment horizontal="center"/>
    </xf>
    <xf numFmtId="0" fontId="63" fillId="7" borderId="95" xfId="8" applyFont="1" applyFill="1" applyBorder="1" applyAlignment="1">
      <alignment horizontal="left" vertical="top" wrapText="1"/>
    </xf>
    <xf numFmtId="0" fontId="63" fillId="7" borderId="96" xfId="8" applyFont="1" applyFill="1" applyBorder="1" applyAlignment="1">
      <alignment horizontal="left" vertical="top" wrapText="1"/>
    </xf>
    <xf numFmtId="0" fontId="63" fillId="7" borderId="0" xfId="8" applyFont="1" applyFill="1" applyBorder="1" applyAlignment="1">
      <alignment horizontal="left" vertical="top" wrapText="1"/>
    </xf>
    <xf numFmtId="0" fontId="63" fillId="7" borderId="29" xfId="8" applyFont="1" applyFill="1" applyBorder="1" applyAlignment="1">
      <alignment horizontal="left" vertical="top" wrapText="1"/>
    </xf>
    <xf numFmtId="0" fontId="29" fillId="0" borderId="93" xfId="8" applyFont="1" applyFill="1" applyBorder="1" applyAlignment="1">
      <alignment horizontal="center" vertical="center"/>
    </xf>
    <xf numFmtId="0" fontId="29" fillId="0" borderId="93" xfId="8" applyFill="1" applyBorder="1" applyAlignment="1">
      <alignment horizontal="center" vertical="center"/>
    </xf>
    <xf numFmtId="0" fontId="29" fillId="0" borderId="17" xfId="8" applyFill="1" applyBorder="1" applyAlignment="1">
      <alignment horizontal="center" vertical="center"/>
    </xf>
    <xf numFmtId="0" fontId="77" fillId="0" borderId="110" xfId="8" applyFont="1" applyFill="1" applyBorder="1" applyAlignment="1">
      <alignment horizontal="left" vertical="top" wrapText="1"/>
    </xf>
    <xf numFmtId="0" fontId="77" fillId="0" borderId="137" xfId="8" applyFont="1" applyFill="1" applyBorder="1" applyAlignment="1">
      <alignment horizontal="left" vertical="top" wrapText="1"/>
    </xf>
    <xf numFmtId="0" fontId="77" fillId="0" borderId="111" xfId="8" applyFont="1" applyFill="1" applyBorder="1" applyAlignment="1">
      <alignment horizontal="left" vertical="top" wrapText="1"/>
    </xf>
    <xf numFmtId="0" fontId="77" fillId="0" borderId="118" xfId="8" applyFont="1" applyFill="1" applyBorder="1" applyAlignment="1">
      <alignment horizontal="left" vertical="top" wrapText="1"/>
    </xf>
    <xf numFmtId="0" fontId="77" fillId="0" borderId="117" xfId="8" applyFont="1" applyFill="1" applyBorder="1" applyAlignment="1">
      <alignment horizontal="center" vertical="center"/>
    </xf>
    <xf numFmtId="0" fontId="77" fillId="0" borderId="120" xfId="8" applyFont="1" applyFill="1" applyBorder="1" applyAlignment="1">
      <alignment horizontal="center" vertical="center"/>
    </xf>
    <xf numFmtId="0" fontId="77" fillId="0" borderId="86" xfId="8" applyFont="1" applyFill="1" applyBorder="1" applyAlignment="1">
      <alignment horizontal="center" vertical="center"/>
    </xf>
    <xf numFmtId="0" fontId="77" fillId="0" borderId="87" xfId="8" applyFont="1" applyFill="1" applyBorder="1" applyAlignment="1">
      <alignment horizontal="center" vertical="center"/>
    </xf>
    <xf numFmtId="0" fontId="77" fillId="0" borderId="118" xfId="8" quotePrefix="1" applyFont="1" applyFill="1" applyBorder="1" applyAlignment="1">
      <alignment horizontal="left" vertical="top" wrapText="1"/>
    </xf>
    <xf numFmtId="0" fontId="76" fillId="7" borderId="89" xfId="18" applyFont="1" applyFill="1" applyBorder="1" applyAlignment="1">
      <alignment horizontal="left" vertical="top" wrapText="1"/>
    </xf>
    <xf numFmtId="0" fontId="76" fillId="7" borderId="90" xfId="18" applyFont="1" applyFill="1" applyBorder="1" applyAlignment="1">
      <alignment horizontal="left" vertical="top" wrapText="1"/>
    </xf>
    <xf numFmtId="0" fontId="76" fillId="7" borderId="91" xfId="18" applyFont="1" applyFill="1" applyBorder="1" applyAlignment="1">
      <alignment horizontal="left" vertical="top" wrapText="1"/>
    </xf>
    <xf numFmtId="0" fontId="76" fillId="7" borderId="110" xfId="18" applyFont="1" applyFill="1" applyBorder="1" applyAlignment="1">
      <alignment horizontal="left" vertical="top" wrapText="1"/>
    </xf>
    <xf numFmtId="0" fontId="76" fillId="7" borderId="137" xfId="18" applyFont="1" applyFill="1" applyBorder="1" applyAlignment="1">
      <alignment horizontal="left" vertical="top" wrapText="1"/>
    </xf>
    <xf numFmtId="0" fontId="76" fillId="7" borderId="111" xfId="18" applyFont="1" applyFill="1" applyBorder="1" applyAlignment="1">
      <alignment horizontal="left" vertical="top" wrapText="1"/>
    </xf>
    <xf numFmtId="0" fontId="77" fillId="7" borderId="89" xfId="18" applyFont="1" applyFill="1" applyBorder="1" applyAlignment="1">
      <alignment horizontal="left" vertical="top" wrapText="1"/>
    </xf>
    <xf numFmtId="0" fontId="77" fillId="7" borderId="90" xfId="18" applyFont="1" applyFill="1" applyBorder="1" applyAlignment="1">
      <alignment horizontal="left" vertical="top" wrapText="1"/>
    </xf>
    <xf numFmtId="0" fontId="77" fillId="7" borderId="91" xfId="18" applyFont="1" applyFill="1" applyBorder="1" applyAlignment="1">
      <alignment horizontal="left" vertical="top" wrapText="1"/>
    </xf>
    <xf numFmtId="0" fontId="77" fillId="7" borderId="71" xfId="18" applyFont="1" applyFill="1" applyBorder="1" applyAlignment="1">
      <alignment horizontal="left" vertical="top" wrapText="1"/>
    </xf>
    <xf numFmtId="0" fontId="62" fillId="7" borderId="71" xfId="18" applyFont="1" applyFill="1" applyBorder="1" applyAlignment="1">
      <alignment horizontal="left" vertical="top" wrapText="1"/>
    </xf>
    <xf numFmtId="0" fontId="76" fillId="7" borderId="71" xfId="18" applyFont="1" applyFill="1" applyBorder="1" applyAlignment="1">
      <alignment horizontal="left" vertical="top" wrapText="1"/>
    </xf>
    <xf numFmtId="0" fontId="29" fillId="7" borderId="71" xfId="18" applyFont="1" applyFill="1" applyBorder="1" applyAlignment="1">
      <alignment horizontal="left" vertical="top" wrapText="1"/>
    </xf>
    <xf numFmtId="0" fontId="78" fillId="0" borderId="105" xfId="8" applyFont="1" applyFill="1" applyBorder="1" applyAlignment="1">
      <alignment horizontal="center" vertical="center" wrapText="1"/>
    </xf>
    <xf numFmtId="0" fontId="76" fillId="7" borderId="117" xfId="18" applyFont="1" applyFill="1" applyBorder="1" applyAlignment="1">
      <alignment horizontal="left" vertical="top" wrapText="1"/>
    </xf>
    <xf numFmtId="0" fontId="76" fillId="7" borderId="108" xfId="18" applyFont="1" applyFill="1" applyBorder="1" applyAlignment="1">
      <alignment horizontal="left" vertical="top" wrapText="1"/>
    </xf>
    <xf numFmtId="0" fontId="76" fillId="7" borderId="86" xfId="18" applyFont="1" applyFill="1" applyBorder="1" applyAlignment="1">
      <alignment horizontal="left" vertical="top" wrapText="1"/>
    </xf>
    <xf numFmtId="0" fontId="77" fillId="7" borderId="117" xfId="18" applyFont="1" applyFill="1" applyBorder="1" applyAlignment="1">
      <alignment horizontal="left" vertical="top" wrapText="1"/>
    </xf>
    <xf numFmtId="0" fontId="77" fillId="7" borderId="86" xfId="18" applyFont="1" applyFill="1" applyBorder="1" applyAlignment="1">
      <alignment horizontal="left" vertical="top" wrapText="1"/>
    </xf>
    <xf numFmtId="0" fontId="76" fillId="7" borderId="118" xfId="18" applyFont="1" applyFill="1" applyBorder="1" applyAlignment="1">
      <alignment horizontal="left" vertical="top" wrapText="1"/>
    </xf>
    <xf numFmtId="0" fontId="76" fillId="7" borderId="69" xfId="18" applyFont="1" applyFill="1" applyBorder="1" applyAlignment="1">
      <alignment horizontal="left" vertical="top" wrapText="1"/>
    </xf>
    <xf numFmtId="0" fontId="76" fillId="7" borderId="118" xfId="18" quotePrefix="1" applyFont="1" applyFill="1" applyBorder="1" applyAlignment="1">
      <alignment horizontal="left" vertical="top" wrapText="1"/>
    </xf>
    <xf numFmtId="0" fontId="76" fillId="7" borderId="71" xfId="18" quotePrefix="1" applyFont="1" applyFill="1" applyBorder="1" applyAlignment="1">
      <alignment horizontal="left" vertical="top" wrapText="1"/>
    </xf>
    <xf numFmtId="0" fontId="76" fillId="0" borderId="69" xfId="8" applyFont="1" applyFill="1" applyBorder="1" applyAlignment="1">
      <alignment horizontal="left" vertical="top" wrapText="1"/>
    </xf>
    <xf numFmtId="0" fontId="77" fillId="7" borderId="101" xfId="18" applyFont="1" applyFill="1" applyBorder="1" applyAlignment="1">
      <alignment horizontal="left" vertical="top" wrapText="1"/>
    </xf>
    <xf numFmtId="0" fontId="77" fillId="7" borderId="87" xfId="18" applyFont="1" applyFill="1" applyBorder="1" applyAlignment="1">
      <alignment horizontal="left" vertical="top" wrapText="1"/>
    </xf>
    <xf numFmtId="0" fontId="108" fillId="7" borderId="89" xfId="18" quotePrefix="1" applyFont="1" applyFill="1" applyBorder="1" applyAlignment="1">
      <alignment horizontal="left" vertical="top" wrapText="1"/>
    </xf>
    <xf numFmtId="0" fontId="108" fillId="7" borderId="90" xfId="18" quotePrefix="1" applyFont="1" applyFill="1" applyBorder="1" applyAlignment="1">
      <alignment horizontal="left" vertical="top" wrapText="1"/>
    </xf>
    <xf numFmtId="0" fontId="108" fillId="7" borderId="91" xfId="18" quotePrefix="1" applyFont="1" applyFill="1" applyBorder="1" applyAlignment="1">
      <alignment horizontal="left" vertical="top" wrapText="1"/>
    </xf>
    <xf numFmtId="0" fontId="108" fillId="7" borderId="89" xfId="18" applyFont="1" applyFill="1" applyBorder="1" applyAlignment="1">
      <alignment horizontal="left" vertical="top" wrapText="1"/>
    </xf>
    <xf numFmtId="0" fontId="108" fillId="7" borderId="90" xfId="18" applyFont="1" applyFill="1" applyBorder="1" applyAlignment="1">
      <alignment horizontal="left" vertical="top" wrapText="1"/>
    </xf>
    <xf numFmtId="0" fontId="108" fillId="7" borderId="91" xfId="18" applyFont="1" applyFill="1" applyBorder="1" applyAlignment="1">
      <alignment horizontal="left" vertical="top" wrapText="1"/>
    </xf>
    <xf numFmtId="0" fontId="77" fillId="7" borderId="89" xfId="18" quotePrefix="1" applyFont="1" applyFill="1" applyBorder="1" applyAlignment="1">
      <alignment horizontal="left" vertical="top" wrapText="1"/>
    </xf>
    <xf numFmtId="0" fontId="77" fillId="7" borderId="90" xfId="18" quotePrefix="1" applyFont="1" applyFill="1" applyBorder="1" applyAlignment="1">
      <alignment horizontal="left" vertical="top" wrapText="1"/>
    </xf>
    <xf numFmtId="0" fontId="77" fillId="7" borderId="91" xfId="18" quotePrefix="1" applyFont="1" applyFill="1" applyBorder="1" applyAlignment="1">
      <alignment horizontal="left" vertical="top" wrapText="1"/>
    </xf>
    <xf numFmtId="0" fontId="76" fillId="7" borderId="89" xfId="18" quotePrefix="1" applyFont="1" applyFill="1" applyBorder="1" applyAlignment="1">
      <alignment horizontal="left" vertical="top" wrapText="1"/>
    </xf>
    <xf numFmtId="0" fontId="76" fillId="7" borderId="90" xfId="18" quotePrefix="1" applyFont="1" applyFill="1" applyBorder="1" applyAlignment="1">
      <alignment horizontal="left" vertical="top" wrapText="1"/>
    </xf>
    <xf numFmtId="0" fontId="76" fillId="7" borderId="91" xfId="18" quotePrefix="1" applyFont="1" applyFill="1" applyBorder="1" applyAlignment="1">
      <alignment horizontal="left" vertical="top" wrapText="1"/>
    </xf>
  </cellXfs>
  <cellStyles count="23">
    <cellStyle name="%" xfId="17"/>
    <cellStyle name="Comma 2" xfId="13"/>
    <cellStyle name="Hyperlink 2" xfId="11"/>
    <cellStyle name="Hyperlink 3" xfId="22"/>
    <cellStyle name="Hypertextové prepojenie" xfId="15" builtinId="8"/>
    <cellStyle name="Normal 2" xfId="2"/>
    <cellStyle name="Normal 3" xfId="8"/>
    <cellStyle name="Normal 3 2" xfId="18"/>
    <cellStyle name="Normal 4" xfId="4"/>
    <cellStyle name="Normal 5" xfId="12"/>
    <cellStyle name="Normal 5 2" xfId="16"/>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álne" xfId="0" builtinId="0"/>
    <cellStyle name="normální_cashflow96" xfId="14"/>
    <cellStyle name="Percent 2" xfId="3"/>
    <cellStyle name="percentá" xfId="1" builtinId="5"/>
    <cellStyle name="S6" xfId="19"/>
    <cellStyle name="S8" xfId="20"/>
    <cellStyle name="Style 1" xfId="21"/>
  </cellStyles>
  <dxfs count="27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FF99"/>
  </sheetPr>
  <dimension ref="A1:M42"/>
  <sheetViews>
    <sheetView showGridLines="0" workbookViewId="0">
      <selection activeCell="C28" sqref="C28"/>
    </sheetView>
  </sheetViews>
  <sheetFormatPr defaultColWidth="9.140625" defaultRowHeight="11.25"/>
  <cols>
    <col min="1" max="1" width="19.85546875" style="684" customWidth="1"/>
    <col min="2" max="2" width="10.140625" style="684" bestFit="1" customWidth="1"/>
    <col min="3" max="3" width="14.140625" style="684" customWidth="1"/>
    <col min="4" max="4" width="2.85546875" style="684" customWidth="1"/>
    <col min="5" max="5" width="25.140625" style="684" customWidth="1"/>
    <col min="6" max="6" width="27.7109375" style="684" customWidth="1"/>
    <col min="7" max="7" width="2.28515625" style="684" bestFit="1" customWidth="1"/>
    <col min="8" max="8" width="5" style="684" customWidth="1"/>
    <col min="9" max="16384" width="9.140625" style="684"/>
  </cols>
  <sheetData>
    <row r="1" spans="1:13" ht="12" thickBot="1">
      <c r="A1" s="680" t="s">
        <v>1329</v>
      </c>
      <c r="B1" s="681"/>
      <c r="C1" s="682"/>
      <c r="D1" s="682"/>
      <c r="E1" s="682"/>
      <c r="F1" s="682"/>
      <c r="G1" s="683"/>
    </row>
    <row r="2" spans="1:13" ht="12" thickBot="1">
      <c r="A2" s="685" t="s">
        <v>1453</v>
      </c>
      <c r="B2" s="686"/>
      <c r="C2" s="686"/>
      <c r="D2" s="686"/>
      <c r="E2" s="686"/>
      <c r="F2" s="686"/>
      <c r="G2" s="687"/>
      <c r="H2" s="688"/>
    </row>
    <row r="3" spans="1:13" ht="25.5" customHeight="1" thickBot="1">
      <c r="A3" s="1472" t="s">
        <v>1454</v>
      </c>
      <c r="B3" s="1473"/>
      <c r="C3" s="1473"/>
      <c r="D3" s="689"/>
      <c r="E3" s="690" t="s">
        <v>1328</v>
      </c>
      <c r="F3" s="691" t="s">
        <v>3133</v>
      </c>
      <c r="G3" s="692"/>
    </row>
    <row r="4" spans="1:13">
      <c r="A4" s="693"/>
      <c r="B4" s="694"/>
      <c r="C4" s="694"/>
      <c r="D4" s="694"/>
      <c r="E4" s="694"/>
      <c r="F4" s="694"/>
      <c r="G4" s="695"/>
    </row>
    <row r="5" spans="1:13" ht="12" thickBot="1">
      <c r="A5" s="693"/>
      <c r="B5" s="694"/>
      <c r="C5" s="694"/>
      <c r="D5" s="694"/>
      <c r="E5" s="694"/>
      <c r="F5" s="694"/>
      <c r="G5" s="695"/>
      <c r="L5" s="1471"/>
      <c r="M5" s="1471"/>
    </row>
    <row r="6" spans="1:13" ht="12" thickBot="1">
      <c r="A6" s="696" t="s">
        <v>1327</v>
      </c>
      <c r="B6" s="697">
        <v>2014</v>
      </c>
      <c r="C6" s="694"/>
      <c r="D6" s="698" t="s">
        <v>1321</v>
      </c>
      <c r="E6" s="1065"/>
      <c r="F6" s="1063" t="s">
        <v>1081</v>
      </c>
      <c r="G6" s="695"/>
      <c r="L6" s="1471"/>
      <c r="M6" s="1471"/>
    </row>
    <row r="7" spans="1:13">
      <c r="A7" s="700" t="s">
        <v>1318</v>
      </c>
      <c r="B7" s="801">
        <v>41640</v>
      </c>
      <c r="C7" s="694"/>
      <c r="D7" s="701"/>
      <c r="E7" s="1066" t="s">
        <v>1326</v>
      </c>
      <c r="F7" s="1064">
        <v>69200</v>
      </c>
      <c r="G7" s="695"/>
      <c r="L7" s="702"/>
      <c r="M7" s="703"/>
    </row>
    <row r="8" spans="1:13">
      <c r="A8" s="704" t="s">
        <v>1314</v>
      </c>
      <c r="B8" s="705" t="str">
        <f>CHOOSE(LEN(MONTH(B7)),"0"&amp;MONTH(B7),MONTH(B7))</f>
        <v>01</v>
      </c>
      <c r="C8" s="694"/>
      <c r="D8" s="706"/>
      <c r="E8" s="1067" t="s">
        <v>1325</v>
      </c>
      <c r="F8" s="1061"/>
      <c r="G8" s="695"/>
    </row>
    <row r="9" spans="1:13" ht="12" thickBot="1">
      <c r="A9" s="704" t="s">
        <v>1324</v>
      </c>
      <c r="B9" s="707">
        <f>YEAR(B7)</f>
        <v>2014</v>
      </c>
      <c r="C9" s="694"/>
      <c r="D9" s="708"/>
      <c r="E9" s="1068" t="s">
        <v>2424</v>
      </c>
      <c r="F9" s="1062"/>
      <c r="G9" s="695"/>
    </row>
    <row r="10" spans="1:13" ht="12" thickBot="1">
      <c r="A10" s="709" t="s">
        <v>1316</v>
      </c>
      <c r="B10" s="801">
        <v>42004</v>
      </c>
      <c r="C10" s="694"/>
      <c r="D10" s="710"/>
      <c r="E10" s="710"/>
      <c r="F10" s="694"/>
      <c r="G10" s="695"/>
    </row>
    <row r="11" spans="1:13" ht="12" thickBot="1">
      <c r="A11" s="711" t="s">
        <v>1323</v>
      </c>
      <c r="B11" s="712" t="str">
        <f>DAY(B10)&amp;"."&amp;MONTH(B10)&amp;"."</f>
        <v>31.12.</v>
      </c>
      <c r="C11" s="694"/>
      <c r="D11" s="698" t="s">
        <v>2659</v>
      </c>
      <c r="E11" s="1065"/>
      <c r="F11" s="694"/>
      <c r="G11" s="695"/>
    </row>
    <row r="12" spans="1:13">
      <c r="A12" s="711" t="s">
        <v>1322</v>
      </c>
      <c r="B12" s="713" t="str">
        <f>RIGHT(YEAR(B10),2)</f>
        <v>14</v>
      </c>
      <c r="C12" s="694"/>
      <c r="D12" s="701" t="s">
        <v>18</v>
      </c>
      <c r="E12" s="1066" t="s">
        <v>501</v>
      </c>
      <c r="F12" s="694"/>
      <c r="G12" s="695"/>
      <c r="K12" s="714"/>
    </row>
    <row r="13" spans="1:13">
      <c r="A13" s="704" t="s">
        <v>1314</v>
      </c>
      <c r="B13" s="705">
        <f>CHOOSE(LEN(MONTH(B10)),"0"&amp;MONTH(B10),MONTH(B10))</f>
        <v>12</v>
      </c>
      <c r="C13" s="715"/>
      <c r="D13" s="706" t="s">
        <v>18</v>
      </c>
      <c r="E13" s="1067" t="s">
        <v>2660</v>
      </c>
      <c r="F13" s="694"/>
      <c r="G13" s="695"/>
      <c r="H13" s="688"/>
    </row>
    <row r="14" spans="1:13" ht="12" thickBot="1">
      <c r="A14" s="716" t="s">
        <v>1313</v>
      </c>
      <c r="B14" s="707">
        <f>YEAR(B10)</f>
        <v>2014</v>
      </c>
      <c r="C14" s="717"/>
      <c r="D14" s="708" t="s">
        <v>18</v>
      </c>
      <c r="E14" s="1068" t="s">
        <v>2661</v>
      </c>
      <c r="F14" s="694"/>
      <c r="G14" s="695"/>
      <c r="H14" s="688"/>
    </row>
    <row r="15" spans="1:13" ht="12" thickBot="1">
      <c r="A15" s="693"/>
      <c r="B15" s="718"/>
      <c r="C15" s="694"/>
      <c r="F15" s="694"/>
      <c r="G15" s="695"/>
    </row>
    <row r="16" spans="1:13" ht="12" thickBot="1">
      <c r="A16" s="719" t="s">
        <v>1320</v>
      </c>
      <c r="B16" s="720">
        <f>YEAR(B17)</f>
        <v>2013</v>
      </c>
      <c r="C16" s="694"/>
      <c r="D16" s="698" t="s">
        <v>2656</v>
      </c>
      <c r="E16" s="699"/>
      <c r="F16" s="694"/>
      <c r="G16" s="695"/>
    </row>
    <row r="17" spans="1:9">
      <c r="A17" s="700" t="s">
        <v>1318</v>
      </c>
      <c r="B17" s="801">
        <v>41275</v>
      </c>
      <c r="C17" s="694"/>
      <c r="D17" s="721"/>
      <c r="E17" s="722" t="s">
        <v>2657</v>
      </c>
      <c r="F17" s="694"/>
      <c r="G17" s="695"/>
    </row>
    <row r="18" spans="1:9" ht="12" thickBot="1">
      <c r="A18" s="704" t="s">
        <v>1314</v>
      </c>
      <c r="B18" s="725" t="str">
        <f>CHOOSE(LEN(MONTH(B17)),"0"&amp;MONTH(B17),MONTH(B17))</f>
        <v>01</v>
      </c>
      <c r="C18" s="694"/>
      <c r="D18" s="723"/>
      <c r="E18" s="724" t="s">
        <v>2658</v>
      </c>
      <c r="F18" s="694"/>
      <c r="G18" s="695"/>
    </row>
    <row r="19" spans="1:9" ht="12" thickBot="1">
      <c r="A19" s="716" t="s">
        <v>1313</v>
      </c>
      <c r="B19" s="707">
        <f>YEAR(B17)</f>
        <v>2013</v>
      </c>
      <c r="C19" s="694"/>
      <c r="D19" s="694"/>
      <c r="E19" s="694"/>
      <c r="F19" s="694"/>
      <c r="G19" s="695"/>
    </row>
    <row r="20" spans="1:9" ht="12" thickBot="1">
      <c r="A20" s="709" t="s">
        <v>1316</v>
      </c>
      <c r="B20" s="801">
        <v>41639</v>
      </c>
      <c r="C20" s="694"/>
      <c r="D20" s="694"/>
      <c r="E20" s="680" t="s">
        <v>1315</v>
      </c>
      <c r="F20" s="726"/>
      <c r="G20" s="695"/>
    </row>
    <row r="21" spans="1:9" ht="12" thickBot="1">
      <c r="A21" s="704" t="s">
        <v>1314</v>
      </c>
      <c r="B21" s="705">
        <f>CHOOSE(LEN(MONTH(B20)),"0"&amp;MONTH(B20),MONTH(B20))</f>
        <v>12</v>
      </c>
      <c r="C21" s="694"/>
      <c r="D21" s="694"/>
      <c r="E21" s="694"/>
      <c r="F21" s="694"/>
      <c r="G21" s="695"/>
    </row>
    <row r="22" spans="1:9" ht="12" thickBot="1">
      <c r="A22" s="716" t="s">
        <v>1313</v>
      </c>
      <c r="B22" s="707">
        <f>YEAR(B20)</f>
        <v>2013</v>
      </c>
      <c r="C22" s="694"/>
      <c r="D22" s="694"/>
      <c r="E22" s="719" t="s">
        <v>2666</v>
      </c>
      <c r="F22" s="1474"/>
      <c r="G22" s="695"/>
    </row>
    <row r="23" spans="1:9" ht="12" thickBot="1">
      <c r="A23" s="727"/>
      <c r="B23" s="717"/>
      <c r="C23" s="694"/>
      <c r="D23" s="694"/>
      <c r="E23" s="1076" t="s">
        <v>2667</v>
      </c>
      <c r="F23" s="1475"/>
      <c r="G23" s="695"/>
      <c r="I23" s="798"/>
    </row>
    <row r="24" spans="1:9" ht="12" thickBot="1">
      <c r="A24" s="680" t="s">
        <v>1312</v>
      </c>
      <c r="B24" s="682"/>
      <c r="C24" s="728">
        <v>2023983786</v>
      </c>
      <c r="D24" s="694"/>
      <c r="E24" s="1077" t="s">
        <v>2668</v>
      </c>
      <c r="F24" s="1476"/>
      <c r="G24" s="695"/>
    </row>
    <row r="25" spans="1:9" ht="12" thickBot="1">
      <c r="A25" s="693"/>
      <c r="B25" s="694"/>
      <c r="C25" s="694"/>
      <c r="D25" s="694"/>
      <c r="G25" s="695"/>
    </row>
    <row r="26" spans="1:9" ht="12" thickBot="1">
      <c r="A26" s="680" t="s">
        <v>1310</v>
      </c>
      <c r="B26" s="682"/>
      <c r="C26" s="797" t="s">
        <v>3132</v>
      </c>
      <c r="D26" s="694"/>
      <c r="G26" s="695"/>
    </row>
    <row r="27" spans="1:9" ht="12" thickBot="1">
      <c r="A27" s="693"/>
      <c r="B27" s="694"/>
      <c r="C27" s="694"/>
      <c r="D27" s="731"/>
      <c r="G27" s="695"/>
    </row>
    <row r="28" spans="1:9">
      <c r="A28" s="734" t="s">
        <v>1308</v>
      </c>
      <c r="B28" s="735"/>
      <c r="C28" s="1386"/>
      <c r="D28" s="736"/>
      <c r="G28" s="695"/>
    </row>
    <row r="29" spans="1:9">
      <c r="A29" s="737"/>
      <c r="B29" s="738"/>
      <c r="C29" s="739"/>
      <c r="D29" s="736"/>
      <c r="G29" s="695"/>
    </row>
    <row r="30" spans="1:9">
      <c r="A30" s="741" t="s">
        <v>1307</v>
      </c>
      <c r="B30" s="742"/>
      <c r="C30" s="743"/>
      <c r="D30" s="694"/>
      <c r="G30" s="695"/>
    </row>
    <row r="31" spans="1:9">
      <c r="A31" s="693"/>
      <c r="B31" s="694"/>
      <c r="C31" s="695"/>
      <c r="D31" s="694"/>
      <c r="G31" s="695"/>
    </row>
    <row r="32" spans="1:9">
      <c r="A32" s="741" t="s">
        <v>1306</v>
      </c>
      <c r="B32" s="748"/>
      <c r="C32" s="749"/>
      <c r="D32" s="694"/>
      <c r="E32" s="694"/>
      <c r="F32" s="750"/>
      <c r="G32" s="695"/>
    </row>
    <row r="33" spans="1:7" ht="12" thickBot="1">
      <c r="A33" s="693"/>
      <c r="B33" s="751"/>
      <c r="C33" s="695"/>
      <c r="D33" s="694"/>
      <c r="E33" s="1075"/>
      <c r="F33" s="703"/>
      <c r="G33" s="695"/>
    </row>
    <row r="34" spans="1:7" ht="12" thickBot="1">
      <c r="A34" s="752" t="s">
        <v>1305</v>
      </c>
      <c r="B34" s="753"/>
      <c r="C34" s="754"/>
      <c r="D34" s="694"/>
      <c r="E34" s="729" t="s">
        <v>1311</v>
      </c>
      <c r="F34" s="730"/>
      <c r="G34" s="695"/>
    </row>
    <row r="35" spans="1:7" ht="12" thickBot="1">
      <c r="A35" s="693"/>
      <c r="B35" s="750"/>
      <c r="C35" s="694"/>
      <c r="D35" s="694"/>
      <c r="E35" s="727"/>
      <c r="F35" s="695"/>
      <c r="G35" s="695"/>
    </row>
    <row r="36" spans="1:7" ht="12" thickBot="1">
      <c r="A36" s="755" t="s">
        <v>1304</v>
      </c>
      <c r="B36" s="756"/>
      <c r="C36" s="757"/>
      <c r="D36" s="758"/>
      <c r="E36" s="732" t="s">
        <v>1309</v>
      </c>
      <c r="F36" s="733"/>
      <c r="G36" s="695"/>
    </row>
    <row r="37" spans="1:7" ht="12" thickBot="1">
      <c r="A37" s="727"/>
      <c r="B37" s="751"/>
      <c r="C37" s="695"/>
      <c r="D37" s="694"/>
      <c r="E37" s="694"/>
      <c r="F37" s="694"/>
      <c r="G37" s="695"/>
    </row>
    <row r="38" spans="1:7">
      <c r="A38" s="759" t="s">
        <v>1303</v>
      </c>
      <c r="B38" s="748"/>
      <c r="C38" s="760"/>
      <c r="D38" s="694"/>
      <c r="E38" s="740" t="s">
        <v>2664</v>
      </c>
      <c r="F38" s="699"/>
      <c r="G38" s="695"/>
    </row>
    <row r="39" spans="1:7" ht="12" thickBot="1">
      <c r="A39" s="761"/>
      <c r="B39" s="762"/>
      <c r="C39" s="763"/>
      <c r="D39" s="694"/>
      <c r="E39" s="744" t="s">
        <v>2665</v>
      </c>
      <c r="F39" s="745"/>
      <c r="G39" s="695"/>
    </row>
    <row r="40" spans="1:7" ht="12" thickBot="1">
      <c r="A40" s="764" t="s">
        <v>1301</v>
      </c>
      <c r="B40" s="765"/>
      <c r="C40" s="766"/>
      <c r="D40" s="694"/>
      <c r="E40" s="746" t="s">
        <v>1302</v>
      </c>
      <c r="F40" s="747"/>
      <c r="G40" s="695"/>
    </row>
    <row r="41" spans="1:7" ht="12" thickBot="1">
      <c r="A41" s="693"/>
      <c r="B41" s="767"/>
      <c r="C41" s="694"/>
      <c r="D41" s="694"/>
      <c r="E41" s="694"/>
      <c r="F41" s="694"/>
      <c r="G41" s="695"/>
    </row>
    <row r="42" spans="1:7" ht="15.75" thickBot="1">
      <c r="A42" s="768" t="s">
        <v>1300</v>
      </c>
      <c r="B42" s="1469"/>
      <c r="C42" s="1470"/>
      <c r="D42" s="769"/>
      <c r="E42" s="769"/>
      <c r="F42" s="769"/>
      <c r="G42" s="763"/>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sheetPr codeName="Sheet8"/>
  <dimension ref="A1:B5"/>
  <sheetViews>
    <sheetView showGridLines="0" zoomScaleNormal="100" workbookViewId="0">
      <selection activeCell="A20" sqref="A20"/>
    </sheetView>
  </sheetViews>
  <sheetFormatPr defaultRowHeight="15"/>
  <cols>
    <col min="1" max="2" width="43.28515625" customWidth="1"/>
    <col min="3" max="3" width="19.140625" customWidth="1"/>
  </cols>
  <sheetData>
    <row r="1" spans="1:2" ht="17.2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75" thickTop="1"/>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cols>
    <col min="1" max="1" width="29.140625" customWidth="1"/>
    <col min="2" max="10" width="11.28515625" customWidth="1"/>
    <col min="11" max="11" width="9.140625" style="348"/>
    <col min="12" max="19" width="9.140625" style="344" customWidth="1" outlineLevel="1"/>
    <col min="20" max="20" width="18.28515625" style="348" customWidth="1"/>
    <col min="21" max="21" width="9.140625" style="350"/>
    <col min="22" max="22" width="9.140625" style="344" customWidth="1" outlineLevel="1"/>
    <col min="23" max="29" width="9.140625" customWidth="1" outlineLevel="1"/>
    <col min="30" max="30" width="26.85546875" style="348" customWidth="1"/>
    <col min="31" max="31" width="9.140625" style="348"/>
    <col min="32" max="32" width="9.140625" style="343" customWidth="1" outlineLevel="1"/>
    <col min="33" max="39" width="9.140625" customWidth="1" outlineLevel="1"/>
    <col min="40" max="40" width="26.7109375" style="348" customWidth="1"/>
  </cols>
  <sheetData>
    <row r="1" spans="1:40" ht="16.5">
      <c r="A1" s="1" t="s">
        <v>50</v>
      </c>
      <c r="L1" s="1491" t="s">
        <v>1056</v>
      </c>
      <c r="M1" s="1492"/>
      <c r="N1" s="1492"/>
      <c r="O1" s="1492"/>
      <c r="P1" s="1492"/>
      <c r="Q1" s="1492"/>
      <c r="R1" s="1492"/>
      <c r="S1" s="1492"/>
      <c r="T1" s="1493"/>
      <c r="V1" s="1491" t="s">
        <v>1057</v>
      </c>
      <c r="W1" s="1492"/>
      <c r="X1" s="1492"/>
      <c r="Y1" s="1492"/>
      <c r="Z1" s="1492"/>
      <c r="AA1" s="1492"/>
      <c r="AB1" s="1492"/>
      <c r="AC1" s="1492"/>
      <c r="AD1" s="1493"/>
      <c r="AF1" s="1491" t="s">
        <v>1058</v>
      </c>
      <c r="AG1" s="1492"/>
      <c r="AH1" s="1492"/>
      <c r="AI1" s="1492"/>
      <c r="AJ1" s="1492"/>
      <c r="AK1" s="1492"/>
      <c r="AL1" s="1492"/>
      <c r="AM1" s="1492"/>
      <c r="AN1" s="1493"/>
    </row>
    <row r="2" spans="1:40" ht="17.25" thickBot="1">
      <c r="A2" s="2" t="s">
        <v>8</v>
      </c>
    </row>
    <row r="3" spans="1:40" ht="16.5" thickTop="1" thickBot="1">
      <c r="A3" s="1479" t="s">
        <v>55</v>
      </c>
      <c r="B3" s="1481" t="s">
        <v>2</v>
      </c>
      <c r="C3" s="1487"/>
      <c r="D3" s="1487"/>
      <c r="E3" s="1487"/>
      <c r="F3" s="1487"/>
      <c r="G3" s="1487"/>
      <c r="H3" s="1487"/>
      <c r="I3" s="1487"/>
      <c r="J3" s="1482"/>
      <c r="K3" s="352"/>
    </row>
    <row r="4" spans="1:40" ht="60.75" customHeight="1" thickTop="1" thickBot="1">
      <c r="A4" s="1486"/>
      <c r="B4" s="10" t="s">
        <v>51</v>
      </c>
      <c r="C4" s="137" t="s">
        <v>495</v>
      </c>
      <c r="D4" s="10" t="s">
        <v>52</v>
      </c>
      <c r="E4" s="137" t="s">
        <v>494</v>
      </c>
      <c r="F4" s="10" t="s">
        <v>53</v>
      </c>
      <c r="G4" s="10" t="s">
        <v>54</v>
      </c>
      <c r="H4" s="11" t="s">
        <v>446</v>
      </c>
      <c r="I4" s="10" t="s">
        <v>447</v>
      </c>
      <c r="J4" s="10" t="s">
        <v>14</v>
      </c>
      <c r="K4" s="344"/>
      <c r="L4" s="59" t="s">
        <v>51</v>
      </c>
      <c r="M4" s="395" t="s">
        <v>495</v>
      </c>
      <c r="N4" s="59" t="s">
        <v>52</v>
      </c>
      <c r="O4" s="395" t="s">
        <v>494</v>
      </c>
      <c r="P4" s="59" t="s">
        <v>53</v>
      </c>
      <c r="Q4" s="59" t="s">
        <v>54</v>
      </c>
      <c r="R4" s="395" t="s">
        <v>446</v>
      </c>
      <c r="S4" s="59" t="s">
        <v>447</v>
      </c>
      <c r="T4" s="59" t="s">
        <v>14</v>
      </c>
      <c r="U4" s="344"/>
      <c r="V4" s="59" t="s">
        <v>51</v>
      </c>
      <c r="W4" s="395" t="s">
        <v>495</v>
      </c>
      <c r="X4" s="59" t="s">
        <v>52</v>
      </c>
      <c r="Y4" s="395" t="s">
        <v>494</v>
      </c>
      <c r="Z4" s="59" t="s">
        <v>53</v>
      </c>
      <c r="AA4" s="59" t="s">
        <v>54</v>
      </c>
      <c r="AB4" s="395" t="s">
        <v>446</v>
      </c>
      <c r="AC4" s="59" t="s">
        <v>447</v>
      </c>
      <c r="AD4" s="59" t="s">
        <v>14</v>
      </c>
      <c r="AE4" s="344"/>
      <c r="AF4" s="59" t="s">
        <v>51</v>
      </c>
      <c r="AG4" s="395" t="s">
        <v>495</v>
      </c>
      <c r="AH4" s="59" t="s">
        <v>52</v>
      </c>
      <c r="AI4" s="395" t="s">
        <v>494</v>
      </c>
      <c r="AJ4" s="59" t="s">
        <v>53</v>
      </c>
      <c r="AK4" s="59" t="s">
        <v>54</v>
      </c>
      <c r="AL4" s="395" t="s">
        <v>446</v>
      </c>
      <c r="AM4" s="59" t="s">
        <v>447</v>
      </c>
      <c r="AN4" s="59" t="s">
        <v>14</v>
      </c>
    </row>
    <row r="5" spans="1:40" ht="15" customHeight="1" thickTop="1" thickBot="1">
      <c r="A5" s="41" t="s">
        <v>25</v>
      </c>
      <c r="B5" s="42"/>
      <c r="C5" s="42"/>
      <c r="D5" s="42"/>
      <c r="E5" s="42"/>
      <c r="F5" s="42"/>
      <c r="G5" s="42"/>
      <c r="H5" s="42"/>
      <c r="I5" s="42"/>
      <c r="J5" s="43"/>
      <c r="K5" s="352"/>
    </row>
    <row r="6" spans="1:40" ht="15" customHeight="1" thickTop="1" thickBot="1">
      <c r="A6" s="44" t="s">
        <v>26</v>
      </c>
      <c r="B6" s="22"/>
      <c r="C6" s="22"/>
      <c r="D6" s="22"/>
      <c r="E6" s="22"/>
      <c r="F6" s="45"/>
      <c r="G6" s="22"/>
      <c r="H6" s="22"/>
      <c r="I6" s="22"/>
      <c r="J6" s="15">
        <f>SUM(B6:H6)</f>
        <v>0</v>
      </c>
      <c r="T6" s="349">
        <f>SUM(B6:I6)-J6</f>
        <v>0</v>
      </c>
      <c r="V6" s="345">
        <f>B6-B34</f>
        <v>0</v>
      </c>
      <c r="W6" s="345">
        <f t="shared" ref="W6:AB6" si="0">C6-C34</f>
        <v>0</v>
      </c>
      <c r="X6" s="345">
        <f t="shared" si="0"/>
        <v>0</v>
      </c>
      <c r="Y6" s="345">
        <f t="shared" si="0"/>
        <v>0</v>
      </c>
      <c r="Z6" s="345">
        <f t="shared" si="0"/>
        <v>0</v>
      </c>
      <c r="AA6" s="345">
        <f t="shared" si="0"/>
        <v>0</v>
      </c>
      <c r="AB6" s="345">
        <f t="shared" si="0"/>
        <v>0</v>
      </c>
      <c r="AC6" s="345">
        <f>I6-I34</f>
        <v>0</v>
      </c>
      <c r="AD6" s="349">
        <f>J6-J34</f>
        <v>0</v>
      </c>
    </row>
    <row r="7" spans="1:40" ht="15" customHeight="1" thickBot="1">
      <c r="A7" s="14" t="s">
        <v>27</v>
      </c>
      <c r="B7" s="22"/>
      <c r="C7" s="22"/>
      <c r="D7" s="22"/>
      <c r="E7" s="22"/>
      <c r="F7" s="46"/>
      <c r="G7" s="22"/>
      <c r="H7" s="22"/>
      <c r="I7" s="22"/>
      <c r="J7" s="15">
        <f t="shared" ref="J7:J9" si="1">SUM(B7:H7)</f>
        <v>0</v>
      </c>
      <c r="T7" s="349">
        <f t="shared" ref="T7:T9" si="2">SUM(B7:I7)-J7</f>
        <v>0</v>
      </c>
      <c r="W7" s="344"/>
      <c r="X7" s="344"/>
      <c r="Y7" s="344"/>
      <c r="Z7" s="344"/>
      <c r="AA7" s="344"/>
      <c r="AB7" s="344"/>
      <c r="AC7" s="344"/>
    </row>
    <row r="8" spans="1:40" ht="15" customHeight="1" thickBot="1">
      <c r="A8" s="14" t="s">
        <v>28</v>
      </c>
      <c r="B8" s="22"/>
      <c r="C8" s="22"/>
      <c r="D8" s="22"/>
      <c r="E8" s="22"/>
      <c r="F8" s="46"/>
      <c r="G8" s="22"/>
      <c r="H8" s="22"/>
      <c r="I8" s="22"/>
      <c r="J8" s="15">
        <f t="shared" si="1"/>
        <v>0</v>
      </c>
      <c r="T8" s="349">
        <f t="shared" si="2"/>
        <v>0</v>
      </c>
      <c r="W8" s="344"/>
      <c r="X8" s="344"/>
      <c r="Y8" s="344"/>
      <c r="Z8" s="344"/>
      <c r="AA8" s="344"/>
      <c r="AB8" s="344"/>
      <c r="AC8" s="344"/>
    </row>
    <row r="9" spans="1:40" ht="15" customHeight="1" thickBot="1">
      <c r="A9" s="14" t="s">
        <v>29</v>
      </c>
      <c r="B9" s="22"/>
      <c r="C9" s="22"/>
      <c r="D9" s="22"/>
      <c r="E9" s="22"/>
      <c r="F9" s="46"/>
      <c r="G9" s="22"/>
      <c r="H9" s="22"/>
      <c r="I9" s="22"/>
      <c r="J9" s="15">
        <f t="shared" si="1"/>
        <v>0</v>
      </c>
      <c r="T9" s="349">
        <f t="shared" si="2"/>
        <v>0</v>
      </c>
      <c r="W9" s="344"/>
      <c r="X9" s="344"/>
      <c r="Y9" s="344"/>
      <c r="Z9" s="344"/>
      <c r="AA9" s="344"/>
      <c r="AB9" s="344"/>
      <c r="AC9" s="344"/>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46">
        <f>B6+B7-B8+B9-B10</f>
        <v>0</v>
      </c>
      <c r="M10" s="345">
        <f t="shared" ref="M10:T10" si="4">C6+C7-C8+C9-C10</f>
        <v>0</v>
      </c>
      <c r="N10" s="345">
        <f t="shared" si="4"/>
        <v>0</v>
      </c>
      <c r="O10" s="345">
        <f t="shared" si="4"/>
        <v>0</v>
      </c>
      <c r="P10" s="345">
        <f t="shared" si="4"/>
        <v>0</v>
      </c>
      <c r="Q10" s="345">
        <f t="shared" si="4"/>
        <v>0</v>
      </c>
      <c r="R10" s="345">
        <f t="shared" si="4"/>
        <v>0</v>
      </c>
      <c r="S10" s="345">
        <f t="shared" si="4"/>
        <v>0</v>
      </c>
      <c r="T10" s="345">
        <f t="shared" si="4"/>
        <v>0</v>
      </c>
      <c r="W10" s="344"/>
      <c r="X10" s="344"/>
      <c r="Y10" s="344"/>
      <c r="Z10" s="344"/>
      <c r="AA10" s="344"/>
      <c r="AB10" s="344"/>
      <c r="AC10" s="344"/>
      <c r="AF10" s="346">
        <f>B10-'BS old'!$D$31</f>
        <v>0</v>
      </c>
      <c r="AG10" s="345">
        <f>C10-'BS old'!$D$32</f>
        <v>0</v>
      </c>
      <c r="AH10" s="345">
        <f>D10-'BS old'!$D$33</f>
        <v>0</v>
      </c>
      <c r="AI10" s="345">
        <f>E10-'BS old'!$D$34</f>
        <v>0</v>
      </c>
      <c r="AJ10" s="345">
        <f>F10-'BS old'!$D$35</f>
        <v>0</v>
      </c>
      <c r="AK10" s="345">
        <f>G10-'BS old'!$D$36</f>
        <v>0</v>
      </c>
      <c r="AL10" s="345">
        <f>H10-'BS old'!$D$37</f>
        <v>0</v>
      </c>
      <c r="AM10" s="345">
        <f>I10-'BS old'!$D$38</f>
        <v>0</v>
      </c>
      <c r="AN10" s="349">
        <f>J10-'BS old'!$D$30</f>
        <v>0</v>
      </c>
    </row>
    <row r="11" spans="1:40" ht="15" customHeight="1" thickTop="1" thickBot="1">
      <c r="A11" s="41" t="s">
        <v>31</v>
      </c>
      <c r="B11" s="42"/>
      <c r="C11" s="42"/>
      <c r="D11" s="42"/>
      <c r="E11" s="42"/>
      <c r="F11" s="42"/>
      <c r="G11" s="42"/>
      <c r="H11" s="42"/>
      <c r="I11" s="42"/>
      <c r="J11" s="43"/>
      <c r="L11" s="343"/>
      <c r="T11" s="349"/>
      <c r="W11" s="344"/>
      <c r="X11" s="344"/>
      <c r="Y11" s="344"/>
      <c r="Z11" s="344"/>
      <c r="AA11" s="344"/>
      <c r="AB11" s="344"/>
      <c r="AC11" s="344"/>
    </row>
    <row r="12" spans="1:40" ht="15" customHeight="1" thickTop="1" thickBot="1">
      <c r="A12" s="44" t="s">
        <v>32</v>
      </c>
      <c r="B12" s="22"/>
      <c r="C12" s="22"/>
      <c r="D12" s="22"/>
      <c r="E12" s="22"/>
      <c r="F12" s="22"/>
      <c r="G12" s="22"/>
      <c r="H12" s="22"/>
      <c r="I12" s="22"/>
      <c r="J12" s="15">
        <f>SUM(B12:H12)</f>
        <v>0</v>
      </c>
      <c r="L12" s="343"/>
      <c r="T12" s="349">
        <f t="shared" ref="T12:T14" si="5">SUM(B12:I12)-J12</f>
        <v>0</v>
      </c>
      <c r="V12" s="345">
        <f>B12-B39</f>
        <v>0</v>
      </c>
      <c r="W12" s="345">
        <f t="shared" ref="W12:AB12" si="6">C12-C39</f>
        <v>0</v>
      </c>
      <c r="X12" s="345">
        <f t="shared" si="6"/>
        <v>0</v>
      </c>
      <c r="Y12" s="345">
        <f t="shared" si="6"/>
        <v>0</v>
      </c>
      <c r="Z12" s="345">
        <f>F12-F39</f>
        <v>0</v>
      </c>
      <c r="AA12" s="345">
        <f t="shared" si="6"/>
        <v>0</v>
      </c>
      <c r="AB12" s="345">
        <f t="shared" si="6"/>
        <v>0</v>
      </c>
      <c r="AC12" s="345">
        <f>I12-I39</f>
        <v>0</v>
      </c>
      <c r="AD12" s="349">
        <f>J12-J39</f>
        <v>0</v>
      </c>
    </row>
    <row r="13" spans="1:40" ht="15" customHeight="1" thickBot="1">
      <c r="A13" s="14" t="s">
        <v>27</v>
      </c>
      <c r="B13" s="22"/>
      <c r="C13" s="22"/>
      <c r="D13" s="22"/>
      <c r="E13" s="22"/>
      <c r="F13" s="22"/>
      <c r="G13" s="22"/>
      <c r="H13" s="22"/>
      <c r="I13" s="22"/>
      <c r="J13" s="15">
        <f t="shared" ref="J13:J14" si="7">SUM(B13:H13)</f>
        <v>0</v>
      </c>
      <c r="L13" s="343"/>
      <c r="T13" s="349">
        <f t="shared" si="5"/>
        <v>0</v>
      </c>
      <c r="W13" s="344"/>
      <c r="X13" s="344"/>
      <c r="Y13" s="344"/>
      <c r="Z13" s="344"/>
      <c r="AA13" s="344"/>
      <c r="AB13" s="344"/>
      <c r="AC13" s="344"/>
    </row>
    <row r="14" spans="1:40" ht="15" customHeight="1" thickBot="1">
      <c r="A14" s="14" t="s">
        <v>28</v>
      </c>
      <c r="B14" s="22"/>
      <c r="C14" s="22"/>
      <c r="D14" s="22"/>
      <c r="E14" s="22"/>
      <c r="F14" s="22"/>
      <c r="G14" s="22"/>
      <c r="H14" s="22"/>
      <c r="I14" s="22"/>
      <c r="J14" s="15">
        <f t="shared" si="7"/>
        <v>0</v>
      </c>
      <c r="L14" s="343"/>
      <c r="T14" s="349">
        <f t="shared" si="5"/>
        <v>0</v>
      </c>
      <c r="W14" s="344"/>
      <c r="X14" s="344"/>
      <c r="Y14" s="344"/>
      <c r="Z14" s="344"/>
      <c r="AA14" s="344"/>
      <c r="AB14" s="344"/>
      <c r="AC14" s="344"/>
      <c r="AF14" s="351" t="s">
        <v>1059</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46">
        <f>B12+B13-B14-B15</f>
        <v>0</v>
      </c>
      <c r="M15" s="345">
        <f t="shared" ref="M15:T15" si="9">C12+C13-C14-C15</f>
        <v>0</v>
      </c>
      <c r="N15" s="345">
        <f t="shared" si="9"/>
        <v>0</v>
      </c>
      <c r="O15" s="345">
        <f t="shared" si="9"/>
        <v>0</v>
      </c>
      <c r="P15" s="345">
        <f t="shared" si="9"/>
        <v>0</v>
      </c>
      <c r="Q15" s="345">
        <f t="shared" si="9"/>
        <v>0</v>
      </c>
      <c r="R15" s="345">
        <f t="shared" si="9"/>
        <v>0</v>
      </c>
      <c r="S15" s="345">
        <f t="shared" si="9"/>
        <v>0</v>
      </c>
      <c r="T15" s="345">
        <f t="shared" si="9"/>
        <v>0</v>
      </c>
      <c r="W15" s="344"/>
      <c r="X15" s="344"/>
      <c r="Y15" s="344"/>
      <c r="Z15" s="344"/>
      <c r="AA15" s="344"/>
      <c r="AB15" s="344"/>
      <c r="AC15" s="344"/>
      <c r="AF15" s="346">
        <f>B15+B20-'BS old'!$E$31</f>
        <v>0</v>
      </c>
      <c r="AG15" s="345">
        <f>C15+C20-'BS old'!$E$32</f>
        <v>0</v>
      </c>
      <c r="AH15" s="345">
        <f>D15+D20-'BS old'!$E$33</f>
        <v>0</v>
      </c>
      <c r="AI15" s="345">
        <f>E15+E20-'BS old'!$E$34</f>
        <v>0</v>
      </c>
      <c r="AJ15" s="345">
        <f>F15+F20-'BS old'!$E$35</f>
        <v>0</v>
      </c>
      <c r="AK15" s="345">
        <f>G15+G20-'BS old'!$E$36</f>
        <v>0</v>
      </c>
      <c r="AL15" s="345">
        <f>H15+H20-'BS old'!$E$37</f>
        <v>0</v>
      </c>
      <c r="AM15" s="345">
        <f>I15+I20-'BS old'!$E$38</f>
        <v>0</v>
      </c>
      <c r="AN15" s="349">
        <f>J15+J20-'BS old'!$E$30</f>
        <v>0</v>
      </c>
    </row>
    <row r="16" spans="1:40" ht="15" customHeight="1" thickTop="1" thickBot="1">
      <c r="A16" s="41" t="s">
        <v>33</v>
      </c>
      <c r="B16" s="42"/>
      <c r="C16" s="42"/>
      <c r="D16" s="42"/>
      <c r="E16" s="42"/>
      <c r="F16" s="42"/>
      <c r="G16" s="42"/>
      <c r="H16" s="42"/>
      <c r="I16" s="42"/>
      <c r="J16" s="43"/>
      <c r="L16" s="343"/>
      <c r="T16" s="349"/>
      <c r="W16" s="344"/>
      <c r="X16" s="344"/>
      <c r="Y16" s="344"/>
      <c r="Z16" s="344"/>
      <c r="AA16" s="344"/>
      <c r="AB16" s="344"/>
      <c r="AC16" s="344"/>
      <c r="AG16" s="344"/>
      <c r="AH16" s="344"/>
      <c r="AI16" s="344"/>
      <c r="AJ16" s="344"/>
      <c r="AK16" s="344"/>
      <c r="AL16" s="344"/>
    </row>
    <row r="17" spans="1:40" ht="15" customHeight="1" thickTop="1" thickBot="1">
      <c r="A17" s="44" t="s">
        <v>32</v>
      </c>
      <c r="B17" s="22"/>
      <c r="C17" s="22"/>
      <c r="D17" s="22"/>
      <c r="E17" s="22"/>
      <c r="F17" s="22"/>
      <c r="G17" s="22"/>
      <c r="H17" s="22"/>
      <c r="I17" s="22"/>
      <c r="J17" s="15">
        <f>SUM(B17:H17)</f>
        <v>0</v>
      </c>
      <c r="L17" s="343"/>
      <c r="T17" s="349">
        <f t="shared" ref="T17:T19" si="10">SUM(B17:I17)-J17</f>
        <v>0</v>
      </c>
      <c r="V17" s="345">
        <f>B17-B44</f>
        <v>0</v>
      </c>
      <c r="W17" s="345">
        <f t="shared" ref="W17:AB17" si="11">C17-C44</f>
        <v>0</v>
      </c>
      <c r="X17" s="345">
        <f t="shared" si="11"/>
        <v>0</v>
      </c>
      <c r="Y17" s="345">
        <f t="shared" si="11"/>
        <v>0</v>
      </c>
      <c r="Z17" s="345">
        <f t="shared" si="11"/>
        <v>0</v>
      </c>
      <c r="AA17" s="345">
        <f t="shared" si="11"/>
        <v>0</v>
      </c>
      <c r="AB17" s="345">
        <f t="shared" si="11"/>
        <v>0</v>
      </c>
      <c r="AC17" s="345">
        <f>I17-I44</f>
        <v>0</v>
      </c>
      <c r="AD17" s="349">
        <f>J17-J44</f>
        <v>0</v>
      </c>
      <c r="AG17" s="344"/>
      <c r="AH17" s="344"/>
      <c r="AI17" s="344"/>
      <c r="AJ17" s="344"/>
      <c r="AK17" s="344"/>
      <c r="AL17" s="344"/>
    </row>
    <row r="18" spans="1:40" ht="15" customHeight="1" thickBot="1">
      <c r="A18" s="14" t="s">
        <v>27</v>
      </c>
      <c r="B18" s="22"/>
      <c r="C18" s="22"/>
      <c r="D18" s="22"/>
      <c r="E18" s="22"/>
      <c r="F18" s="22"/>
      <c r="G18" s="22"/>
      <c r="H18" s="22"/>
      <c r="I18" s="22"/>
      <c r="J18" s="15">
        <f t="shared" ref="J18:J19" si="12">SUM(B18:H18)</f>
        <v>0</v>
      </c>
      <c r="L18" s="343"/>
      <c r="T18" s="349">
        <f t="shared" si="10"/>
        <v>0</v>
      </c>
      <c r="W18" s="344"/>
      <c r="X18" s="344"/>
      <c r="Y18" s="344"/>
      <c r="Z18" s="344"/>
      <c r="AA18" s="344"/>
      <c r="AB18" s="344"/>
      <c r="AC18" s="344"/>
      <c r="AG18" s="344"/>
      <c r="AH18" s="344"/>
      <c r="AI18" s="344"/>
      <c r="AJ18" s="344"/>
      <c r="AK18" s="344"/>
      <c r="AL18" s="344"/>
    </row>
    <row r="19" spans="1:40" ht="15" customHeight="1" thickBot="1">
      <c r="A19" s="14" t="s">
        <v>28</v>
      </c>
      <c r="B19" s="22"/>
      <c r="C19" s="22"/>
      <c r="D19" s="22"/>
      <c r="E19" s="22"/>
      <c r="F19" s="22"/>
      <c r="G19" s="22"/>
      <c r="H19" s="22"/>
      <c r="I19" s="22"/>
      <c r="J19" s="15">
        <f t="shared" si="12"/>
        <v>0</v>
      </c>
      <c r="L19" s="343"/>
      <c r="T19" s="349">
        <f t="shared" si="10"/>
        <v>0</v>
      </c>
      <c r="W19" s="344"/>
      <c r="X19" s="344"/>
      <c r="Y19" s="344"/>
      <c r="Z19" s="344"/>
      <c r="AA19" s="344"/>
      <c r="AB19" s="344"/>
      <c r="AC19" s="344"/>
      <c r="AG19" s="344"/>
      <c r="AH19" s="344"/>
      <c r="AI19" s="344"/>
      <c r="AJ19" s="344"/>
      <c r="AK19" s="344"/>
      <c r="AL19" s="344"/>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46">
        <f>B17+B18-B19-B20</f>
        <v>0</v>
      </c>
      <c r="M20" s="345">
        <f t="shared" ref="M20:T20" si="19">C17+C18-C19-C20</f>
        <v>0</v>
      </c>
      <c r="N20" s="345">
        <f t="shared" si="19"/>
        <v>0</v>
      </c>
      <c r="O20" s="345">
        <f t="shared" si="19"/>
        <v>0</v>
      </c>
      <c r="P20" s="345">
        <f t="shared" si="19"/>
        <v>0</v>
      </c>
      <c r="Q20" s="345">
        <f t="shared" si="19"/>
        <v>0</v>
      </c>
      <c r="R20" s="345">
        <f t="shared" si="19"/>
        <v>0</v>
      </c>
      <c r="S20" s="345">
        <f t="shared" si="19"/>
        <v>0</v>
      </c>
      <c r="T20" s="345">
        <f t="shared" si="19"/>
        <v>0</v>
      </c>
      <c r="W20" s="344"/>
      <c r="X20" s="344"/>
      <c r="Y20" s="344"/>
      <c r="Z20" s="344"/>
      <c r="AA20" s="344"/>
      <c r="AB20" s="344"/>
      <c r="AC20" s="344"/>
      <c r="AG20" s="344"/>
      <c r="AH20" s="344"/>
      <c r="AI20" s="344"/>
      <c r="AJ20" s="344"/>
      <c r="AK20" s="344"/>
      <c r="AL20" s="344"/>
    </row>
    <row r="21" spans="1:40" ht="15" customHeight="1" thickTop="1" thickBot="1">
      <c r="A21" s="41" t="s">
        <v>34</v>
      </c>
      <c r="B21" s="42"/>
      <c r="C21" s="42"/>
      <c r="D21" s="42"/>
      <c r="E21" s="42"/>
      <c r="F21" s="42"/>
      <c r="G21" s="42"/>
      <c r="H21" s="42"/>
      <c r="I21" s="42"/>
      <c r="J21" s="43"/>
      <c r="L21" s="343"/>
      <c r="T21" s="349"/>
      <c r="W21" s="344"/>
      <c r="X21" s="344"/>
      <c r="Y21" s="344"/>
      <c r="Z21" s="344"/>
      <c r="AA21" s="344"/>
      <c r="AB21" s="344"/>
      <c r="AC21" s="344"/>
      <c r="AG21" s="344"/>
      <c r="AH21" s="344"/>
      <c r="AI21" s="344"/>
      <c r="AJ21" s="344"/>
      <c r="AK21" s="344"/>
      <c r="AL21" s="344"/>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46">
        <f>B6-B12-B17-B22</f>
        <v>0</v>
      </c>
      <c r="M22" s="345">
        <f t="shared" ref="M22:S22" si="21">C6-C12-C17-C22</f>
        <v>0</v>
      </c>
      <c r="N22" s="345">
        <f t="shared" si="21"/>
        <v>0</v>
      </c>
      <c r="O22" s="345">
        <f t="shared" si="21"/>
        <v>0</v>
      </c>
      <c r="P22" s="345">
        <f t="shared" si="21"/>
        <v>0</v>
      </c>
      <c r="Q22" s="345">
        <f t="shared" si="21"/>
        <v>0</v>
      </c>
      <c r="R22" s="345">
        <f t="shared" si="21"/>
        <v>0</v>
      </c>
      <c r="S22" s="345">
        <f t="shared" si="21"/>
        <v>0</v>
      </c>
      <c r="T22" s="349">
        <f t="shared" ref="T22:T23" si="22">SUM(B22:I22)-J22</f>
        <v>0</v>
      </c>
      <c r="V22" s="345">
        <f>B22-B47</f>
        <v>0</v>
      </c>
      <c r="W22" s="345">
        <f t="shared" ref="W22:AB22" si="23">C22-C47</f>
        <v>0</v>
      </c>
      <c r="X22" s="345">
        <f t="shared" si="23"/>
        <v>0</v>
      </c>
      <c r="Y22" s="345">
        <f t="shared" si="23"/>
        <v>0</v>
      </c>
      <c r="Z22" s="345">
        <f t="shared" si="23"/>
        <v>0</v>
      </c>
      <c r="AA22" s="345">
        <f t="shared" si="23"/>
        <v>0</v>
      </c>
      <c r="AB22" s="345">
        <f t="shared" si="23"/>
        <v>0</v>
      </c>
      <c r="AC22" s="345">
        <f>I22-I47</f>
        <v>0</v>
      </c>
      <c r="AD22" s="349">
        <f>J22-J47</f>
        <v>0</v>
      </c>
      <c r="AG22" s="344"/>
      <c r="AH22" s="344"/>
      <c r="AI22" s="344"/>
      <c r="AJ22" s="344"/>
      <c r="AK22" s="344"/>
      <c r="AL22" s="344"/>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46">
        <f>B10-B15-B20-B23</f>
        <v>0</v>
      </c>
      <c r="M23" s="345">
        <f t="shared" ref="M23:S23" si="25">C10-C15-C20-C23</f>
        <v>0</v>
      </c>
      <c r="N23" s="345">
        <f t="shared" si="25"/>
        <v>0</v>
      </c>
      <c r="O23" s="345">
        <f t="shared" si="25"/>
        <v>0</v>
      </c>
      <c r="P23" s="345">
        <f t="shared" si="25"/>
        <v>0</v>
      </c>
      <c r="Q23" s="345">
        <f t="shared" si="25"/>
        <v>0</v>
      </c>
      <c r="R23" s="345">
        <f t="shared" si="25"/>
        <v>0</v>
      </c>
      <c r="S23" s="345">
        <f t="shared" si="25"/>
        <v>0</v>
      </c>
      <c r="T23" s="349">
        <f t="shared" si="22"/>
        <v>0</v>
      </c>
      <c r="AF23" s="346">
        <f>B23-'BS old'!$F$31</f>
        <v>0</v>
      </c>
      <c r="AG23" s="345">
        <f>C23-'BS old'!$F$32</f>
        <v>0</v>
      </c>
      <c r="AH23" s="345">
        <f>D23-'BS old'!$F$33</f>
        <v>0</v>
      </c>
      <c r="AI23" s="345">
        <f>E23-'BS old'!$F$34</f>
        <v>0</v>
      </c>
      <c r="AJ23" s="345">
        <f>F23-'BS old'!$F$35</f>
        <v>0</v>
      </c>
      <c r="AK23" s="345">
        <f>G23-'BS old'!$F$36</f>
        <v>0</v>
      </c>
      <c r="AL23" s="345">
        <f>H23-'BS old'!$F$37</f>
        <v>0</v>
      </c>
      <c r="AM23" s="345">
        <f>I23-'BS old'!$F$38</f>
        <v>0</v>
      </c>
      <c r="AN23" s="349">
        <f>J23-'BS old'!$F$30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thickTop="1" thickBot="1">
      <c r="A27" s="1479" t="s">
        <v>55</v>
      </c>
      <c r="B27" s="1481" t="s">
        <v>3</v>
      </c>
      <c r="C27" s="1487"/>
      <c r="D27" s="1487"/>
      <c r="E27" s="1487"/>
      <c r="F27" s="1487"/>
      <c r="G27" s="1487"/>
      <c r="H27" s="1487"/>
      <c r="I27" s="1487"/>
      <c r="J27" s="1482"/>
      <c r="K27" s="352"/>
    </row>
    <row r="28" spans="1:40" ht="60.75" customHeight="1" thickTop="1" thickBot="1">
      <c r="A28" s="1486"/>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52"/>
    </row>
    <row r="30" spans="1:40" ht="15" customHeight="1" thickTop="1" thickBot="1">
      <c r="A30" s="44" t="s">
        <v>26</v>
      </c>
      <c r="B30" s="22"/>
      <c r="C30" s="22"/>
      <c r="D30" s="22"/>
      <c r="E30" s="22"/>
      <c r="F30" s="45"/>
      <c r="G30" s="22"/>
      <c r="H30" s="22"/>
      <c r="I30" s="22"/>
      <c r="J30" s="15">
        <f>SUM(B30:H30)</f>
        <v>0</v>
      </c>
      <c r="T30" s="349">
        <f>SUM(B30:I30)-J30</f>
        <v>0</v>
      </c>
    </row>
    <row r="31" spans="1:40" ht="15" customHeight="1" thickBot="1">
      <c r="A31" s="14" t="s">
        <v>27</v>
      </c>
      <c r="B31" s="22"/>
      <c r="C31" s="22"/>
      <c r="D31" s="22"/>
      <c r="E31" s="22"/>
      <c r="F31" s="46"/>
      <c r="G31" s="22"/>
      <c r="H31" s="22"/>
      <c r="I31" s="22"/>
      <c r="J31" s="15">
        <f t="shared" ref="J31:J33" si="26">SUM(B31:H31)</f>
        <v>0</v>
      </c>
      <c r="T31" s="349">
        <f t="shared" ref="T31:T33" si="27">SUM(B31:I31)-J31</f>
        <v>0</v>
      </c>
    </row>
    <row r="32" spans="1:40" ht="15" customHeight="1" thickBot="1">
      <c r="A32" s="14" t="s">
        <v>28</v>
      </c>
      <c r="B32" s="22"/>
      <c r="C32" s="22"/>
      <c r="D32" s="22"/>
      <c r="E32" s="22"/>
      <c r="F32" s="46"/>
      <c r="G32" s="22"/>
      <c r="H32" s="22"/>
      <c r="I32" s="22"/>
      <c r="J32" s="15">
        <f t="shared" si="26"/>
        <v>0</v>
      </c>
      <c r="T32" s="349">
        <f t="shared" si="27"/>
        <v>0</v>
      </c>
    </row>
    <row r="33" spans="1:40" ht="15" customHeight="1" thickBot="1">
      <c r="A33" s="14" t="s">
        <v>29</v>
      </c>
      <c r="B33" s="22"/>
      <c r="C33" s="22"/>
      <c r="D33" s="22"/>
      <c r="E33" s="22"/>
      <c r="F33" s="46"/>
      <c r="G33" s="22"/>
      <c r="H33" s="22"/>
      <c r="I33" s="22"/>
      <c r="J33" s="15">
        <f t="shared" si="26"/>
        <v>0</v>
      </c>
      <c r="T33" s="349">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46">
        <f>B30+B31-B32+B33-B34</f>
        <v>0</v>
      </c>
      <c r="M34" s="345">
        <f t="shared" ref="M34:T34" si="29">C30+C31-C32+C33-C34</f>
        <v>0</v>
      </c>
      <c r="N34" s="345">
        <f t="shared" si="29"/>
        <v>0</v>
      </c>
      <c r="O34" s="345">
        <f t="shared" si="29"/>
        <v>0</v>
      </c>
      <c r="P34" s="345">
        <f t="shared" si="29"/>
        <v>0</v>
      </c>
      <c r="Q34" s="345">
        <f t="shared" si="29"/>
        <v>0</v>
      </c>
      <c r="R34" s="345">
        <f t="shared" si="29"/>
        <v>0</v>
      </c>
      <c r="S34" s="345">
        <f t="shared" si="29"/>
        <v>0</v>
      </c>
      <c r="T34" s="345">
        <f t="shared" si="29"/>
        <v>0</v>
      </c>
    </row>
    <row r="35" spans="1:40" ht="15" customHeight="1" thickTop="1" thickBot="1">
      <c r="A35" s="41" t="s">
        <v>31</v>
      </c>
      <c r="B35" s="42"/>
      <c r="C35" s="42"/>
      <c r="D35" s="42"/>
      <c r="E35" s="42"/>
      <c r="F35" s="42"/>
      <c r="G35" s="42"/>
      <c r="H35" s="42"/>
      <c r="I35" s="42"/>
      <c r="J35" s="43"/>
      <c r="L35" s="343"/>
      <c r="T35" s="349"/>
    </row>
    <row r="36" spans="1:40" ht="15" customHeight="1" thickTop="1" thickBot="1">
      <c r="A36" s="44" t="s">
        <v>32</v>
      </c>
      <c r="B36" s="22"/>
      <c r="C36" s="22"/>
      <c r="D36" s="22"/>
      <c r="E36" s="22"/>
      <c r="F36" s="22"/>
      <c r="G36" s="22"/>
      <c r="H36" s="22"/>
      <c r="I36" s="22"/>
      <c r="J36" s="15">
        <f>SUM(B36:H36)</f>
        <v>0</v>
      </c>
      <c r="L36" s="343"/>
      <c r="T36" s="349">
        <f t="shared" ref="T36:T38" si="30">SUM(B36:I36)-J36</f>
        <v>0</v>
      </c>
    </row>
    <row r="37" spans="1:40" ht="15" customHeight="1" thickBot="1">
      <c r="A37" s="14" t="s">
        <v>27</v>
      </c>
      <c r="B37" s="22"/>
      <c r="C37" s="22"/>
      <c r="D37" s="22"/>
      <c r="E37" s="22"/>
      <c r="F37" s="22"/>
      <c r="G37" s="22"/>
      <c r="H37" s="22"/>
      <c r="I37" s="22"/>
      <c r="J37" s="15">
        <f t="shared" ref="J37:J38" si="31">SUM(B37:H37)</f>
        <v>0</v>
      </c>
      <c r="L37" s="343"/>
      <c r="T37" s="349">
        <f t="shared" si="30"/>
        <v>0</v>
      </c>
    </row>
    <row r="38" spans="1:40" ht="15" customHeight="1" thickBot="1">
      <c r="A38" s="14" t="s">
        <v>28</v>
      </c>
      <c r="B38" s="22"/>
      <c r="C38" s="22"/>
      <c r="D38" s="22"/>
      <c r="E38" s="22"/>
      <c r="F38" s="22"/>
      <c r="G38" s="22"/>
      <c r="H38" s="22"/>
      <c r="I38" s="22"/>
      <c r="J38" s="15">
        <f t="shared" si="31"/>
        <v>0</v>
      </c>
      <c r="L38" s="343"/>
      <c r="T38" s="349">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46">
        <f>B36+B37-B38-B39</f>
        <v>0</v>
      </c>
      <c r="M39" s="345">
        <f t="shared" ref="M39:T39" si="33">C36+C37-C38-C39</f>
        <v>0</v>
      </c>
      <c r="N39" s="345">
        <f t="shared" si="33"/>
        <v>0</v>
      </c>
      <c r="O39" s="345">
        <f t="shared" si="33"/>
        <v>0</v>
      </c>
      <c r="P39" s="345">
        <f t="shared" si="33"/>
        <v>0</v>
      </c>
      <c r="Q39" s="345">
        <f t="shared" si="33"/>
        <v>0</v>
      </c>
      <c r="R39" s="345">
        <f t="shared" si="33"/>
        <v>0</v>
      </c>
      <c r="S39" s="345">
        <f t="shared" si="33"/>
        <v>0</v>
      </c>
      <c r="T39" s="345">
        <f t="shared" si="33"/>
        <v>0</v>
      </c>
    </row>
    <row r="40" spans="1:40" ht="15" customHeight="1" thickTop="1" thickBot="1">
      <c r="A40" s="41" t="s">
        <v>33</v>
      </c>
      <c r="B40" s="42"/>
      <c r="C40" s="42"/>
      <c r="D40" s="42"/>
      <c r="E40" s="42"/>
      <c r="F40" s="42"/>
      <c r="G40" s="42"/>
      <c r="H40" s="42"/>
      <c r="I40" s="42"/>
      <c r="J40" s="43"/>
      <c r="L40" s="343"/>
      <c r="T40" s="349"/>
    </row>
    <row r="41" spans="1:40" ht="15" customHeight="1" thickTop="1" thickBot="1">
      <c r="A41" s="44" t="s">
        <v>32</v>
      </c>
      <c r="B41" s="22"/>
      <c r="C41" s="22"/>
      <c r="D41" s="22"/>
      <c r="E41" s="22"/>
      <c r="F41" s="22"/>
      <c r="G41" s="22"/>
      <c r="H41" s="22"/>
      <c r="I41" s="22"/>
      <c r="J41" s="15">
        <f>SUM(B41:H41)</f>
        <v>0</v>
      </c>
      <c r="L41" s="343"/>
      <c r="T41" s="349">
        <f t="shared" ref="T41:T43" si="34">SUM(B41:I41)-J41</f>
        <v>0</v>
      </c>
    </row>
    <row r="42" spans="1:40" ht="15" customHeight="1" thickBot="1">
      <c r="A42" s="14" t="s">
        <v>27</v>
      </c>
      <c r="B42" s="22"/>
      <c r="C42" s="22"/>
      <c r="D42" s="22"/>
      <c r="E42" s="22"/>
      <c r="F42" s="22"/>
      <c r="G42" s="22"/>
      <c r="H42" s="22"/>
      <c r="I42" s="22"/>
      <c r="J42" s="15">
        <f t="shared" ref="J42:J43" si="35">SUM(B42:H42)</f>
        <v>0</v>
      </c>
      <c r="L42" s="343"/>
      <c r="T42" s="349">
        <f t="shared" si="34"/>
        <v>0</v>
      </c>
    </row>
    <row r="43" spans="1:40" ht="15" customHeight="1" thickBot="1">
      <c r="A43" s="14" t="s">
        <v>28</v>
      </c>
      <c r="B43" s="22"/>
      <c r="C43" s="22"/>
      <c r="D43" s="22"/>
      <c r="E43" s="22"/>
      <c r="F43" s="22"/>
      <c r="G43" s="22"/>
      <c r="H43" s="22"/>
      <c r="I43" s="22"/>
      <c r="J43" s="15">
        <f t="shared" si="35"/>
        <v>0</v>
      </c>
      <c r="L43" s="343"/>
      <c r="T43" s="349">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46">
        <f>B41+B42-B43-B44</f>
        <v>0</v>
      </c>
      <c r="M44" s="345">
        <f t="shared" ref="M44:T44" si="37">C41+C42-C43-C44</f>
        <v>0</v>
      </c>
      <c r="N44" s="345">
        <f t="shared" si="37"/>
        <v>0</v>
      </c>
      <c r="O44" s="345">
        <f t="shared" si="37"/>
        <v>0</v>
      </c>
      <c r="P44" s="345">
        <f t="shared" si="37"/>
        <v>0</v>
      </c>
      <c r="Q44" s="345">
        <f t="shared" si="37"/>
        <v>0</v>
      </c>
      <c r="R44" s="345">
        <f t="shared" si="37"/>
        <v>0</v>
      </c>
      <c r="S44" s="345">
        <f t="shared" si="37"/>
        <v>0</v>
      </c>
      <c r="T44" s="345">
        <f t="shared" si="37"/>
        <v>0</v>
      </c>
    </row>
    <row r="45" spans="1:40" ht="15" customHeight="1" thickTop="1" thickBot="1">
      <c r="A45" s="41" t="s">
        <v>34</v>
      </c>
      <c r="B45" s="42"/>
      <c r="C45" s="42"/>
      <c r="D45" s="42"/>
      <c r="E45" s="42"/>
      <c r="F45" s="42"/>
      <c r="G45" s="42"/>
      <c r="H45" s="42"/>
      <c r="I45" s="42"/>
      <c r="J45" s="43"/>
      <c r="L45" s="343"/>
      <c r="T45" s="349"/>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46">
        <f>B30-B36-B41-B46</f>
        <v>0</v>
      </c>
      <c r="M46" s="345">
        <f t="shared" ref="M46:S46" si="39">C30-C36-C41-C46</f>
        <v>0</v>
      </c>
      <c r="N46" s="345">
        <f t="shared" si="39"/>
        <v>0</v>
      </c>
      <c r="O46" s="345">
        <f t="shared" si="39"/>
        <v>0</v>
      </c>
      <c r="P46" s="345">
        <f t="shared" si="39"/>
        <v>0</v>
      </c>
      <c r="Q46" s="345">
        <f t="shared" si="39"/>
        <v>0</v>
      </c>
      <c r="R46" s="345">
        <f t="shared" si="39"/>
        <v>0</v>
      </c>
      <c r="S46" s="345">
        <f t="shared" si="39"/>
        <v>0</v>
      </c>
      <c r="T46" s="349">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46">
        <f>B34-B39-B44-B47</f>
        <v>0</v>
      </c>
      <c r="M47" s="345">
        <f t="shared" ref="M47:S47" si="42">C34-C39-C44-C47</f>
        <v>0</v>
      </c>
      <c r="N47" s="345">
        <f t="shared" si="42"/>
        <v>0</v>
      </c>
      <c r="O47" s="345">
        <f t="shared" si="42"/>
        <v>0</v>
      </c>
      <c r="P47" s="345">
        <f t="shared" si="42"/>
        <v>0</v>
      </c>
      <c r="Q47" s="345">
        <f t="shared" si="42"/>
        <v>0</v>
      </c>
      <c r="R47" s="345">
        <f t="shared" si="42"/>
        <v>0</v>
      </c>
      <c r="S47" s="345">
        <f t="shared" si="42"/>
        <v>0</v>
      </c>
      <c r="T47" s="349">
        <f t="shared" si="40"/>
        <v>0</v>
      </c>
      <c r="AF47" s="346">
        <f>B47-'BS old'!$G$31</f>
        <v>0</v>
      </c>
      <c r="AG47" s="345">
        <f>C47-'BS old'!$G$32</f>
        <v>0</v>
      </c>
      <c r="AH47" s="345">
        <f>D47-'BS old'!$G$33</f>
        <v>0</v>
      </c>
      <c r="AI47" s="345">
        <f>E47-'BS old'!$G$34</f>
        <v>0</v>
      </c>
      <c r="AJ47" s="345">
        <f>F47-'BS old'!$G$35</f>
        <v>0</v>
      </c>
      <c r="AK47" s="345">
        <f>G47-'BS old'!$G$36</f>
        <v>0</v>
      </c>
      <c r="AL47" s="345">
        <f>H47-'BS old'!$G$37</f>
        <v>0</v>
      </c>
      <c r="AM47" s="345">
        <f>I47-'BS old'!$G$38</f>
        <v>0</v>
      </c>
      <c r="AN47" s="349">
        <f>J47-'BS old'!$G$30</f>
        <v>0</v>
      </c>
    </row>
    <row r="48" spans="1:40" ht="15.7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04" priority="61" operator="lessThan">
      <formula>0</formula>
    </cfRule>
    <cfRule type="cellIs" dxfId="203" priority="62" operator="greaterThan">
      <formula>0</formula>
    </cfRule>
  </conditionalFormatting>
  <conditionalFormatting sqref="L30:T47">
    <cfRule type="cellIs" dxfId="202" priority="59" operator="lessThan">
      <formula>0</formula>
    </cfRule>
    <cfRule type="cellIs" dxfId="201" priority="60" operator="greaterThan">
      <formula>0</formula>
    </cfRule>
  </conditionalFormatting>
  <conditionalFormatting sqref="AF30:AN47">
    <cfRule type="cellIs" dxfId="200" priority="57" operator="lessThan">
      <formula>0</formula>
    </cfRule>
    <cfRule type="cellIs" dxfId="199" priority="58" operator="greaterThan">
      <formula>0</formula>
    </cfRule>
  </conditionalFormatting>
  <conditionalFormatting sqref="L30:T47">
    <cfRule type="cellIs" dxfId="198" priority="55" operator="lessThan">
      <formula>0</formula>
    </cfRule>
    <cfRule type="cellIs" dxfId="197" priority="56" operator="greaterThan">
      <formula>0</formula>
    </cfRule>
  </conditionalFormatting>
  <conditionalFormatting sqref="L6:T23">
    <cfRule type="cellIs" dxfId="196" priority="53" operator="lessThan">
      <formula>0</formula>
    </cfRule>
    <cfRule type="cellIs" dxfId="195" priority="54" operator="greaterThan">
      <formula>0</formula>
    </cfRule>
  </conditionalFormatting>
  <conditionalFormatting sqref="L30:T47">
    <cfRule type="cellIs" dxfId="194" priority="51" operator="lessThan">
      <formula>0</formula>
    </cfRule>
    <cfRule type="cellIs" dxfId="193" priority="52" operator="greaterThan">
      <formula>0</formula>
    </cfRule>
  </conditionalFormatting>
  <conditionalFormatting sqref="L30:T47">
    <cfRule type="cellIs" dxfId="192" priority="49" operator="lessThan">
      <formula>0</formula>
    </cfRule>
    <cfRule type="cellIs" dxfId="191" priority="50" operator="greaterThan">
      <formula>0</formula>
    </cfRule>
  </conditionalFormatting>
  <conditionalFormatting sqref="L6:T23">
    <cfRule type="cellIs" dxfId="190" priority="47" operator="lessThan">
      <formula>0</formula>
    </cfRule>
    <cfRule type="cellIs" dxfId="189" priority="48" operator="greaterThan">
      <formula>0</formula>
    </cfRule>
  </conditionalFormatting>
  <conditionalFormatting sqref="L30:T47">
    <cfRule type="cellIs" dxfId="188" priority="45" operator="lessThan">
      <formula>0</formula>
    </cfRule>
    <cfRule type="cellIs" dxfId="187" priority="46" operator="greaterThan">
      <formula>0</formula>
    </cfRule>
  </conditionalFormatting>
  <conditionalFormatting sqref="L30:T47">
    <cfRule type="cellIs" dxfId="186" priority="43" operator="lessThan">
      <formula>0</formula>
    </cfRule>
    <cfRule type="cellIs" dxfId="185" priority="44" operator="greaterThan">
      <formula>0</formula>
    </cfRule>
  </conditionalFormatting>
  <conditionalFormatting sqref="M10:T10 L15:T15 L20:T20 M11:S14 L10:L14 L16:S19 L21:S23">
    <cfRule type="cellIs" dxfId="184" priority="41" operator="lessThan">
      <formula>0</formula>
    </cfRule>
    <cfRule type="cellIs" dxfId="183" priority="42" operator="greaterThan">
      <formula>0</formula>
    </cfRule>
  </conditionalFormatting>
  <conditionalFormatting sqref="T10">
    <cfRule type="cellIs" dxfId="182" priority="39" operator="lessThan">
      <formula>0</formula>
    </cfRule>
    <cfRule type="cellIs" dxfId="181" priority="40" operator="greaterThan">
      <formula>0</formula>
    </cfRule>
  </conditionalFormatting>
  <conditionalFormatting sqref="T15">
    <cfRule type="cellIs" dxfId="180" priority="37" operator="lessThan">
      <formula>0</formula>
    </cfRule>
    <cfRule type="cellIs" dxfId="179" priority="38" operator="greaterThan">
      <formula>0</formula>
    </cfRule>
  </conditionalFormatting>
  <conditionalFormatting sqref="T20">
    <cfRule type="cellIs" dxfId="178" priority="35" operator="lessThan">
      <formula>0</formula>
    </cfRule>
    <cfRule type="cellIs" dxfId="177" priority="36" operator="greaterThan">
      <formula>0</formula>
    </cfRule>
  </conditionalFormatting>
  <conditionalFormatting sqref="T10">
    <cfRule type="cellIs" dxfId="176" priority="33" operator="lessThan">
      <formula>0</formula>
    </cfRule>
    <cfRule type="cellIs" dxfId="175" priority="34" operator="greaterThan">
      <formula>0</formula>
    </cfRule>
  </conditionalFormatting>
  <conditionalFormatting sqref="T15">
    <cfRule type="cellIs" dxfId="174" priority="31" operator="lessThan">
      <formula>0</formula>
    </cfRule>
    <cfRule type="cellIs" dxfId="173" priority="32" operator="greaterThan">
      <formula>0</formula>
    </cfRule>
  </conditionalFormatting>
  <conditionalFormatting sqref="T15">
    <cfRule type="cellIs" dxfId="172" priority="29" operator="lessThan">
      <formula>0</formula>
    </cfRule>
    <cfRule type="cellIs" dxfId="171" priority="30" operator="greaterThan">
      <formula>0</formula>
    </cfRule>
  </conditionalFormatting>
  <conditionalFormatting sqref="T20">
    <cfRule type="cellIs" dxfId="170" priority="27" operator="lessThan">
      <formula>0</formula>
    </cfRule>
    <cfRule type="cellIs" dxfId="169" priority="28" operator="greaterThan">
      <formula>0</formula>
    </cfRule>
  </conditionalFormatting>
  <conditionalFormatting sqref="T20">
    <cfRule type="cellIs" dxfId="168" priority="25" operator="lessThan">
      <formula>0</formula>
    </cfRule>
    <cfRule type="cellIs" dxfId="167" priority="26" operator="greaterThan">
      <formula>0</formula>
    </cfRule>
  </conditionalFormatting>
  <conditionalFormatting sqref="T20">
    <cfRule type="cellIs" dxfId="166" priority="23" operator="lessThan">
      <formula>0</formula>
    </cfRule>
    <cfRule type="cellIs" dxfId="165" priority="24" operator="greaterThan">
      <formula>0</formula>
    </cfRule>
  </conditionalFormatting>
  <conditionalFormatting sqref="L30:T47">
    <cfRule type="cellIs" dxfId="164" priority="21" operator="lessThan">
      <formula>0</formula>
    </cfRule>
    <cfRule type="cellIs" dxfId="163" priority="22" operator="greaterThan">
      <formula>0</formula>
    </cfRule>
  </conditionalFormatting>
  <conditionalFormatting sqref="M34:T34 L39:T39 L44:T44 M35:S38 L34:L38 L40:S43 L45:S47">
    <cfRule type="cellIs" dxfId="162" priority="19" operator="lessThan">
      <formula>0</formula>
    </cfRule>
    <cfRule type="cellIs" dxfId="161" priority="20" operator="greaterThan">
      <formula>0</formula>
    </cfRule>
  </conditionalFormatting>
  <conditionalFormatting sqref="T34">
    <cfRule type="cellIs" dxfId="160" priority="17" operator="lessThan">
      <formula>0</formula>
    </cfRule>
    <cfRule type="cellIs" dxfId="159" priority="18" operator="greaterThan">
      <formula>0</formula>
    </cfRule>
  </conditionalFormatting>
  <conditionalFormatting sqref="T39">
    <cfRule type="cellIs" dxfId="158" priority="15" operator="lessThan">
      <formula>0</formula>
    </cfRule>
    <cfRule type="cellIs" dxfId="157" priority="16" operator="greaterThan">
      <formula>0</formula>
    </cfRule>
  </conditionalFormatting>
  <conditionalFormatting sqref="T44">
    <cfRule type="cellIs" dxfId="156" priority="13" operator="lessThan">
      <formula>0</formula>
    </cfRule>
    <cfRule type="cellIs" dxfId="155" priority="14" operator="greaterThan">
      <formula>0</formula>
    </cfRule>
  </conditionalFormatting>
  <conditionalFormatting sqref="T34">
    <cfRule type="cellIs" dxfId="154" priority="11" operator="lessThan">
      <formula>0</formula>
    </cfRule>
    <cfRule type="cellIs" dxfId="153" priority="12" operator="greaterThan">
      <formula>0</formula>
    </cfRule>
  </conditionalFormatting>
  <conditionalFormatting sqref="T39">
    <cfRule type="cellIs" dxfId="152" priority="9" operator="lessThan">
      <formula>0</formula>
    </cfRule>
    <cfRule type="cellIs" dxfId="151" priority="10" operator="greaterThan">
      <formula>0</formula>
    </cfRule>
  </conditionalFormatting>
  <conditionalFormatting sqref="T39">
    <cfRule type="cellIs" dxfId="150" priority="7" operator="lessThan">
      <formula>0</formula>
    </cfRule>
    <cfRule type="cellIs" dxfId="149" priority="8" operator="greaterThan">
      <formula>0</formula>
    </cfRule>
  </conditionalFormatting>
  <conditionalFormatting sqref="T44">
    <cfRule type="cellIs" dxfId="148" priority="5" operator="lessThan">
      <formula>0</formula>
    </cfRule>
    <cfRule type="cellIs" dxfId="147" priority="6" operator="greaterThan">
      <formula>0</formula>
    </cfRule>
  </conditionalFormatting>
  <conditionalFormatting sqref="T44">
    <cfRule type="cellIs" dxfId="146" priority="3" operator="lessThan">
      <formula>0</formula>
    </cfRule>
    <cfRule type="cellIs" dxfId="145" priority="4" operator="greaterThan">
      <formula>0</formula>
    </cfRule>
  </conditionalFormatting>
  <conditionalFormatting sqref="T44">
    <cfRule type="cellIs" dxfId="144" priority="1" operator="lessThan">
      <formula>0</formula>
    </cfRule>
    <cfRule type="cellIs" dxfId="143" priority="2"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sheetPr codeName="Sheet10"/>
  <dimension ref="A1:B5"/>
  <sheetViews>
    <sheetView showGridLines="0" zoomScaleNormal="100" workbookViewId="0">
      <selection activeCell="A5" sqref="A5"/>
    </sheetView>
  </sheetViews>
  <sheetFormatPr defaultRowHeight="15"/>
  <cols>
    <col min="1" max="2" width="43.28515625" customWidth="1"/>
    <col min="3" max="3" width="19.140625" customWidth="1"/>
  </cols>
  <sheetData>
    <row r="1" spans="1:2" ht="17.25" thickBot="1">
      <c r="A1" s="1" t="s">
        <v>56</v>
      </c>
    </row>
    <row r="2" spans="1:2" ht="21" customHeight="1" thickTop="1" thickBot="1">
      <c r="A2" s="593" t="s">
        <v>55</v>
      </c>
      <c r="B2" s="11" t="s">
        <v>36</v>
      </c>
    </row>
    <row r="3" spans="1:2" ht="23.25" customHeight="1" thickTop="1" thickBot="1">
      <c r="A3" s="12" t="s">
        <v>57</v>
      </c>
      <c r="B3" s="13"/>
    </row>
    <row r="4" spans="1:2" ht="23.25" customHeight="1" thickBot="1">
      <c r="A4" s="16" t="s">
        <v>58</v>
      </c>
      <c r="B4" s="17"/>
    </row>
    <row r="5" spans="1:2" ht="15.75" thickTop="1"/>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sheetPr codeName="Sheet11"/>
  <dimension ref="A1:F20"/>
  <sheetViews>
    <sheetView showGridLines="0" zoomScaleNormal="100" workbookViewId="0">
      <selection activeCell="F19" sqref="F19"/>
    </sheetView>
  </sheetViews>
  <sheetFormatPr defaultRowHeight="15"/>
  <cols>
    <col min="1" max="1" width="21.28515625" customWidth="1"/>
    <col min="2" max="4" width="12.7109375" customWidth="1"/>
    <col min="5" max="5" width="14.28515625" customWidth="1"/>
    <col min="6" max="6" width="12.7109375" customWidth="1"/>
  </cols>
  <sheetData>
    <row r="1" spans="1:6" ht="17.25" thickBot="1">
      <c r="A1" s="2" t="s">
        <v>59</v>
      </c>
    </row>
    <row r="2" spans="1:6" ht="16.5" thickTop="1" thickBot="1">
      <c r="A2" s="1479" t="s">
        <v>60</v>
      </c>
      <c r="B2" s="1494" t="s">
        <v>2</v>
      </c>
      <c r="C2" s="1495"/>
      <c r="D2" s="1495"/>
      <c r="E2" s="1495"/>
      <c r="F2" s="1496"/>
    </row>
    <row r="3" spans="1:6" ht="70.5" customHeight="1" thickBot="1">
      <c r="A3" s="1486"/>
      <c r="B3" s="57" t="s">
        <v>61</v>
      </c>
      <c r="C3" s="57" t="s">
        <v>62</v>
      </c>
      <c r="D3" s="40" t="s">
        <v>448</v>
      </c>
      <c r="E3" s="57" t="s">
        <v>449</v>
      </c>
      <c r="F3" s="57" t="s">
        <v>64</v>
      </c>
    </row>
    <row r="4" spans="1:6" ht="16.5" thickTop="1" thickBot="1">
      <c r="A4" s="138" t="s">
        <v>65</v>
      </c>
      <c r="B4" s="53"/>
      <c r="C4" s="53"/>
      <c r="D4" s="53"/>
      <c r="E4" s="53"/>
      <c r="F4" s="54"/>
    </row>
    <row r="5" spans="1:6" ht="16.5" thickTop="1" thickBot="1">
      <c r="A5" s="139"/>
      <c r="B5" s="55"/>
      <c r="C5" s="55"/>
      <c r="D5" s="22"/>
      <c r="E5" s="22"/>
      <c r="F5" s="15"/>
    </row>
    <row r="6" spans="1:6" ht="15.75" thickBot="1">
      <c r="A6" s="139"/>
      <c r="B6" s="55"/>
      <c r="C6" s="55"/>
      <c r="D6" s="22"/>
      <c r="E6" s="22"/>
      <c r="F6" s="15"/>
    </row>
    <row r="7" spans="1:6" ht="15.75" thickBot="1">
      <c r="A7" s="140"/>
      <c r="B7" s="56"/>
      <c r="C7" s="56"/>
      <c r="D7" s="26"/>
      <c r="E7" s="26"/>
      <c r="F7" s="17"/>
    </row>
    <row r="8" spans="1:6" ht="16.5" thickTop="1" thickBot="1">
      <c r="A8" s="138" t="s">
        <v>66</v>
      </c>
      <c r="B8" s="53"/>
      <c r="C8" s="53"/>
      <c r="D8" s="53"/>
      <c r="E8" s="53"/>
      <c r="F8" s="54"/>
    </row>
    <row r="9" spans="1:6" ht="16.5" thickTop="1" thickBot="1">
      <c r="A9" s="139"/>
      <c r="B9" s="55"/>
      <c r="C9" s="55"/>
      <c r="D9" s="22"/>
      <c r="E9" s="22"/>
      <c r="F9" s="15"/>
    </row>
    <row r="10" spans="1:6" ht="15.75" thickBot="1">
      <c r="A10" s="139"/>
      <c r="B10" s="55"/>
      <c r="C10" s="55"/>
      <c r="D10" s="22"/>
      <c r="E10" s="22"/>
      <c r="F10" s="15"/>
    </row>
    <row r="11" spans="1:6" ht="15.75" thickBot="1">
      <c r="A11" s="140"/>
      <c r="B11" s="56"/>
      <c r="C11" s="56"/>
      <c r="D11" s="26"/>
      <c r="E11" s="26"/>
      <c r="F11" s="17"/>
    </row>
    <row r="12" spans="1:6" ht="16.5" thickTop="1" thickBot="1">
      <c r="A12" s="138" t="s">
        <v>67</v>
      </c>
      <c r="B12" s="53"/>
      <c r="C12" s="53"/>
      <c r="D12" s="53"/>
      <c r="E12" s="53"/>
      <c r="F12" s="54"/>
    </row>
    <row r="13" spans="1:6" ht="16.5" thickTop="1" thickBot="1">
      <c r="A13" s="139"/>
      <c r="B13" s="55"/>
      <c r="C13" s="55"/>
      <c r="D13" s="22"/>
      <c r="E13" s="22"/>
      <c r="F13" s="15"/>
    </row>
    <row r="14" spans="1:6" ht="15.75" thickBot="1">
      <c r="A14" s="139"/>
      <c r="B14" s="55"/>
      <c r="C14" s="55"/>
      <c r="D14" s="22"/>
      <c r="E14" s="22"/>
      <c r="F14" s="15"/>
    </row>
    <row r="15" spans="1:6" ht="15.75" thickBot="1">
      <c r="A15" s="140"/>
      <c r="B15" s="56"/>
      <c r="C15" s="56"/>
      <c r="D15" s="26"/>
      <c r="E15" s="26"/>
      <c r="F15" s="17"/>
    </row>
    <row r="16" spans="1:6" ht="16.5" thickTop="1" thickBot="1">
      <c r="A16" s="138" t="s">
        <v>68</v>
      </c>
      <c r="B16" s="53"/>
      <c r="C16" s="53"/>
      <c r="D16" s="53"/>
      <c r="E16" s="53"/>
      <c r="F16" s="54"/>
    </row>
    <row r="17" spans="1:6" ht="16.5" thickTop="1" thickBot="1">
      <c r="A17" s="141"/>
      <c r="B17" s="55"/>
      <c r="C17" s="55"/>
      <c r="D17" s="22"/>
      <c r="E17" s="22"/>
      <c r="F17" s="15"/>
    </row>
    <row r="18" spans="1:6" ht="15.75" thickBot="1">
      <c r="A18" s="86"/>
      <c r="B18" s="56"/>
      <c r="C18" s="56"/>
      <c r="D18" s="173"/>
      <c r="E18" s="47"/>
      <c r="F18" s="174"/>
    </row>
    <row r="19" spans="1:6" ht="24" thickTop="1" thickBot="1">
      <c r="A19" s="25" t="s">
        <v>69</v>
      </c>
      <c r="B19" s="34" t="s">
        <v>18</v>
      </c>
      <c r="C19" s="34" t="s">
        <v>18</v>
      </c>
      <c r="D19" s="34" t="s">
        <v>18</v>
      </c>
      <c r="E19" s="34" t="s">
        <v>18</v>
      </c>
      <c r="F19" s="17">
        <f>SUM(F17:F18)+SUM(F13:F15)+SUM(F9:F11)+SUM(F5:F7)</f>
        <v>0</v>
      </c>
    </row>
    <row r="20" spans="1:6" ht="15.75" thickTop="1"/>
  </sheetData>
  <mergeCells count="2">
    <mergeCell ref="A2:A3"/>
    <mergeCell ref="B2:F2"/>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sheetPr codeName="Sheet13"/>
  <dimension ref="A1:M8"/>
  <sheetViews>
    <sheetView showGridLines="0" zoomScaleNormal="100" workbookViewId="0">
      <selection activeCell="I1" sqref="I1:M1"/>
    </sheetView>
  </sheetViews>
  <sheetFormatPr defaultRowHeight="15" outlineLevelCol="1"/>
  <cols>
    <col min="1" max="1" width="17.140625" customWidth="1"/>
    <col min="2" max="2" width="12.42578125" customWidth="1"/>
    <col min="3" max="7" width="11.42578125" customWidth="1"/>
    <col min="8" max="8" width="9.140625" style="348"/>
    <col min="9" max="9" width="9.140625" style="343" customWidth="1" outlineLevel="1"/>
    <col min="10" max="11" width="9.140625" customWidth="1" outlineLevel="1"/>
    <col min="12" max="12" width="17" customWidth="1" outlineLevel="1"/>
    <col min="13" max="13" width="19.7109375" style="348" customWidth="1"/>
  </cols>
  <sheetData>
    <row r="1" spans="1:13" ht="17.25" thickBot="1">
      <c r="A1" s="1" t="s">
        <v>70</v>
      </c>
      <c r="I1" s="1497" t="s">
        <v>1056</v>
      </c>
      <c r="J1" s="1498"/>
      <c r="K1" s="1498"/>
      <c r="L1" s="1498"/>
      <c r="M1" s="1499"/>
    </row>
    <row r="2" spans="1:13" ht="74.25" customHeight="1" thickTop="1" thickBot="1">
      <c r="A2" s="59" t="s">
        <v>452</v>
      </c>
      <c r="B2" s="59" t="s">
        <v>71</v>
      </c>
      <c r="C2" s="38" t="s">
        <v>450</v>
      </c>
      <c r="D2" s="59" t="s">
        <v>72</v>
      </c>
      <c r="E2" s="59" t="s">
        <v>73</v>
      </c>
      <c r="F2" s="38" t="s">
        <v>451</v>
      </c>
      <c r="G2" s="59" t="s">
        <v>79</v>
      </c>
      <c r="H2" s="344"/>
      <c r="I2" s="59" t="s">
        <v>450</v>
      </c>
      <c r="J2" s="59" t="s">
        <v>72</v>
      </c>
      <c r="K2" s="59" t="s">
        <v>73</v>
      </c>
      <c r="L2" s="177" t="s">
        <v>451</v>
      </c>
      <c r="M2" s="59" t="s">
        <v>79</v>
      </c>
    </row>
    <row r="3" spans="1:13" ht="27" customHeight="1" thickTop="1" thickBot="1">
      <c r="A3" s="14" t="s">
        <v>74</v>
      </c>
      <c r="B3" s="62"/>
      <c r="C3" s="22"/>
      <c r="D3" s="22"/>
      <c r="E3" s="22"/>
      <c r="F3" s="22"/>
      <c r="G3" s="15">
        <f>SUM(C3:F3)</f>
        <v>0</v>
      </c>
      <c r="J3" s="344"/>
      <c r="K3" s="344"/>
      <c r="L3" s="344"/>
      <c r="M3" s="349">
        <f>SUM(C3:F3)-G3</f>
        <v>0</v>
      </c>
    </row>
    <row r="4" spans="1:13" ht="27" customHeight="1" thickBot="1">
      <c r="A4" s="14" t="s">
        <v>75</v>
      </c>
      <c r="B4" s="62"/>
      <c r="C4" s="22"/>
      <c r="D4" s="22"/>
      <c r="E4" s="22"/>
      <c r="F4" s="22"/>
      <c r="G4" s="15">
        <f>SUM(C4:F4)</f>
        <v>0</v>
      </c>
      <c r="J4" s="344"/>
      <c r="K4" s="344"/>
      <c r="L4" s="344"/>
      <c r="M4" s="349">
        <f t="shared" ref="M4" si="0">SUM(C4:F4)-G4</f>
        <v>0</v>
      </c>
    </row>
    <row r="5" spans="1:13" ht="27" customHeight="1" thickBot="1">
      <c r="A5" s="14" t="s">
        <v>76</v>
      </c>
      <c r="B5" s="62"/>
      <c r="C5" s="22"/>
      <c r="D5" s="22"/>
      <c r="E5" s="22"/>
      <c r="F5" s="22"/>
      <c r="G5" s="15">
        <f>SUM(C5:F5)</f>
        <v>0</v>
      </c>
      <c r="J5" s="344"/>
      <c r="K5" s="344"/>
      <c r="L5" s="344"/>
      <c r="M5" s="349">
        <f>SUM(C5:F5)-G5</f>
        <v>0</v>
      </c>
    </row>
    <row r="6" spans="1:13" ht="27" customHeight="1" thickBot="1">
      <c r="A6" s="14" t="s">
        <v>77</v>
      </c>
      <c r="B6" s="62"/>
      <c r="C6" s="22"/>
      <c r="D6" s="22"/>
      <c r="E6" s="22"/>
      <c r="F6" s="22"/>
      <c r="G6" s="15">
        <f>SUM(C6:F6)</f>
        <v>0</v>
      </c>
      <c r="J6" s="344"/>
      <c r="K6" s="344"/>
      <c r="L6" s="344"/>
      <c r="M6" s="349">
        <f>SUM(C6:F6)-G6</f>
        <v>0</v>
      </c>
    </row>
    <row r="7" spans="1:13" ht="27" customHeight="1" thickBot="1">
      <c r="A7" s="25" t="s">
        <v>78</v>
      </c>
      <c r="B7" s="61" t="s">
        <v>18</v>
      </c>
      <c r="C7" s="58">
        <f>SUM(C3:C6)</f>
        <v>0</v>
      </c>
      <c r="D7" s="58">
        <f>SUM(D3:D6)</f>
        <v>0</v>
      </c>
      <c r="E7" s="58">
        <f>SUM(E3:E6)</f>
        <v>0</v>
      </c>
      <c r="F7" s="58">
        <f>SUM(F3:F6)</f>
        <v>0</v>
      </c>
      <c r="G7" s="60">
        <f>SUM(G3:G6)</f>
        <v>0</v>
      </c>
      <c r="I7" s="346">
        <f>SUM(C3:C6)-C7</f>
        <v>0</v>
      </c>
      <c r="J7" s="345">
        <f>SUM(D3:D6)-D7</f>
        <v>0</v>
      </c>
      <c r="K7" s="345">
        <f>SUM(E3:E6)-E7</f>
        <v>0</v>
      </c>
      <c r="L7" s="345">
        <f>SUM(F3:F6)-F7</f>
        <v>0</v>
      </c>
      <c r="M7" s="349">
        <f>SUM(G3:G6)-G7</f>
        <v>0</v>
      </c>
    </row>
    <row r="8" spans="1:13" ht="15.75" thickTop="1"/>
  </sheetData>
  <mergeCells count="1">
    <mergeCell ref="I1:M1"/>
  </mergeCells>
  <conditionalFormatting sqref="I3:M7">
    <cfRule type="cellIs" dxfId="142" priority="5" operator="lessThan">
      <formula>0</formula>
    </cfRule>
    <cfRule type="cellIs" dxfId="141" priority="6" operator="greaterThan">
      <formula>0</formula>
    </cfRule>
    <cfRule type="cellIs" dxfId="140" priority="7" operator="lessThan">
      <formula>0</formula>
    </cfRule>
    <cfRule type="cellIs" dxfId="139" priority="8" operator="greaterThan">
      <formula>0</formula>
    </cfRule>
  </conditionalFormatting>
  <conditionalFormatting sqref="I3:M7">
    <cfRule type="cellIs" dxfId="138" priority="1" operator="lessThan">
      <formula>0</formula>
    </cfRule>
    <cfRule type="cellIs" dxfId="137" priority="2" operator="greaterThan">
      <formula>0</formula>
    </cfRule>
    <cfRule type="cellIs" dxfId="136" priority="3" operator="lessThan">
      <formula>0</formula>
    </cfRule>
    <cfRule type="cellIs" dxfId="135"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sheetPr codeName="Sheet14"/>
  <dimension ref="A1:L8"/>
  <sheetViews>
    <sheetView showGridLines="0" zoomScaleNormal="100" workbookViewId="0">
      <selection activeCell="F9" sqref="F9"/>
    </sheetView>
  </sheetViews>
  <sheetFormatPr defaultRowHeight="15" outlineLevelCol="1"/>
  <cols>
    <col min="1" max="1" width="20.42578125" customWidth="1"/>
    <col min="2" max="6" width="13.28515625" customWidth="1"/>
    <col min="7" max="7" width="17.5703125" style="348" customWidth="1"/>
    <col min="8" max="8" width="9.140625" style="343" customWidth="1" outlineLevel="1"/>
    <col min="9" max="11" width="9.140625" customWidth="1" outlineLevel="1"/>
    <col min="12" max="12" width="23.5703125" style="348" customWidth="1"/>
  </cols>
  <sheetData>
    <row r="1" spans="1:12" ht="17.25" thickBot="1">
      <c r="A1" s="1" t="s">
        <v>80</v>
      </c>
      <c r="H1" s="1491" t="s">
        <v>1056</v>
      </c>
      <c r="I1" s="1492"/>
      <c r="J1" s="1492"/>
      <c r="K1" s="1492"/>
      <c r="L1" s="1493"/>
    </row>
    <row r="2" spans="1:12" ht="58.5" customHeight="1" thickTop="1" thickBot="1">
      <c r="A2" s="59" t="s">
        <v>81</v>
      </c>
      <c r="B2" s="38" t="s">
        <v>450</v>
      </c>
      <c r="C2" s="59" t="s">
        <v>72</v>
      </c>
      <c r="D2" s="59" t="s">
        <v>73</v>
      </c>
      <c r="E2" s="59" t="s">
        <v>453</v>
      </c>
      <c r="F2" s="38" t="s">
        <v>30</v>
      </c>
      <c r="G2" s="344"/>
      <c r="H2" s="59" t="s">
        <v>450</v>
      </c>
      <c r="I2" s="59" t="s">
        <v>72</v>
      </c>
      <c r="J2" s="59" t="s">
        <v>73</v>
      </c>
      <c r="K2" s="59" t="s">
        <v>453</v>
      </c>
      <c r="L2" s="59" t="s">
        <v>30</v>
      </c>
    </row>
    <row r="3" spans="1:12" ht="27" customHeight="1" thickTop="1" thickBot="1">
      <c r="A3" s="14" t="s">
        <v>74</v>
      </c>
      <c r="B3" s="22"/>
      <c r="C3" s="22"/>
      <c r="D3" s="22"/>
      <c r="E3" s="22"/>
      <c r="F3" s="15">
        <f>SUM(B3:E3)</f>
        <v>0</v>
      </c>
      <c r="I3" s="344"/>
      <c r="J3" s="344"/>
      <c r="K3" s="344"/>
      <c r="L3" s="349">
        <f>SUM(B3:E3)-F3</f>
        <v>0</v>
      </c>
    </row>
    <row r="4" spans="1:12" ht="27" customHeight="1" thickBot="1">
      <c r="A4" s="14" t="s">
        <v>82</v>
      </c>
      <c r="B4" s="22"/>
      <c r="C4" s="22"/>
      <c r="D4" s="22"/>
      <c r="E4" s="22"/>
      <c r="F4" s="15">
        <f>SUM(B4:E4)</f>
        <v>0</v>
      </c>
      <c r="I4" s="344"/>
      <c r="J4" s="344"/>
      <c r="K4" s="344"/>
      <c r="L4" s="349">
        <f>SUM(B4:E4)-F4</f>
        <v>0</v>
      </c>
    </row>
    <row r="5" spans="1:12" ht="27" customHeight="1" thickBot="1">
      <c r="A5" s="14" t="s">
        <v>83</v>
      </c>
      <c r="B5" s="22"/>
      <c r="C5" s="22"/>
      <c r="D5" s="22"/>
      <c r="E5" s="22"/>
      <c r="F5" s="15">
        <f>SUM(B5:E5)</f>
        <v>0</v>
      </c>
      <c r="I5" s="344"/>
      <c r="J5" s="344"/>
      <c r="K5" s="344"/>
      <c r="L5" s="349">
        <f t="shared" ref="L5:L6" si="0">SUM(B5:E5)-F5</f>
        <v>0</v>
      </c>
    </row>
    <row r="6" spans="1:12" ht="27" customHeight="1" thickBot="1">
      <c r="A6" s="14" t="s">
        <v>77</v>
      </c>
      <c r="B6" s="22"/>
      <c r="C6" s="22"/>
      <c r="D6" s="22"/>
      <c r="E6" s="22"/>
      <c r="F6" s="15">
        <f>SUM(B6:E6)</f>
        <v>0</v>
      </c>
      <c r="I6" s="344"/>
      <c r="J6" s="344"/>
      <c r="K6" s="344"/>
      <c r="L6" s="349">
        <f t="shared" si="0"/>
        <v>0</v>
      </c>
    </row>
    <row r="7" spans="1:12" ht="27" customHeight="1" thickBot="1">
      <c r="A7" s="25" t="s">
        <v>84</v>
      </c>
      <c r="B7" s="58">
        <f>SUM(B3:B6)</f>
        <v>0</v>
      </c>
      <c r="C7" s="58">
        <f>SUM(C3:C6)</f>
        <v>0</v>
      </c>
      <c r="D7" s="58">
        <f>SUM(D3:D6)</f>
        <v>0</v>
      </c>
      <c r="E7" s="58">
        <f>SUM(E3:E6)</f>
        <v>0</v>
      </c>
      <c r="F7" s="60">
        <f>SUM(F3:F6)</f>
        <v>0</v>
      </c>
      <c r="H7" s="346">
        <f>SUM(B3:B6)-B7</f>
        <v>0</v>
      </c>
      <c r="I7" s="345">
        <f>SUM(C3:C6)-C7</f>
        <v>0</v>
      </c>
      <c r="J7" s="345">
        <f>SUM(D3:D6)-D7</f>
        <v>0</v>
      </c>
      <c r="K7" s="345">
        <f>SUM(E3:E6)-E7</f>
        <v>0</v>
      </c>
      <c r="L7" s="349">
        <f>SUM(F3:F6)-F7</f>
        <v>0</v>
      </c>
    </row>
    <row r="8" spans="1:12" ht="15.75" thickTop="1"/>
  </sheetData>
  <mergeCells count="1">
    <mergeCell ref="H1:L1"/>
  </mergeCells>
  <conditionalFormatting sqref="H3:L7">
    <cfRule type="cellIs" dxfId="134" priority="1" operator="lessThan">
      <formula>0</formula>
    </cfRule>
    <cfRule type="cellIs" dxfId="133" priority="2" operator="greaterThan">
      <formula>0</formula>
    </cfRule>
    <cfRule type="cellIs" dxfId="132" priority="3" operator="lessThan">
      <formula>0</formula>
    </cfRule>
    <cfRule type="cellIs" dxfId="131" priority="4"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cols>
    <col min="1" max="1" width="18.5703125" customWidth="1"/>
    <col min="2" max="6" width="13.5703125" customWidth="1"/>
    <col min="7" max="7" width="17.5703125" style="348" customWidth="1"/>
    <col min="8" max="8" width="13.42578125" style="344" customWidth="1" outlineLevel="1"/>
    <col min="9" max="10" width="13.42578125" customWidth="1" outlineLevel="1"/>
    <col min="11" max="11" width="21.140625" customWidth="1" outlineLevel="1"/>
    <col min="12" max="12" width="24.7109375" style="348" customWidth="1"/>
    <col min="14" max="14" width="22" style="350" customWidth="1"/>
    <col min="22" max="22" width="9.140625" style="344"/>
  </cols>
  <sheetData>
    <row r="1" spans="1:22" ht="16.5">
      <c r="A1" s="1" t="s">
        <v>85</v>
      </c>
      <c r="H1" s="1491" t="s">
        <v>1056</v>
      </c>
      <c r="I1" s="1492"/>
      <c r="J1" s="1492"/>
      <c r="K1" s="1492"/>
      <c r="L1" s="1493"/>
      <c r="N1" s="358" t="s">
        <v>1058</v>
      </c>
      <c r="O1" s="353"/>
      <c r="P1" s="353"/>
      <c r="Q1" s="353"/>
      <c r="R1" s="353"/>
      <c r="S1" s="353"/>
      <c r="T1" s="353"/>
      <c r="U1" s="353"/>
      <c r="V1" s="353"/>
    </row>
    <row r="2" spans="1:22" ht="17.25" thickBot="1">
      <c r="A2" s="2" t="s">
        <v>8</v>
      </c>
    </row>
    <row r="3" spans="1:22" ht="16.5" thickTop="1" thickBot="1">
      <c r="A3" s="1479" t="s">
        <v>86</v>
      </c>
      <c r="B3" s="1481" t="s">
        <v>2</v>
      </c>
      <c r="C3" s="1487"/>
      <c r="D3" s="1487"/>
      <c r="E3" s="1487"/>
      <c r="F3" s="1482"/>
    </row>
    <row r="4" spans="1:22" ht="60" customHeight="1" thickTop="1" thickBot="1">
      <c r="A4" s="1480"/>
      <c r="B4" s="601" t="s">
        <v>87</v>
      </c>
      <c r="C4" s="21" t="s">
        <v>455</v>
      </c>
      <c r="D4" s="601" t="s">
        <v>1411</v>
      </c>
      <c r="E4" s="21" t="s">
        <v>457</v>
      </c>
      <c r="F4" s="601" t="s">
        <v>89</v>
      </c>
      <c r="G4" s="344"/>
      <c r="H4" s="59" t="s">
        <v>87</v>
      </c>
      <c r="I4" s="395" t="s">
        <v>456</v>
      </c>
      <c r="J4" s="59" t="s">
        <v>459</v>
      </c>
      <c r="K4" s="395" t="s">
        <v>457</v>
      </c>
      <c r="L4" s="59" t="s">
        <v>89</v>
      </c>
      <c r="N4" s="59" t="s">
        <v>89</v>
      </c>
    </row>
    <row r="5" spans="1:22" ht="23.25" customHeight="1" thickTop="1" thickBot="1">
      <c r="A5" s="14" t="s">
        <v>90</v>
      </c>
      <c r="B5" s="22"/>
      <c r="C5" s="22"/>
      <c r="D5" s="22"/>
      <c r="E5" s="22"/>
      <c r="F5" s="15">
        <f>SUM(B5:E5)</f>
        <v>0</v>
      </c>
      <c r="I5" s="344"/>
      <c r="J5" s="344"/>
      <c r="K5" s="344"/>
      <c r="L5" s="349">
        <f>SUM(B5:E5)-F5</f>
        <v>0</v>
      </c>
      <c r="N5" s="357">
        <f>F5-'BS old'!E41</f>
        <v>0</v>
      </c>
    </row>
    <row r="6" spans="1:22" ht="23.25" customHeight="1" thickBot="1">
      <c r="A6" s="14" t="s">
        <v>98</v>
      </c>
      <c r="B6" s="22"/>
      <c r="C6" s="22"/>
      <c r="D6" s="22"/>
      <c r="E6" s="22"/>
      <c r="F6" s="15">
        <f t="shared" ref="F6:F11" si="0">SUM(B6:E6)</f>
        <v>0</v>
      </c>
      <c r="I6" s="344"/>
      <c r="J6" s="344"/>
      <c r="K6" s="344"/>
      <c r="L6" s="349">
        <f t="shared" ref="L6:L11" si="1">SUM(B6:E6)-F6</f>
        <v>0</v>
      </c>
      <c r="N6" s="357">
        <f>F6-'BS old'!E42</f>
        <v>0</v>
      </c>
    </row>
    <row r="7" spans="1:22" ht="23.25" customHeight="1" thickBot="1">
      <c r="A7" s="14" t="s">
        <v>91</v>
      </c>
      <c r="B7" s="22"/>
      <c r="C7" s="22"/>
      <c r="D7" s="22"/>
      <c r="E7" s="22"/>
      <c r="F7" s="15">
        <f t="shared" si="0"/>
        <v>0</v>
      </c>
      <c r="I7" s="344"/>
      <c r="J7" s="344"/>
      <c r="K7" s="344"/>
      <c r="L7" s="349">
        <f t="shared" si="1"/>
        <v>0</v>
      </c>
      <c r="N7" s="357">
        <f>F7-'BS old'!E43</f>
        <v>0</v>
      </c>
    </row>
    <row r="8" spans="1:22" ht="23.25" customHeight="1" thickBot="1">
      <c r="A8" s="14" t="s">
        <v>92</v>
      </c>
      <c r="B8" s="22"/>
      <c r="C8" s="22"/>
      <c r="D8" s="22"/>
      <c r="E8" s="22"/>
      <c r="F8" s="15">
        <f t="shared" si="0"/>
        <v>0</v>
      </c>
      <c r="I8" s="344"/>
      <c r="J8" s="344"/>
      <c r="K8" s="344"/>
      <c r="L8" s="349">
        <f t="shared" si="1"/>
        <v>0</v>
      </c>
      <c r="N8" s="357">
        <f>F8-'BS old'!E44</f>
        <v>0</v>
      </c>
    </row>
    <row r="9" spans="1:22" ht="23.25" customHeight="1" thickBot="1">
      <c r="A9" s="14" t="s">
        <v>93</v>
      </c>
      <c r="B9" s="22"/>
      <c r="C9" s="22"/>
      <c r="D9" s="22"/>
      <c r="E9" s="22"/>
      <c r="F9" s="15">
        <f t="shared" si="0"/>
        <v>0</v>
      </c>
      <c r="L9" s="349">
        <f t="shared" si="1"/>
        <v>0</v>
      </c>
      <c r="N9" s="357">
        <f>F9-'BS old'!E45</f>
        <v>0</v>
      </c>
    </row>
    <row r="10" spans="1:22" ht="23.25" customHeight="1" thickBot="1">
      <c r="A10" s="14" t="s">
        <v>94</v>
      </c>
      <c r="B10" s="22"/>
      <c r="C10" s="22"/>
      <c r="D10" s="22"/>
      <c r="E10" s="22"/>
      <c r="F10" s="15">
        <f t="shared" si="0"/>
        <v>0</v>
      </c>
      <c r="L10" s="349">
        <f t="shared" si="1"/>
        <v>0</v>
      </c>
      <c r="N10" s="396"/>
    </row>
    <row r="11" spans="1:22" ht="23.25" customHeight="1" thickBot="1">
      <c r="A11" s="14" t="s">
        <v>458</v>
      </c>
      <c r="B11" s="22"/>
      <c r="C11" s="22"/>
      <c r="D11" s="22"/>
      <c r="E11" s="22"/>
      <c r="F11" s="15">
        <f t="shared" si="0"/>
        <v>0</v>
      </c>
      <c r="L11" s="349">
        <f t="shared" si="1"/>
        <v>0</v>
      </c>
      <c r="N11" s="357">
        <f>F11-'BS old'!E46</f>
        <v>0</v>
      </c>
    </row>
    <row r="12" spans="1:22" ht="23.25" customHeight="1" thickBot="1">
      <c r="A12" s="25" t="s">
        <v>95</v>
      </c>
      <c r="B12" s="58">
        <f>SUM(B5:B11)</f>
        <v>0</v>
      </c>
      <c r="C12" s="58">
        <f t="shared" ref="C12:E12" si="2">SUM(C5:C11)</f>
        <v>0</v>
      </c>
      <c r="D12" s="58">
        <f>SUM(D5:D11)</f>
        <v>0</v>
      </c>
      <c r="E12" s="58">
        <f t="shared" si="2"/>
        <v>0</v>
      </c>
      <c r="F12" s="60">
        <f>SUM(F5:F11)</f>
        <v>0</v>
      </c>
      <c r="H12" s="345">
        <f>SUM(B5:B11)-B12</f>
        <v>0</v>
      </c>
      <c r="I12" s="345">
        <f t="shared" ref="I12:L12" si="3">SUM(C5:C11)-C12</f>
        <v>0</v>
      </c>
      <c r="J12" s="345">
        <f t="shared" si="3"/>
        <v>0</v>
      </c>
      <c r="K12" s="345">
        <f t="shared" si="3"/>
        <v>0</v>
      </c>
      <c r="L12" s="349">
        <f t="shared" si="3"/>
        <v>0</v>
      </c>
      <c r="N12" s="357">
        <f>F12-'BS old'!E40</f>
        <v>0</v>
      </c>
    </row>
    <row r="13" spans="1:22" ht="17.25" thickTop="1">
      <c r="A13" s="2"/>
    </row>
  </sheetData>
  <mergeCells count="3">
    <mergeCell ref="B3:F3"/>
    <mergeCell ref="A3:A4"/>
    <mergeCell ref="H1:L1"/>
  </mergeCells>
  <conditionalFormatting sqref="H5:L8 H12:L12 L6:L12">
    <cfRule type="cellIs" dxfId="130" priority="3" operator="lessThan">
      <formula>0</formula>
    </cfRule>
    <cfRule type="cellIs" dxfId="129" priority="4" operator="greaterThan">
      <formula>0</formula>
    </cfRule>
    <cfRule type="cellIs" dxfId="128" priority="5" operator="lessThan">
      <formula>0</formula>
    </cfRule>
    <cfRule type="cellIs" dxfId="127" priority="6" operator="greaterThan">
      <formula>0</formula>
    </cfRule>
  </conditionalFormatting>
  <conditionalFormatting sqref="N5:N12">
    <cfRule type="cellIs" dxfId="126" priority="1" operator="lessThan">
      <formula>0</formula>
    </cfRule>
    <cfRule type="cellIs" dxfId="125"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sheetPr codeName="Sheet16"/>
  <dimension ref="A1:B7"/>
  <sheetViews>
    <sheetView showGridLines="0" zoomScaleNormal="100" workbookViewId="0">
      <selection activeCell="B21" sqref="B21"/>
    </sheetView>
  </sheetViews>
  <sheetFormatPr defaultRowHeight="1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c r="A1" s="1" t="s">
        <v>85</v>
      </c>
    </row>
    <row r="2" spans="1:2" ht="16.5">
      <c r="A2" s="2"/>
    </row>
    <row r="3" spans="1:2" ht="17.25" thickBot="1">
      <c r="A3" s="2" t="s">
        <v>15</v>
      </c>
    </row>
    <row r="4" spans="1:2" ht="24" customHeight="1" thickTop="1" thickBot="1">
      <c r="A4" s="10" t="s">
        <v>94</v>
      </c>
      <c r="B4" s="11" t="s">
        <v>63</v>
      </c>
    </row>
    <row r="5" spans="1:2" ht="24" thickTop="1" thickBot="1">
      <c r="A5" s="12" t="s">
        <v>96</v>
      </c>
      <c r="B5" s="13"/>
    </row>
    <row r="6" spans="1:2" ht="24.75" customHeight="1" thickBot="1">
      <c r="A6" s="16" t="s">
        <v>97</v>
      </c>
      <c r="B6" s="17"/>
    </row>
    <row r="7" spans="1:2" ht="15.75" thickTop="1">
      <c r="A7" s="63"/>
      <c r="B7" s="18"/>
    </row>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sheetPr codeName="Sheet17"/>
  <dimension ref="A1:B5"/>
  <sheetViews>
    <sheetView showGridLines="0" zoomScaleNormal="100" workbookViewId="0">
      <selection activeCell="B3" sqref="B3"/>
    </sheetView>
  </sheetViews>
  <sheetFormatPr defaultRowHeight="15"/>
  <cols>
    <col min="1" max="1" width="44.42578125" customWidth="1"/>
    <col min="2" max="2" width="42.140625" customWidth="1"/>
    <col min="3" max="3" width="19.140625" customWidth="1"/>
  </cols>
  <sheetData>
    <row r="1" spans="1:2" ht="17.25" thickBot="1">
      <c r="A1" s="1" t="s">
        <v>99</v>
      </c>
    </row>
    <row r="2" spans="1:2" ht="16.5" thickTop="1" thickBot="1">
      <c r="A2" s="600" t="s">
        <v>86</v>
      </c>
      <c r="B2" s="603" t="s">
        <v>36</v>
      </c>
    </row>
    <row r="3" spans="1:2" ht="24" customHeight="1" thickTop="1" thickBot="1">
      <c r="A3" s="12" t="s">
        <v>100</v>
      </c>
      <c r="B3" s="13"/>
    </row>
    <row r="4" spans="1:2" ht="24" customHeight="1" thickBot="1">
      <c r="A4" s="16" t="s">
        <v>101</v>
      </c>
      <c r="B4" s="17"/>
    </row>
    <row r="5" spans="1:2" ht="15.75" thickTop="1"/>
  </sheetData>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sheetPr codeName="Sheet18"/>
  <dimension ref="A1:M14"/>
  <sheetViews>
    <sheetView showGridLines="0" zoomScaleNormal="100" workbookViewId="0">
      <selection activeCell="H13" sqref="H13:J13"/>
    </sheetView>
  </sheetViews>
  <sheetFormatPr defaultRowHeight="15"/>
  <cols>
    <col min="1" max="1" width="22.140625" customWidth="1"/>
    <col min="2" max="4" width="21.42578125" customWidth="1"/>
    <col min="8" max="8" width="20" style="343" customWidth="1"/>
    <col min="9" max="9" width="15.28515625" style="344" customWidth="1"/>
    <col min="10" max="10" width="20.85546875" style="348" customWidth="1"/>
  </cols>
  <sheetData>
    <row r="1" spans="1:13" ht="16.5">
      <c r="A1" s="1" t="s">
        <v>102</v>
      </c>
      <c r="H1" s="1491" t="s">
        <v>1056</v>
      </c>
      <c r="I1" s="1492"/>
      <c r="J1" s="1493"/>
      <c r="K1" s="353"/>
      <c r="L1" s="353"/>
      <c r="M1" s="344"/>
    </row>
    <row r="2" spans="1:13" ht="17.25" thickBot="1">
      <c r="A2" s="2" t="s">
        <v>8</v>
      </c>
    </row>
    <row r="3" spans="1:13" ht="45" customHeight="1" thickTop="1" thickBot="1">
      <c r="A3" s="59" t="s">
        <v>1</v>
      </c>
      <c r="B3" s="70" t="s">
        <v>489</v>
      </c>
      <c r="C3" s="70" t="s">
        <v>104</v>
      </c>
      <c r="D3" s="70" t="s">
        <v>491</v>
      </c>
      <c r="H3" s="59" t="s">
        <v>489</v>
      </c>
      <c r="I3" s="395" t="s">
        <v>104</v>
      </c>
      <c r="J3" s="395"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346">
        <f>SUM(B4:B5)-B6</f>
        <v>0</v>
      </c>
      <c r="I6" s="345">
        <f t="shared" ref="I6" si="1">SUM(C4:C5)-C6</f>
        <v>0</v>
      </c>
      <c r="J6" s="349">
        <f>SUM(D4:D5)-D6</f>
        <v>0</v>
      </c>
    </row>
    <row r="7" spans="1:13" ht="15.75" thickTop="1">
      <c r="A7" s="48"/>
      <c r="B7" s="20"/>
      <c r="C7" s="20"/>
      <c r="D7" s="20"/>
    </row>
    <row r="8" spans="1:13">
      <c r="A8" s="48"/>
      <c r="B8" s="20"/>
      <c r="C8" s="20"/>
      <c r="D8" s="20"/>
    </row>
    <row r="9" spans="1:13" ht="15.75" thickBot="1">
      <c r="A9" s="48" t="s">
        <v>114</v>
      </c>
      <c r="B9" s="20"/>
      <c r="C9" s="20"/>
      <c r="D9" s="20"/>
    </row>
    <row r="10" spans="1:13" ht="45" customHeight="1" thickTop="1" thickBot="1">
      <c r="A10" s="59" t="s">
        <v>1</v>
      </c>
      <c r="B10" s="70" t="s">
        <v>489</v>
      </c>
      <c r="C10" s="70" t="s">
        <v>104</v>
      </c>
      <c r="D10" s="602"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346">
        <f>SUM(B11:B12)-B13</f>
        <v>0</v>
      </c>
      <c r="I13" s="345">
        <f>SUM(C11:C12)-C13</f>
        <v>0</v>
      </c>
      <c r="J13" s="349">
        <f t="shared" ref="J13" si="3">SUM(D11:D12)-D13</f>
        <v>0</v>
      </c>
    </row>
    <row r="14" spans="1:13" ht="17.25" thickTop="1">
      <c r="A14" s="5"/>
    </row>
  </sheetData>
  <mergeCells count="1">
    <mergeCell ref="H1:J1"/>
  </mergeCells>
  <conditionalFormatting sqref="H4:J13">
    <cfRule type="cellIs" dxfId="124" priority="1" operator="lessThan">
      <formula>0</formula>
    </cfRule>
    <cfRule type="cellIs" dxfId="123"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Sheet4">
    <tabColor rgb="FFFFFF99"/>
  </sheetPr>
  <dimension ref="A1:B48"/>
  <sheetViews>
    <sheetView showGridLines="0" workbookViewId="0">
      <selection activeCell="A8" sqref="A8"/>
    </sheetView>
  </sheetViews>
  <sheetFormatPr defaultRowHeight="15"/>
  <cols>
    <col min="1" max="1" width="22" customWidth="1"/>
    <col min="2" max="2" width="21.5703125" customWidth="1"/>
  </cols>
  <sheetData>
    <row r="1" spans="1:1">
      <c r="A1" s="1463" t="s">
        <v>3093</v>
      </c>
    </row>
    <row r="2" spans="1:1">
      <c r="A2" s="1463" t="s">
        <v>3094</v>
      </c>
    </row>
    <row r="3" spans="1:1" ht="15.75">
      <c r="A3" s="1464"/>
    </row>
    <row r="4" spans="1:1">
      <c r="A4" s="1465" t="s">
        <v>3095</v>
      </c>
    </row>
    <row r="5" spans="1:1">
      <c r="A5" s="1465" t="s">
        <v>3096</v>
      </c>
    </row>
    <row r="6" spans="1:1">
      <c r="A6" s="1465" t="s">
        <v>3097</v>
      </c>
    </row>
    <row r="7" spans="1:1">
      <c r="A7" s="1465" t="s">
        <v>3098</v>
      </c>
    </row>
    <row r="8" spans="1:1">
      <c r="A8" s="1465" t="s">
        <v>3099</v>
      </c>
    </row>
    <row r="9" spans="1:1">
      <c r="A9" s="1465" t="s">
        <v>3100</v>
      </c>
    </row>
    <row r="10" spans="1:1">
      <c r="A10" s="1463" t="s">
        <v>3101</v>
      </c>
    </row>
    <row r="11" spans="1:1">
      <c r="A11" s="1465"/>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Sheet19"/>
  <dimension ref="A1:C17"/>
  <sheetViews>
    <sheetView showGridLines="0" zoomScaleNormal="100" workbookViewId="0">
      <selection activeCell="D10" sqref="D10"/>
    </sheetView>
  </sheetViews>
  <sheetFormatPr defaultRowHeight="15"/>
  <cols>
    <col min="1" max="1" width="28.7109375" customWidth="1"/>
    <col min="2" max="3" width="28.85546875" customWidth="1"/>
    <col min="4" max="4" width="36.5703125" customWidth="1"/>
  </cols>
  <sheetData>
    <row r="1" spans="1:3" ht="16.5">
      <c r="A1" s="1" t="s">
        <v>102</v>
      </c>
    </row>
    <row r="2" spans="1:3" ht="16.5">
      <c r="A2" s="2"/>
    </row>
    <row r="3" spans="1:3" ht="15.7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75" thickTop="1">
      <c r="A9" s="20"/>
      <c r="B9" s="20"/>
      <c r="C9" s="20"/>
    </row>
    <row r="10" spans="1:3">
      <c r="A10" s="49"/>
      <c r="B10" s="20"/>
      <c r="C10" s="20"/>
    </row>
    <row r="11" spans="1:3" ht="15.75" thickBot="1">
      <c r="A11" s="49" t="s">
        <v>117</v>
      </c>
      <c r="B11" s="20"/>
      <c r="C11" s="20"/>
    </row>
    <row r="12" spans="1:3" ht="45" customHeight="1" thickTop="1" thickBot="1">
      <c r="A12" s="59" t="s">
        <v>118</v>
      </c>
      <c r="B12" s="70" t="s">
        <v>103</v>
      </c>
      <c r="C12" s="602"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75" thickTop="1"/>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sheetPr codeName="Sheet20"/>
  <dimension ref="A1:O11"/>
  <sheetViews>
    <sheetView showGridLines="0" zoomScaleNormal="100" workbookViewId="0">
      <selection activeCell="H3" sqref="H3:K3"/>
    </sheetView>
  </sheetViews>
  <sheetFormatPr defaultRowHeight="15" outlineLevelCol="1"/>
  <cols>
    <col min="1" max="1" width="25.28515625" customWidth="1"/>
    <col min="2" max="6" width="12.140625" customWidth="1"/>
    <col min="8" max="8" width="18.85546875" style="343" hidden="1" customWidth="1" outlineLevel="1"/>
    <col min="9" max="11" width="18.85546875" hidden="1" customWidth="1" outlineLevel="1"/>
    <col min="12" max="12" width="24.7109375" style="348" customWidth="1" collapsed="1"/>
    <col min="14" max="14" width="22" style="350" customWidth="1"/>
  </cols>
  <sheetData>
    <row r="1" spans="1:15" ht="17.25" thickBot="1">
      <c r="A1" s="1" t="s">
        <v>121</v>
      </c>
      <c r="H1" s="1491" t="s">
        <v>1056</v>
      </c>
      <c r="I1" s="1492"/>
      <c r="J1" s="1492"/>
      <c r="K1" s="1492"/>
      <c r="L1" s="1493"/>
      <c r="N1" s="358" t="s">
        <v>1058</v>
      </c>
    </row>
    <row r="2" spans="1:15" ht="16.5" thickTop="1" thickBot="1">
      <c r="A2" s="1479" t="s">
        <v>122</v>
      </c>
      <c r="B2" s="1481" t="s">
        <v>2</v>
      </c>
      <c r="C2" s="1487"/>
      <c r="D2" s="1487"/>
      <c r="E2" s="1487"/>
      <c r="F2" s="1482"/>
    </row>
    <row r="3" spans="1:15" ht="62.25" customHeight="1" thickTop="1" thickBot="1">
      <c r="A3" s="1480"/>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43"/>
      <c r="I4" s="344"/>
      <c r="J4" s="344"/>
      <c r="K4" s="344"/>
      <c r="L4" s="349">
        <f>SUM(B4:E4)-F4</f>
        <v>0</v>
      </c>
      <c r="N4" s="357">
        <f>F4-'BS old'!$E$56-'BS old'!$E$48</f>
        <v>0</v>
      </c>
      <c r="O4" s="39"/>
    </row>
    <row r="5" spans="1:15" s="4" customFormat="1" ht="33" customHeight="1" thickBot="1">
      <c r="A5" s="14" t="s">
        <v>126</v>
      </c>
      <c r="B5" s="22"/>
      <c r="C5" s="22"/>
      <c r="D5" s="22"/>
      <c r="E5" s="22"/>
      <c r="F5" s="15">
        <f t="shared" ref="F5:F8" si="0">SUM(B5:E5)</f>
        <v>0</v>
      </c>
      <c r="H5" s="343"/>
      <c r="I5" s="344"/>
      <c r="J5" s="344"/>
      <c r="K5" s="344"/>
      <c r="L5" s="349">
        <f>SUM(B5:E5)-F5</f>
        <v>0</v>
      </c>
      <c r="N5" s="357">
        <f>F5-'BS old'!$E$58-'BS old'!$E$50</f>
        <v>0</v>
      </c>
      <c r="O5" s="39"/>
    </row>
    <row r="6" spans="1:15" s="4" customFormat="1" ht="33" customHeight="1" thickBot="1">
      <c r="A6" s="14" t="s">
        <v>136</v>
      </c>
      <c r="B6" s="22"/>
      <c r="C6" s="22"/>
      <c r="D6" s="22"/>
      <c r="E6" s="22"/>
      <c r="F6" s="15">
        <f t="shared" si="0"/>
        <v>0</v>
      </c>
      <c r="H6" s="343"/>
      <c r="I6" s="344"/>
      <c r="J6" s="344"/>
      <c r="K6" s="344"/>
      <c r="L6" s="349">
        <f t="shared" ref="L6:L8" si="1">SUM(B6:E6)-F6</f>
        <v>0</v>
      </c>
      <c r="N6" s="357">
        <f>F6-'BS old'!$E$59-'BS old'!$E$51</f>
        <v>0</v>
      </c>
      <c r="O6" s="39"/>
    </row>
    <row r="7" spans="1:15" s="4" customFormat="1" ht="33" customHeight="1" thickBot="1">
      <c r="A7" s="14" t="s">
        <v>127</v>
      </c>
      <c r="B7" s="22"/>
      <c r="C7" s="22"/>
      <c r="D7" s="22"/>
      <c r="E7" s="22"/>
      <c r="F7" s="15">
        <f t="shared" si="0"/>
        <v>0</v>
      </c>
      <c r="H7" s="343"/>
      <c r="I7" s="344"/>
      <c r="J7" s="344"/>
      <c r="K7" s="344"/>
      <c r="L7" s="349">
        <f t="shared" si="1"/>
        <v>0</v>
      </c>
      <c r="N7" s="357">
        <f>F7-'BS old'!$E$60-'BS old'!$E$52</f>
        <v>0</v>
      </c>
      <c r="O7" s="39"/>
    </row>
    <row r="8" spans="1:15" s="4" customFormat="1" ht="33" customHeight="1" thickBot="1">
      <c r="A8" s="14" t="s">
        <v>128</v>
      </c>
      <c r="B8" s="22"/>
      <c r="C8" s="22"/>
      <c r="D8" s="22"/>
      <c r="E8" s="22"/>
      <c r="F8" s="15">
        <f t="shared" si="0"/>
        <v>0</v>
      </c>
      <c r="H8" s="343"/>
      <c r="I8"/>
      <c r="J8"/>
      <c r="K8"/>
      <c r="L8" s="349">
        <f t="shared" si="1"/>
        <v>0</v>
      </c>
      <c r="N8" s="357">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43"/>
      <c r="I9"/>
      <c r="J9"/>
      <c r="K9"/>
      <c r="L9" s="349">
        <f>SUM(F4:F8)-F9</f>
        <v>0</v>
      </c>
      <c r="N9" s="357">
        <f>F9-'BS old'!$E$47-'BS old'!$E$55</f>
        <v>0</v>
      </c>
      <c r="O9" s="39"/>
    </row>
    <row r="10" spans="1:15" ht="15.75" thickTop="1">
      <c r="L10" s="349"/>
      <c r="N10" s="357"/>
      <c r="O10" s="39"/>
    </row>
    <row r="11" spans="1:15">
      <c r="H11" s="346"/>
      <c r="I11" s="345"/>
      <c r="J11" s="345"/>
      <c r="K11" s="345"/>
      <c r="L11" s="349"/>
      <c r="N11" s="357"/>
      <c r="O11" s="39"/>
    </row>
  </sheetData>
  <mergeCells count="3">
    <mergeCell ref="B2:F2"/>
    <mergeCell ref="A2:A3"/>
    <mergeCell ref="H1:L1"/>
  </mergeCells>
  <conditionalFormatting sqref="H4:L7 H11:L11 L5:L10">
    <cfRule type="cellIs" dxfId="122" priority="7" operator="lessThan">
      <formula>0</formula>
    </cfRule>
    <cfRule type="cellIs" dxfId="121" priority="8" operator="greaterThan">
      <formula>0</formula>
    </cfRule>
    <cfRule type="cellIs" dxfId="120" priority="9" operator="lessThan">
      <formula>0</formula>
    </cfRule>
    <cfRule type="cellIs" dxfId="119" priority="10" operator="greaterThan">
      <formula>0</formula>
    </cfRule>
  </conditionalFormatting>
  <conditionalFormatting sqref="N4:N11">
    <cfRule type="cellIs" dxfId="118" priority="5" operator="lessThan">
      <formula>0</formula>
    </cfRule>
    <cfRule type="cellIs" dxfId="117" priority="6" operator="greaterThan">
      <formula>0</formula>
    </cfRule>
  </conditionalFormatting>
  <conditionalFormatting sqref="L9">
    <cfRule type="cellIs" dxfId="116" priority="1" operator="lessThan">
      <formula>0</formula>
    </cfRule>
    <cfRule type="cellIs" dxfId="115" priority="2" operator="greaterThan">
      <formula>0</formula>
    </cfRule>
    <cfRule type="cellIs" dxfId="114" priority="3" operator="lessThan">
      <formula>0</formula>
    </cfRule>
    <cfRule type="cellIs" dxfId="113" priority="4"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sheetPr codeName="Sheet21"/>
  <dimension ref="A1:J20"/>
  <sheetViews>
    <sheetView showGridLines="0" zoomScaleNormal="100" workbookViewId="0">
      <selection activeCell="J12" sqref="J12:J19"/>
    </sheetView>
  </sheetViews>
  <sheetFormatPr defaultRowHeight="15" outlineLevelCol="1"/>
  <cols>
    <col min="1" max="1" width="25.85546875" customWidth="1"/>
    <col min="2" max="4" width="20.140625" customWidth="1"/>
    <col min="5" max="5" width="20.42578125" customWidth="1"/>
    <col min="6" max="6" width="20.42578125" style="343" customWidth="1" outlineLevel="1"/>
    <col min="7" max="7" width="18.85546875" style="344" customWidth="1" outlineLevel="1"/>
    <col min="8" max="8" width="20.85546875" style="348" customWidth="1"/>
    <col min="10" max="10" width="22" style="350" customWidth="1"/>
  </cols>
  <sheetData>
    <row r="1" spans="1:10" ht="16.5">
      <c r="A1" s="1" t="s">
        <v>130</v>
      </c>
      <c r="F1" s="1491" t="s">
        <v>1056</v>
      </c>
      <c r="G1" s="1492"/>
      <c r="H1" s="1493"/>
      <c r="J1" s="356" t="s">
        <v>1058</v>
      </c>
    </row>
    <row r="2" spans="1:10" ht="17.25" thickBot="1">
      <c r="A2" s="2" t="s">
        <v>8</v>
      </c>
    </row>
    <row r="3" spans="1:10" ht="22.5" customHeight="1" thickTop="1" thickBot="1">
      <c r="A3" s="10" t="s">
        <v>131</v>
      </c>
      <c r="B3" s="11" t="s">
        <v>132</v>
      </c>
      <c r="C3" s="11" t="s">
        <v>133</v>
      </c>
      <c r="D3" s="11" t="s">
        <v>129</v>
      </c>
      <c r="F3" s="59" t="s">
        <v>132</v>
      </c>
      <c r="G3" s="394" t="s">
        <v>133</v>
      </c>
      <c r="H3" s="394" t="s">
        <v>129</v>
      </c>
      <c r="J3" s="59" t="s">
        <v>129</v>
      </c>
    </row>
    <row r="4" spans="1:10" ht="22.5" customHeight="1" thickTop="1" thickBot="1">
      <c r="A4" s="64" t="s">
        <v>134</v>
      </c>
      <c r="B4" s="53"/>
      <c r="C4" s="53"/>
      <c r="D4" s="54"/>
      <c r="J4" s="357"/>
    </row>
    <row r="5" spans="1:10" ht="22.5" customHeight="1" thickTop="1" thickBot="1">
      <c r="A5" s="14" t="s">
        <v>135</v>
      </c>
      <c r="B5" s="22"/>
      <c r="C5" s="22"/>
      <c r="D5" s="15">
        <f>B5+C5</f>
        <v>0</v>
      </c>
      <c r="H5" s="349">
        <f>SUM(B5:C5)-D5</f>
        <v>0</v>
      </c>
      <c r="J5" s="357">
        <f>D5-'BS old'!$D$48</f>
        <v>0</v>
      </c>
    </row>
    <row r="6" spans="1:10" ht="22.5" customHeight="1" thickBot="1">
      <c r="A6" s="14" t="s">
        <v>126</v>
      </c>
      <c r="B6" s="22"/>
      <c r="C6" s="22"/>
      <c r="D6" s="15">
        <f t="shared" ref="D6:D9" si="0">B6+C6</f>
        <v>0</v>
      </c>
      <c r="H6" s="349">
        <f t="shared" ref="H6:H9" si="1">SUM(B6:C6)-D6</f>
        <v>0</v>
      </c>
      <c r="J6" s="357">
        <f>D6-'BS old'!$D$50</f>
        <v>0</v>
      </c>
    </row>
    <row r="7" spans="1:10" ht="22.5" customHeight="1" thickBot="1">
      <c r="A7" s="14" t="s">
        <v>136</v>
      </c>
      <c r="B7" s="22"/>
      <c r="C7" s="22"/>
      <c r="D7" s="15">
        <f t="shared" si="0"/>
        <v>0</v>
      </c>
      <c r="H7" s="349">
        <f t="shared" si="1"/>
        <v>0</v>
      </c>
      <c r="J7" s="357">
        <f>D7-'BS old'!$D$51</f>
        <v>0</v>
      </c>
    </row>
    <row r="8" spans="1:10" ht="22.5" customHeight="1" thickBot="1">
      <c r="A8" s="14" t="s">
        <v>127</v>
      </c>
      <c r="B8" s="22"/>
      <c r="C8" s="22"/>
      <c r="D8" s="15">
        <f t="shared" si="0"/>
        <v>0</v>
      </c>
      <c r="H8" s="349">
        <f t="shared" si="1"/>
        <v>0</v>
      </c>
      <c r="J8" s="357">
        <f>D8-'BS old'!$D$52</f>
        <v>0</v>
      </c>
    </row>
    <row r="9" spans="1:10" ht="22.5" customHeight="1" thickBot="1">
      <c r="A9" s="14" t="s">
        <v>128</v>
      </c>
      <c r="B9" s="22"/>
      <c r="C9" s="22"/>
      <c r="D9" s="15">
        <f t="shared" si="0"/>
        <v>0</v>
      </c>
      <c r="H9" s="349">
        <f t="shared" si="1"/>
        <v>0</v>
      </c>
      <c r="J9" s="357">
        <f>D9-'BS old'!$D$53-'BS old'!$D$54</f>
        <v>0</v>
      </c>
    </row>
    <row r="10" spans="1:10" ht="22.5" customHeight="1" thickBot="1">
      <c r="A10" s="25" t="s">
        <v>137</v>
      </c>
      <c r="B10" s="58">
        <f>SUM(B5:B9)</f>
        <v>0</v>
      </c>
      <c r="C10" s="58">
        <f>SUM(C5:C9)</f>
        <v>0</v>
      </c>
      <c r="D10" s="60">
        <f>SUM(D5:D9)</f>
        <v>0</v>
      </c>
      <c r="F10" s="346">
        <f>SUM(B5:B9)-B10</f>
        <v>0</v>
      </c>
      <c r="G10" s="345">
        <f>SUM(C5:C9)-C10</f>
        <v>0</v>
      </c>
      <c r="H10" s="349">
        <f>SUM(D5:D9)-D10</f>
        <v>0</v>
      </c>
      <c r="J10" s="357">
        <f>D10-'BS old'!$D$47</f>
        <v>0</v>
      </c>
    </row>
    <row r="11" spans="1:10" ht="22.5" customHeight="1" thickTop="1" thickBot="1">
      <c r="A11" s="64" t="s">
        <v>138</v>
      </c>
      <c r="B11" s="53"/>
      <c r="C11" s="53"/>
      <c r="D11" s="54"/>
      <c r="J11" s="357"/>
    </row>
    <row r="12" spans="1:10" ht="22.5" customHeight="1" thickTop="1" thickBot="1">
      <c r="A12" s="14" t="s">
        <v>139</v>
      </c>
      <c r="B12" s="22"/>
      <c r="C12" s="22"/>
      <c r="D12" s="15">
        <f>B12+C12</f>
        <v>0</v>
      </c>
      <c r="H12" s="349">
        <f>SUM(B12:C12)-D12</f>
        <v>0</v>
      </c>
      <c r="J12" s="357">
        <f>D12-'BS old'!$D$56</f>
        <v>0</v>
      </c>
    </row>
    <row r="13" spans="1:10" ht="22.5" customHeight="1" thickBot="1">
      <c r="A13" s="14" t="s">
        <v>126</v>
      </c>
      <c r="B13" s="22"/>
      <c r="C13" s="22"/>
      <c r="D13" s="15">
        <f t="shared" ref="D13:D18" si="2">B13+C13</f>
        <v>0</v>
      </c>
      <c r="H13" s="349">
        <f t="shared" ref="H13:H18" si="3">SUM(B13:C13)-D13</f>
        <v>0</v>
      </c>
      <c r="J13" s="357">
        <f>D13-'BS old'!$D$58</f>
        <v>0</v>
      </c>
    </row>
    <row r="14" spans="1:10" ht="22.5" customHeight="1" thickBot="1">
      <c r="A14" s="14" t="s">
        <v>136</v>
      </c>
      <c r="B14" s="22"/>
      <c r="C14" s="22"/>
      <c r="D14" s="15">
        <f t="shared" si="2"/>
        <v>0</v>
      </c>
      <c r="H14" s="349">
        <f t="shared" si="3"/>
        <v>0</v>
      </c>
      <c r="J14" s="357">
        <f>D14-'BS old'!$D$59</f>
        <v>0</v>
      </c>
    </row>
    <row r="15" spans="1:10" ht="22.5" customHeight="1" thickBot="1">
      <c r="A15" s="14" t="s">
        <v>127</v>
      </c>
      <c r="B15" s="22"/>
      <c r="C15" s="22"/>
      <c r="D15" s="15">
        <f t="shared" si="2"/>
        <v>0</v>
      </c>
      <c r="H15" s="349">
        <f t="shared" si="3"/>
        <v>0</v>
      </c>
      <c r="J15" s="357">
        <f>D15-'BS old'!$D$60</f>
        <v>0</v>
      </c>
    </row>
    <row r="16" spans="1:10" ht="22.5" customHeight="1" thickBot="1">
      <c r="A16" s="14" t="s">
        <v>140</v>
      </c>
      <c r="B16" s="22"/>
      <c r="C16" s="22"/>
      <c r="D16" s="15">
        <f t="shared" si="2"/>
        <v>0</v>
      </c>
      <c r="H16" s="349">
        <f t="shared" si="3"/>
        <v>0</v>
      </c>
      <c r="J16" s="357">
        <f>D16-'BS old'!$D$61</f>
        <v>0</v>
      </c>
    </row>
    <row r="17" spans="1:10" ht="22.5" customHeight="1" thickBot="1">
      <c r="A17" s="14" t="s">
        <v>141</v>
      </c>
      <c r="B17" s="22"/>
      <c r="C17" s="22"/>
      <c r="D17" s="15">
        <f t="shared" si="2"/>
        <v>0</v>
      </c>
      <c r="H17" s="349">
        <f t="shared" si="3"/>
        <v>0</v>
      </c>
      <c r="J17" s="357">
        <f>D17-'BS old'!$D$62</f>
        <v>0</v>
      </c>
    </row>
    <row r="18" spans="1:10" ht="22.5" customHeight="1" thickBot="1">
      <c r="A18" s="14" t="s">
        <v>128</v>
      </c>
      <c r="B18" s="22"/>
      <c r="C18" s="22"/>
      <c r="D18" s="15">
        <f t="shared" si="2"/>
        <v>0</v>
      </c>
      <c r="H18" s="349">
        <f t="shared" si="3"/>
        <v>0</v>
      </c>
      <c r="J18" s="357">
        <f>D18-'BS old'!$D$63</f>
        <v>0</v>
      </c>
    </row>
    <row r="19" spans="1:10" ht="22.5" customHeight="1" thickBot="1">
      <c r="A19" s="25" t="s">
        <v>142</v>
      </c>
      <c r="B19" s="58">
        <f>SUM(B12:B18)</f>
        <v>0</v>
      </c>
      <c r="C19" s="58">
        <f>SUM(C12:C18)</f>
        <v>0</v>
      </c>
      <c r="D19" s="60">
        <f>SUM(D12:D18)</f>
        <v>0</v>
      </c>
      <c r="F19" s="346">
        <f>SUM(B12:B18)-B19</f>
        <v>0</v>
      </c>
      <c r="G19" s="345">
        <f>SUM(C12:C18)-C19</f>
        <v>0</v>
      </c>
      <c r="H19" s="349">
        <f>SUM(D12:D18)-D19</f>
        <v>0</v>
      </c>
      <c r="J19" s="357">
        <f>D19-'BS old'!$D$55</f>
        <v>0</v>
      </c>
    </row>
    <row r="20" spans="1:10" ht="17.25" thickTop="1">
      <c r="A20" s="6"/>
    </row>
  </sheetData>
  <mergeCells count="1">
    <mergeCell ref="F1:H1"/>
  </mergeCells>
  <conditionalFormatting sqref="F5:H19">
    <cfRule type="cellIs" dxfId="112" priority="9" operator="lessThan">
      <formula>0</formula>
    </cfRule>
    <cfRule type="cellIs" dxfId="111" priority="10" operator="greaterThan">
      <formula>0</formula>
    </cfRule>
  </conditionalFormatting>
  <conditionalFormatting sqref="J4:J11">
    <cfRule type="cellIs" dxfId="110" priority="7" operator="lessThan">
      <formula>0</formula>
    </cfRule>
    <cfRule type="cellIs" dxfId="109" priority="8" operator="greaterThan">
      <formula>0</formula>
    </cfRule>
  </conditionalFormatting>
  <conditionalFormatting sqref="J12:J19">
    <cfRule type="cellIs" dxfId="108" priority="5" operator="lessThan">
      <formula>0</formula>
    </cfRule>
    <cfRule type="cellIs" dxfId="107" priority="6" operator="greaterThan">
      <formula>0</formula>
    </cfRule>
  </conditionalFormatting>
  <conditionalFormatting sqref="F5:H19">
    <cfRule type="cellIs" dxfId="106" priority="3" operator="lessThan">
      <formula>0</formula>
    </cfRule>
    <cfRule type="cellIs" dxfId="105" priority="4" operator="greaterThan">
      <formula>0</formula>
    </cfRule>
  </conditionalFormatting>
  <conditionalFormatting sqref="J5">
    <cfRule type="cellIs" dxfId="104" priority="1" operator="lessThan">
      <formula>0</formula>
    </cfRule>
    <cfRule type="cellIs" dxfId="103" priority="2"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sheetPr codeName="Sheet22"/>
  <dimension ref="A1:I11"/>
  <sheetViews>
    <sheetView showGridLines="0" zoomScaleNormal="100" workbookViewId="0">
      <selection activeCell="H7" sqref="H7:I10"/>
    </sheetView>
  </sheetViews>
  <sheetFormatPr defaultRowHeight="15"/>
  <cols>
    <col min="1" max="1" width="33.5703125" customWidth="1"/>
    <col min="2" max="3" width="26.42578125" customWidth="1"/>
    <col min="4" max="4" width="20.42578125" customWidth="1"/>
    <col min="5" max="5" width="25.7109375" style="343" customWidth="1"/>
    <col min="6" max="6" width="25.7109375" style="348" customWidth="1"/>
    <col min="7" max="7" width="3.85546875" customWidth="1"/>
    <col min="8" max="8" width="26" style="343" customWidth="1"/>
    <col min="9" max="9" width="26" style="348" customWidth="1"/>
  </cols>
  <sheetData>
    <row r="1" spans="1:9" ht="16.5">
      <c r="A1" s="1" t="s">
        <v>130</v>
      </c>
      <c r="E1" s="1491" t="s">
        <v>1056</v>
      </c>
      <c r="F1" s="1493"/>
      <c r="G1" s="353"/>
      <c r="H1" s="1491" t="s">
        <v>1058</v>
      </c>
      <c r="I1" s="1493"/>
    </row>
    <row r="2" spans="1:9" ht="17.25" thickBot="1">
      <c r="A2" s="5" t="s">
        <v>15</v>
      </c>
    </row>
    <row r="3" spans="1:9" ht="33" customHeight="1" thickTop="1">
      <c r="A3" s="1479" t="s">
        <v>460</v>
      </c>
      <c r="B3" s="1479" t="s">
        <v>2</v>
      </c>
      <c r="C3" s="1479" t="s">
        <v>3</v>
      </c>
      <c r="E3" s="1479" t="s">
        <v>2</v>
      </c>
      <c r="F3" s="1479" t="s">
        <v>3</v>
      </c>
      <c r="H3" s="1479" t="s">
        <v>2</v>
      </c>
      <c r="I3" s="1479" t="s">
        <v>3</v>
      </c>
    </row>
    <row r="4" spans="1:9" ht="15.75" customHeight="1" thickBot="1">
      <c r="A4" s="1480"/>
      <c r="B4" s="1480"/>
      <c r="C4" s="1480"/>
      <c r="E4" s="1480"/>
      <c r="F4" s="1480"/>
      <c r="H4" s="1480"/>
      <c r="I4" s="1480"/>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46">
        <f>SUM(B5:B6)-B7</f>
        <v>0</v>
      </c>
      <c r="F7" s="349">
        <f>SUM(C5:C6)-C7</f>
        <v>0</v>
      </c>
      <c r="H7" s="346">
        <f>B7-'BS old'!$D$55</f>
        <v>0</v>
      </c>
      <c r="I7" s="349">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46">
        <f>SUM(B8:B9)-B10</f>
        <v>0</v>
      </c>
      <c r="F10" s="349">
        <f>SUM(C8:C9)-C10</f>
        <v>0</v>
      </c>
      <c r="H10" s="346">
        <f>B10-'BS old'!$D$47</f>
        <v>0</v>
      </c>
      <c r="I10" s="349">
        <f>C10-'BS old'!$G$47</f>
        <v>0</v>
      </c>
    </row>
    <row r="11" spans="1:9" ht="17.2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02" priority="6" operator="lessThan">
      <formula>0</formula>
    </cfRule>
    <cfRule type="cellIs" dxfId="101" priority="7" operator="greaterThan">
      <formula>0</formula>
    </cfRule>
  </conditionalFormatting>
  <conditionalFormatting sqref="H7:I10">
    <cfRule type="cellIs" dxfId="100" priority="1" operator="lessThan">
      <formula>0</formula>
    </cfRule>
    <cfRule type="cellIs" dxfId="99" priority="2" operator="greaterThan">
      <formula>0</formula>
    </cfRule>
    <cfRule type="cellIs" dxfId="98" priority="4" operator="lessThan">
      <formula>0</formula>
    </cfRule>
    <cfRule type="cellIs" dxfId="97"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sheetPr codeName="Sheet23"/>
  <dimension ref="A1:C7"/>
  <sheetViews>
    <sheetView showGridLines="0" zoomScaleNormal="100" workbookViewId="0">
      <selection activeCell="A7" sqref="A7"/>
    </sheetView>
  </sheetViews>
  <sheetFormatPr defaultRowHeight="15"/>
  <cols>
    <col min="1" max="1" width="32.42578125" customWidth="1"/>
    <col min="2" max="3" width="27" customWidth="1"/>
    <col min="4" max="6" width="20.42578125" customWidth="1"/>
  </cols>
  <sheetData>
    <row r="1" spans="1:3" ht="17.25" thickBot="1">
      <c r="A1" s="1" t="s">
        <v>146</v>
      </c>
    </row>
    <row r="2" spans="1:3" ht="16.5" thickTop="1" thickBot="1">
      <c r="A2" s="1479" t="s">
        <v>147</v>
      </c>
      <c r="B2" s="1500" t="s">
        <v>2</v>
      </c>
      <c r="C2" s="1501"/>
    </row>
    <row r="3" spans="1:3" ht="16.5" thickTop="1" thickBot="1">
      <c r="A3" s="1480"/>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7.2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sheetPr codeName="Sheet24"/>
  <dimension ref="A1:I9"/>
  <sheetViews>
    <sheetView showGridLines="0" topLeftCell="C1" zoomScaleNormal="100" workbookViewId="0">
      <selection activeCell="H3" sqref="H3:I8"/>
    </sheetView>
  </sheetViews>
  <sheetFormatPr defaultRowHeight="15"/>
  <cols>
    <col min="1" max="1" width="33" customWidth="1"/>
    <col min="2" max="3" width="26.7109375" customWidth="1"/>
    <col min="4" max="4" width="20.42578125" customWidth="1"/>
    <col min="5" max="5" width="21.85546875" style="343" customWidth="1"/>
    <col min="6" max="6" width="36" style="348" customWidth="1"/>
    <col min="7" max="7" width="3.85546875" customWidth="1"/>
    <col min="8" max="8" width="18.5703125" style="343" customWidth="1"/>
    <col min="9" max="9" width="37" style="348" customWidth="1"/>
  </cols>
  <sheetData>
    <row r="1" spans="1:9" ht="16.5">
      <c r="A1" s="1" t="s">
        <v>153</v>
      </c>
      <c r="E1" s="1491" t="s">
        <v>1056</v>
      </c>
      <c r="F1" s="1493"/>
      <c r="H1" s="1491" t="s">
        <v>1058</v>
      </c>
      <c r="I1" s="1493"/>
    </row>
    <row r="2" spans="1:9" ht="17.2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46">
        <f>B4+B7-'BS old'!$D$65</f>
        <v>0</v>
      </c>
      <c r="I4" s="349">
        <f>C4+C7-'BS old'!$G$65</f>
        <v>0</v>
      </c>
    </row>
    <row r="5" spans="1:9" ht="18.75" customHeight="1" thickBot="1">
      <c r="A5" s="14" t="s">
        <v>156</v>
      </c>
      <c r="B5" s="22"/>
      <c r="C5" s="15"/>
      <c r="H5" s="346">
        <f>B5-'BS old'!$D$66</f>
        <v>0</v>
      </c>
      <c r="I5" s="349">
        <f>C5-'BS old'!$G$66</f>
        <v>0</v>
      </c>
    </row>
    <row r="6" spans="1:9" ht="18.75" customHeight="1" thickBot="1">
      <c r="A6" s="14" t="s">
        <v>157</v>
      </c>
      <c r="B6" s="22"/>
      <c r="C6" s="15"/>
      <c r="E6" s="346"/>
      <c r="F6" s="349"/>
      <c r="H6" s="346">
        <f>B6-'BS old'!$D$67</f>
        <v>0</v>
      </c>
      <c r="I6" s="349">
        <f>C6-'BS old'!$G$67</f>
        <v>0</v>
      </c>
    </row>
    <row r="7" spans="1:9" ht="18.75" customHeight="1" thickBot="1">
      <c r="A7" s="14" t="s">
        <v>158</v>
      </c>
      <c r="B7" s="22"/>
      <c r="C7" s="15"/>
      <c r="H7" s="346">
        <f>H4</f>
        <v>0</v>
      </c>
      <c r="I7" s="349">
        <f>I4</f>
        <v>0</v>
      </c>
    </row>
    <row r="8" spans="1:9" ht="18.75" customHeight="1" thickBot="1">
      <c r="A8" s="25" t="s">
        <v>14</v>
      </c>
      <c r="B8" s="58">
        <f>SUM(B4:B7)</f>
        <v>0</v>
      </c>
      <c r="C8" s="60">
        <f>SUM(C4:C7)</f>
        <v>0</v>
      </c>
      <c r="E8" s="346">
        <f>SUM(B4:B7)-B8</f>
        <v>0</v>
      </c>
      <c r="F8" s="349">
        <f>SUM(C4:C7)-C8</f>
        <v>0</v>
      </c>
      <c r="H8" s="346">
        <f>B8-SUM('BS old'!$D$65:$D$67)</f>
        <v>0</v>
      </c>
      <c r="I8" s="349">
        <f>C8-SUM('BS old'!$G$65:$G$67)</f>
        <v>0</v>
      </c>
    </row>
    <row r="9" spans="1:9" ht="15.75" thickTop="1">
      <c r="E9" s="346"/>
      <c r="F9" s="349"/>
    </row>
  </sheetData>
  <mergeCells count="2">
    <mergeCell ref="E1:F1"/>
    <mergeCell ref="H1:I1"/>
  </mergeCells>
  <conditionalFormatting sqref="E6:F9">
    <cfRule type="cellIs" dxfId="96" priority="9" operator="lessThan">
      <formula>0</formula>
    </cfRule>
    <cfRule type="cellIs" dxfId="95" priority="10" operator="greaterThan">
      <formula>0</formula>
    </cfRule>
  </conditionalFormatting>
  <conditionalFormatting sqref="H1:I1">
    <cfRule type="cellIs" priority="8" stopIfTrue="1" operator="greaterThan">
      <formula>0</formula>
    </cfRule>
  </conditionalFormatting>
  <conditionalFormatting sqref="H8:I8">
    <cfRule type="cellIs" dxfId="94" priority="6" operator="lessThan">
      <formula>0</formula>
    </cfRule>
    <cfRule type="cellIs" dxfId="93" priority="7" operator="greaterThan">
      <formula>0</formula>
    </cfRule>
  </conditionalFormatting>
  <conditionalFormatting sqref="H4:I8">
    <cfRule type="cellIs" dxfId="92" priority="1" operator="lessThan">
      <formula>0</formula>
    </cfRule>
    <cfRule type="cellIs" dxfId="91"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sheetPr codeName="Sheet25"/>
  <dimension ref="A1:M14"/>
  <sheetViews>
    <sheetView showGridLines="0" zoomScaleNormal="100" workbookViewId="0">
      <selection activeCell="C19" sqref="C19"/>
    </sheetView>
  </sheetViews>
  <sheetFormatPr defaultRowHeight="15" outlineLevelCol="1"/>
  <cols>
    <col min="1" max="1" width="24.5703125" customWidth="1"/>
    <col min="2" max="5" width="15.42578125" customWidth="1"/>
    <col min="6" max="6" width="20.42578125" customWidth="1"/>
    <col min="7" max="7" width="20.42578125" style="343" customWidth="1" outlineLevel="1"/>
    <col min="8" max="9" width="20.42578125" style="344" customWidth="1" outlineLevel="1"/>
    <col min="10" max="10" width="20.42578125" style="348" customWidth="1"/>
    <col min="12" max="12" width="20.42578125" style="350" customWidth="1"/>
  </cols>
  <sheetData>
    <row r="1" spans="1:13" ht="16.5">
      <c r="A1" s="1" t="s">
        <v>153</v>
      </c>
      <c r="G1" s="1491" t="s">
        <v>1056</v>
      </c>
      <c r="H1" s="1492"/>
      <c r="I1" s="1492"/>
      <c r="J1" s="1493"/>
      <c r="L1" s="356" t="s">
        <v>1058</v>
      </c>
      <c r="M1" s="353"/>
    </row>
    <row r="3" spans="1:13" ht="17.25" thickBot="1">
      <c r="A3" s="5" t="s">
        <v>15</v>
      </c>
    </row>
    <row r="4" spans="1:13" ht="16.5" thickTop="1" thickBot="1">
      <c r="A4" s="1479" t="s">
        <v>159</v>
      </c>
      <c r="B4" s="1481" t="s">
        <v>2</v>
      </c>
      <c r="C4" s="1487"/>
      <c r="D4" s="1487"/>
      <c r="E4" s="1482"/>
    </row>
    <row r="5" spans="1:13" ht="18" customHeight="1" thickTop="1">
      <c r="A5" s="1486"/>
      <c r="B5" s="1486" t="s">
        <v>32</v>
      </c>
      <c r="C5" s="1486" t="s">
        <v>27</v>
      </c>
      <c r="D5" s="1486" t="s">
        <v>28</v>
      </c>
      <c r="E5" s="1486" t="s">
        <v>30</v>
      </c>
      <c r="G5" s="1479" t="s">
        <v>32</v>
      </c>
      <c r="H5" s="1479" t="s">
        <v>27</v>
      </c>
      <c r="I5" s="1479" t="s">
        <v>28</v>
      </c>
      <c r="J5" s="1479" t="s">
        <v>30</v>
      </c>
      <c r="L5" s="1479" t="s">
        <v>30</v>
      </c>
    </row>
    <row r="6" spans="1:13" ht="17.25" customHeight="1" thickBot="1">
      <c r="A6" s="1480"/>
      <c r="B6" s="1480"/>
      <c r="C6" s="1480"/>
      <c r="D6" s="1480"/>
      <c r="E6" s="1480"/>
      <c r="G6" s="1480"/>
      <c r="H6" s="1480"/>
      <c r="I6" s="1480"/>
      <c r="J6" s="1480"/>
      <c r="L6" s="1480"/>
    </row>
    <row r="7" spans="1:13" ht="21.75" customHeight="1" thickTop="1" thickBot="1">
      <c r="A7" s="14" t="s">
        <v>160</v>
      </c>
      <c r="B7" s="22"/>
      <c r="C7" s="22"/>
      <c r="D7" s="22"/>
      <c r="E7" s="15">
        <f>SUM(B7:D7)</f>
        <v>0</v>
      </c>
      <c r="J7" s="349">
        <f>SUM(B7:D7)-E7</f>
        <v>0</v>
      </c>
    </row>
    <row r="8" spans="1:13" ht="21.75" customHeight="1" thickBot="1">
      <c r="A8" s="14" t="s">
        <v>161</v>
      </c>
      <c r="B8" s="22"/>
      <c r="C8" s="22"/>
      <c r="D8" s="22"/>
      <c r="E8" s="15">
        <f t="shared" ref="E8:E12" si="0">SUM(B8:D8)</f>
        <v>0</v>
      </c>
      <c r="J8" s="349">
        <f t="shared" ref="J8:J12" si="1">SUM(B8:D8)-E8</f>
        <v>0</v>
      </c>
    </row>
    <row r="9" spans="1:13" ht="21.75" customHeight="1" thickBot="1">
      <c r="A9" s="14" t="s">
        <v>162</v>
      </c>
      <c r="B9" s="22"/>
      <c r="C9" s="22"/>
      <c r="D9" s="22"/>
      <c r="E9" s="15">
        <f t="shared" si="0"/>
        <v>0</v>
      </c>
      <c r="J9" s="349">
        <f t="shared" si="1"/>
        <v>0</v>
      </c>
    </row>
    <row r="10" spans="1:13" ht="21.75" customHeight="1" thickBot="1">
      <c r="A10" s="14" t="s">
        <v>163</v>
      </c>
      <c r="B10" s="22"/>
      <c r="C10" s="22"/>
      <c r="D10" s="22"/>
      <c r="E10" s="15">
        <f t="shared" si="0"/>
        <v>0</v>
      </c>
      <c r="J10" s="349">
        <f t="shared" si="1"/>
        <v>0</v>
      </c>
    </row>
    <row r="11" spans="1:13" ht="21.75" customHeight="1" thickBot="1">
      <c r="A11" s="14" t="s">
        <v>164</v>
      </c>
      <c r="B11" s="22"/>
      <c r="C11" s="22"/>
      <c r="D11" s="22"/>
      <c r="E11" s="15">
        <f t="shared" si="0"/>
        <v>0</v>
      </c>
      <c r="J11" s="349">
        <f t="shared" si="1"/>
        <v>0</v>
      </c>
    </row>
    <row r="12" spans="1:13" ht="21.75" customHeight="1" thickBot="1">
      <c r="A12" s="14" t="s">
        <v>165</v>
      </c>
      <c r="B12" s="22"/>
      <c r="C12" s="22"/>
      <c r="D12" s="22"/>
      <c r="E12" s="15">
        <f t="shared" si="0"/>
        <v>0</v>
      </c>
      <c r="J12" s="349">
        <f t="shared" si="1"/>
        <v>0</v>
      </c>
    </row>
    <row r="13" spans="1:13" ht="21.75" customHeight="1" thickBot="1">
      <c r="A13" s="25" t="s">
        <v>166</v>
      </c>
      <c r="B13" s="58">
        <f>SUM(B7:B12)</f>
        <v>0</v>
      </c>
      <c r="C13" s="58">
        <f t="shared" ref="C13:E13" si="2">SUM(C7:C12)</f>
        <v>0</v>
      </c>
      <c r="D13" s="58">
        <f t="shared" si="2"/>
        <v>0</v>
      </c>
      <c r="E13" s="60">
        <f t="shared" si="2"/>
        <v>0</v>
      </c>
      <c r="G13" s="346">
        <f>SUM(B7:B12)-B13</f>
        <v>0</v>
      </c>
      <c r="H13" s="345">
        <f t="shared" ref="H13:J13" si="3">SUM(C7:C12)-C13</f>
        <v>0</v>
      </c>
      <c r="I13" s="345">
        <f t="shared" si="3"/>
        <v>0</v>
      </c>
      <c r="J13" s="349">
        <f t="shared" si="3"/>
        <v>0</v>
      </c>
      <c r="L13" s="357">
        <f>E13-SUM('BS old'!$D$68:$D$69)</f>
        <v>0</v>
      </c>
    </row>
    <row r="14" spans="1:13" ht="15.7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90" priority="3" operator="lessThan">
      <formula>0</formula>
    </cfRule>
    <cfRule type="cellIs" dxfId="89" priority="4" operator="greaterThan">
      <formula>0</formula>
    </cfRule>
  </conditionalFormatting>
  <conditionalFormatting sqref="J13">
    <cfRule type="cellIs" dxfId="88" priority="1" operator="lessThan">
      <formula>0</formula>
    </cfRule>
    <cfRule type="cellIs" dxfId="87"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sheetPr codeName="Sheet26"/>
  <dimension ref="A1:O10"/>
  <sheetViews>
    <sheetView showGridLines="0" topLeftCell="C1" zoomScaleNormal="100" workbookViewId="0">
      <selection activeCell="O6" sqref="O6"/>
    </sheetView>
  </sheetViews>
  <sheetFormatPr defaultRowHeight="15" outlineLevelCol="1"/>
  <cols>
    <col min="1" max="1" width="21.42578125" customWidth="1"/>
    <col min="2" max="6" width="13" customWidth="1"/>
    <col min="9" max="9" width="23.140625" style="343" hidden="1" customWidth="1" outlineLevel="1"/>
    <col min="10" max="11" width="23.140625" style="344" hidden="1" customWidth="1" outlineLevel="1"/>
    <col min="12" max="12" width="20.140625" style="344" hidden="1" customWidth="1" outlineLevel="1"/>
    <col min="13" max="13" width="24.85546875" style="348" customWidth="1" collapsed="1"/>
    <col min="14" max="14" width="9.140625" style="344"/>
    <col min="15" max="15" width="20.42578125" style="350" customWidth="1"/>
  </cols>
  <sheetData>
    <row r="1" spans="1:15" ht="17.25" thickBot="1">
      <c r="A1" s="1" t="s">
        <v>167</v>
      </c>
      <c r="I1" s="1497" t="s">
        <v>1056</v>
      </c>
      <c r="J1" s="1498"/>
      <c r="K1" s="1498"/>
      <c r="L1" s="1498"/>
      <c r="M1" s="1499"/>
      <c r="N1" s="348"/>
      <c r="O1" s="356"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9"/>
      <c r="O2" s="59" t="s">
        <v>171</v>
      </c>
    </row>
    <row r="3" spans="1:15" ht="23.25" customHeight="1" thickTop="1" thickBot="1">
      <c r="A3" s="71" t="s">
        <v>164</v>
      </c>
      <c r="B3" s="79"/>
      <c r="C3" s="79"/>
      <c r="D3" s="79"/>
      <c r="E3" s="79"/>
      <c r="F3" s="80">
        <f>SUM(B3:E3)</f>
        <v>0</v>
      </c>
      <c r="M3" s="349">
        <f>SUM(B3:E3)-F3</f>
        <v>0</v>
      </c>
      <c r="N3" s="349"/>
    </row>
    <row r="4" spans="1:15" ht="23.25" customHeight="1" thickBot="1">
      <c r="A4" s="14" t="s">
        <v>165</v>
      </c>
      <c r="B4" s="79"/>
      <c r="C4" s="79"/>
      <c r="D4" s="79"/>
      <c r="E4" s="79"/>
      <c r="F4" s="80">
        <f t="shared" ref="F4:F5" si="0">SUM(B4:E4)</f>
        <v>0</v>
      </c>
      <c r="M4" s="349">
        <f>SUM(B4:E4)-F4</f>
        <v>0</v>
      </c>
      <c r="N4" s="349"/>
    </row>
    <row r="5" spans="1:15" ht="23.25" customHeight="1" thickBot="1">
      <c r="A5" s="25" t="s">
        <v>166</v>
      </c>
      <c r="B5" s="81">
        <f>SUM(B3:B4)</f>
        <v>0</v>
      </c>
      <c r="C5" s="81">
        <f>SUM(C3:C4)</f>
        <v>0</v>
      </c>
      <c r="D5" s="81">
        <f>SUM(D3:D4)</f>
        <v>0</v>
      </c>
      <c r="E5" s="81">
        <f>SUM(E3:E4)</f>
        <v>0</v>
      </c>
      <c r="F5" s="82">
        <f t="shared" si="0"/>
        <v>0</v>
      </c>
      <c r="I5" s="346">
        <f>SUM(B3:B4)-B5</f>
        <v>0</v>
      </c>
      <c r="J5" s="345">
        <f>SUM(C3:C4)-C5</f>
        <v>0</v>
      </c>
      <c r="K5" s="345">
        <f>SUM(D3:D4)-D5</f>
        <v>0</v>
      </c>
      <c r="L5" s="345">
        <f>SUM(E3:E4)-E5</f>
        <v>0</v>
      </c>
      <c r="M5" s="349">
        <f>SUM(F3:F4)-F5</f>
        <v>0</v>
      </c>
      <c r="N5" s="349"/>
      <c r="O5" s="357">
        <f>F5-SUM('BS old'!E68:E69)</f>
        <v>0</v>
      </c>
    </row>
    <row r="6" spans="1:15" ht="15.75" thickTop="1">
      <c r="M6" s="349"/>
      <c r="N6" s="349"/>
    </row>
    <row r="7" spans="1:15">
      <c r="M7" s="349"/>
      <c r="N7" s="349"/>
    </row>
    <row r="8" spans="1:15">
      <c r="M8" s="349"/>
      <c r="N8" s="349"/>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86" priority="1" operator="lessThan">
      <formula>0</formula>
    </cfRule>
    <cfRule type="cellIs" dxfId="85"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sheetPr codeName="Sheet27"/>
  <dimension ref="A1:B5"/>
  <sheetViews>
    <sheetView showGridLines="0" zoomScaleNormal="100" workbookViewId="0">
      <selection activeCell="C11" sqref="C11"/>
    </sheetView>
  </sheetViews>
  <sheetFormatPr defaultRowHeight="15"/>
  <cols>
    <col min="1" max="2" width="43.28515625" customWidth="1"/>
    <col min="3" max="3" width="19.140625" customWidth="1"/>
  </cols>
  <sheetData>
    <row r="1" spans="1:2" ht="17.25" thickBot="1">
      <c r="A1" s="1" t="s">
        <v>174</v>
      </c>
    </row>
    <row r="2" spans="1:2" ht="16.5" thickTop="1" thickBot="1">
      <c r="A2" s="75" t="s">
        <v>131</v>
      </c>
      <c r="B2" s="76" t="s">
        <v>36</v>
      </c>
    </row>
    <row r="3" spans="1:2" ht="24" thickTop="1" thickBot="1">
      <c r="A3" s="12" t="s">
        <v>172</v>
      </c>
      <c r="B3" s="77"/>
    </row>
    <row r="4" spans="1:2" ht="23.25" thickBot="1">
      <c r="A4" s="16" t="s">
        <v>173</v>
      </c>
      <c r="B4" s="78"/>
    </row>
    <row r="5" spans="1:2" ht="15.7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sheetPr codeName="Sheet28"/>
  <dimension ref="A1:D8"/>
  <sheetViews>
    <sheetView showGridLines="0" zoomScaleNormal="100" workbookViewId="0">
      <selection activeCell="A3" sqref="A3:A7"/>
    </sheetView>
  </sheetViews>
  <sheetFormatPr defaultRowHeight="15"/>
  <cols>
    <col min="1" max="1" width="26.140625" customWidth="1"/>
    <col min="2" max="4" width="20.140625" customWidth="1"/>
  </cols>
  <sheetData>
    <row r="1" spans="1:4" ht="17.25" thickBot="1">
      <c r="A1" s="1" t="s">
        <v>175</v>
      </c>
    </row>
    <row r="2" spans="1:4" ht="44.25" customHeight="1" thickTop="1" thickBot="1">
      <c r="A2" s="84" t="s">
        <v>168</v>
      </c>
      <c r="B2" s="602" t="s">
        <v>462</v>
      </c>
      <c r="C2" s="602" t="s">
        <v>463</v>
      </c>
      <c r="D2" s="602" t="s">
        <v>464</v>
      </c>
    </row>
    <row r="3" spans="1:4" ht="16.5" thickTop="1" thickBot="1">
      <c r="A3" s="71" t="s">
        <v>160</v>
      </c>
      <c r="B3" s="79"/>
      <c r="C3" s="79"/>
      <c r="D3" s="80"/>
    </row>
    <row r="4" spans="1:4" ht="15.75" thickBot="1">
      <c r="A4" s="71" t="s">
        <v>161</v>
      </c>
      <c r="B4" s="79"/>
      <c r="C4" s="79"/>
      <c r="D4" s="80"/>
    </row>
    <row r="5" spans="1:4" ht="15.75" thickBot="1">
      <c r="A5" s="71" t="s">
        <v>176</v>
      </c>
      <c r="B5" s="79"/>
      <c r="C5" s="79"/>
      <c r="D5" s="80"/>
    </row>
    <row r="6" spans="1:4" ht="15.75" thickBot="1">
      <c r="A6" s="71" t="s">
        <v>164</v>
      </c>
      <c r="B6" s="79"/>
      <c r="C6" s="79"/>
      <c r="D6" s="80"/>
    </row>
    <row r="7" spans="1:4" ht="26.25" customHeight="1" thickBot="1">
      <c r="A7" s="86" t="s">
        <v>166</v>
      </c>
      <c r="B7" s="85"/>
      <c r="C7" s="85"/>
      <c r="D7" s="78"/>
    </row>
    <row r="8" spans="1:4" ht="15.75" thickTop="1"/>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List17">
    <tabColor rgb="FFFFFF99"/>
    <pageSetUpPr fitToPage="1"/>
  </sheetPr>
  <dimension ref="A1:N88"/>
  <sheetViews>
    <sheetView showGridLines="0" showZeros="0" topLeftCell="A45" zoomScaleNormal="100" workbookViewId="0">
      <selection activeCell="C58" sqref="C58"/>
    </sheetView>
  </sheetViews>
  <sheetFormatPr defaultColWidth="9.140625" defaultRowHeight="11.25"/>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4" ht="12" customHeight="1">
      <c r="A1" s="180" t="s">
        <v>497</v>
      </c>
      <c r="B1" s="1156">
        <v>0</v>
      </c>
      <c r="C1" s="250"/>
      <c r="D1" s="251"/>
      <c r="E1" s="252"/>
      <c r="I1" s="1133"/>
      <c r="J1" s="1196"/>
      <c r="K1" s="1197"/>
    </row>
    <row r="2" spans="1:14" s="185" customFormat="1" ht="12" customHeight="1">
      <c r="A2" s="180" t="s">
        <v>500</v>
      </c>
      <c r="B2" s="1157" t="s">
        <v>807</v>
      </c>
      <c r="C2" s="250"/>
      <c r="D2" s="251"/>
      <c r="E2" s="252"/>
      <c r="I2" s="1133"/>
      <c r="J2" s="1198"/>
      <c r="K2" s="1197"/>
    </row>
    <row r="3" spans="1:14" ht="11.25" customHeight="1">
      <c r="C3" s="178"/>
      <c r="D3" s="178"/>
      <c r="I3" s="1133"/>
      <c r="J3" s="1199"/>
      <c r="K3" s="1197"/>
    </row>
    <row r="4" spans="1:14" ht="11.25" customHeight="1">
      <c r="A4" s="188" t="s">
        <v>2815</v>
      </c>
      <c r="B4" s="955"/>
      <c r="C4" s="189"/>
      <c r="D4" s="254"/>
      <c r="E4" s="255"/>
      <c r="F4" s="1090"/>
      <c r="I4" s="1090"/>
      <c r="J4" s="1158"/>
    </row>
    <row r="5" spans="1:14" ht="12" customHeight="1">
      <c r="B5" s="1159" t="s">
        <v>808</v>
      </c>
      <c r="C5" s="195"/>
      <c r="D5" s="257"/>
      <c r="E5" s="258"/>
      <c r="F5" s="1090"/>
    </row>
    <row r="6" spans="1:14" s="199" customFormat="1" ht="12" customHeight="1">
      <c r="A6" s="259" t="s">
        <v>508</v>
      </c>
      <c r="B6" s="1160" t="s">
        <v>809</v>
      </c>
      <c r="C6" s="259" t="s">
        <v>510</v>
      </c>
      <c r="D6" s="261" t="s">
        <v>810</v>
      </c>
      <c r="E6" s="262"/>
    </row>
    <row r="7" spans="1:14" s="202" customFormat="1" ht="12" customHeight="1">
      <c r="A7" s="263" t="s">
        <v>513</v>
      </c>
      <c r="B7" s="264"/>
      <c r="C7" s="263" t="s">
        <v>514</v>
      </c>
      <c r="D7" s="265" t="s">
        <v>811</v>
      </c>
      <c r="E7" s="266" t="s">
        <v>812</v>
      </c>
    </row>
    <row r="8" spans="1:14" s="199" customFormat="1" ht="12" customHeight="1">
      <c r="A8" s="267" t="s">
        <v>518</v>
      </c>
      <c r="B8" s="1161" t="s">
        <v>519</v>
      </c>
      <c r="C8" s="267" t="s">
        <v>520</v>
      </c>
      <c r="D8" s="269">
        <v>1</v>
      </c>
      <c r="E8" s="267">
        <v>2</v>
      </c>
    </row>
    <row r="9" spans="1:14" s="199" customFormat="1" ht="12" customHeight="1">
      <c r="A9" s="273" t="s">
        <v>880</v>
      </c>
      <c r="B9" s="1162" t="s">
        <v>2764</v>
      </c>
      <c r="C9" s="274" t="s">
        <v>814</v>
      </c>
      <c r="D9" s="1163"/>
      <c r="E9" s="1163"/>
      <c r="F9" s="1200"/>
      <c r="G9" s="1201"/>
      <c r="H9" s="1201"/>
      <c r="I9" s="1201"/>
      <c r="J9" s="1201"/>
      <c r="K9" s="1201"/>
      <c r="L9" s="1201"/>
      <c r="M9" s="1201"/>
      <c r="N9" s="1201"/>
    </row>
    <row r="10" spans="1:14" s="199" customFormat="1" ht="12" customHeight="1">
      <c r="A10" s="276" t="s">
        <v>942</v>
      </c>
      <c r="B10" s="1164" t="s">
        <v>2765</v>
      </c>
      <c r="C10" s="277" t="s">
        <v>817</v>
      </c>
      <c r="D10" s="1165">
        <f>SUM(D11:D17)</f>
        <v>0</v>
      </c>
      <c r="E10" s="1165">
        <f>SUM(E11:E17)</f>
        <v>0</v>
      </c>
      <c r="F10" s="1201"/>
      <c r="G10" s="1478"/>
      <c r="H10" s="1478"/>
      <c r="I10" s="1478"/>
      <c r="J10" s="1478"/>
      <c r="K10" s="1478"/>
      <c r="L10" s="1478"/>
      <c r="M10" s="1478"/>
      <c r="N10" s="1478"/>
    </row>
    <row r="11" spans="1:14" s="185" customFormat="1" ht="12" customHeight="1">
      <c r="A11" s="1166" t="s">
        <v>877</v>
      </c>
      <c r="B11" s="1167" t="s">
        <v>1439</v>
      </c>
      <c r="C11" s="1168" t="s">
        <v>820</v>
      </c>
      <c r="D11" s="1169"/>
      <c r="E11" s="1170"/>
      <c r="F11" s="1113"/>
      <c r="G11" s="1113"/>
      <c r="H11" s="1113"/>
      <c r="I11" s="1113"/>
      <c r="J11" s="1113"/>
      <c r="K11" s="1113"/>
      <c r="L11" s="1113"/>
      <c r="M11" s="1113"/>
      <c r="N11" s="1113"/>
    </row>
    <row r="12" spans="1:14" s="185" customFormat="1" ht="12" customHeight="1">
      <c r="A12" s="1171" t="s">
        <v>2766</v>
      </c>
      <c r="B12" s="1167" t="s">
        <v>2767</v>
      </c>
      <c r="C12" s="1168" t="s">
        <v>823</v>
      </c>
      <c r="D12" s="1169"/>
      <c r="E12" s="1170"/>
      <c r="F12" s="1113"/>
      <c r="G12" s="1202"/>
      <c r="H12" s="1113"/>
      <c r="I12" s="1113"/>
      <c r="J12" s="1113"/>
      <c r="K12" s="1113"/>
      <c r="L12" s="1113"/>
      <c r="M12" s="1113"/>
      <c r="N12" s="1113"/>
    </row>
    <row r="13" spans="1:14" s="185" customFormat="1" ht="12" customHeight="1">
      <c r="A13" s="1171" t="s">
        <v>2768</v>
      </c>
      <c r="B13" s="1167" t="s">
        <v>2769</v>
      </c>
      <c r="C13" s="1168" t="s">
        <v>826</v>
      </c>
      <c r="D13" s="1172"/>
      <c r="E13" s="1170"/>
      <c r="F13" s="1113"/>
      <c r="G13" s="1202"/>
      <c r="H13" s="1113"/>
      <c r="I13" s="1113"/>
      <c r="J13" s="1113"/>
      <c r="K13" s="1113"/>
      <c r="L13" s="1113"/>
      <c r="M13" s="1113"/>
      <c r="N13" s="1113"/>
    </row>
    <row r="14" spans="1:14" s="185" customFormat="1" ht="12" customHeight="1">
      <c r="A14" s="1171" t="s">
        <v>2770</v>
      </c>
      <c r="B14" s="1167" t="s">
        <v>827</v>
      </c>
      <c r="C14" s="1168" t="s">
        <v>828</v>
      </c>
      <c r="D14" s="1169"/>
      <c r="E14" s="1170"/>
      <c r="F14" s="1113"/>
      <c r="G14" s="1202"/>
      <c r="H14" s="1113"/>
      <c r="I14" s="1113"/>
      <c r="J14" s="1113"/>
      <c r="K14" s="1113"/>
      <c r="L14" s="1113"/>
      <c r="M14" s="1113"/>
      <c r="N14" s="1113"/>
    </row>
    <row r="15" spans="1:14" s="185" customFormat="1" ht="12" customHeight="1">
      <c r="A15" s="1171" t="s">
        <v>976</v>
      </c>
      <c r="B15" s="1167" t="s">
        <v>829</v>
      </c>
      <c r="C15" s="1168" t="s">
        <v>830</v>
      </c>
      <c r="D15" s="1169"/>
      <c r="E15" s="1170"/>
      <c r="F15" s="1113"/>
      <c r="G15" s="1202"/>
      <c r="H15" s="1113"/>
      <c r="I15" s="1113"/>
      <c r="J15" s="1113"/>
      <c r="K15" s="1113"/>
      <c r="L15" s="1113"/>
      <c r="M15" s="1113"/>
      <c r="N15" s="1113"/>
    </row>
    <row r="16" spans="1:14" s="185" customFormat="1" ht="12" customHeight="1">
      <c r="A16" s="1171" t="s">
        <v>2771</v>
      </c>
      <c r="B16" s="1167" t="s">
        <v>860</v>
      </c>
      <c r="C16" s="1168" t="s">
        <v>832</v>
      </c>
      <c r="D16" s="1169"/>
      <c r="E16" s="1170"/>
      <c r="F16" s="1113"/>
      <c r="G16" s="1202"/>
      <c r="H16" s="1113"/>
      <c r="I16" s="1113"/>
      <c r="J16" s="1113"/>
      <c r="K16" s="1113"/>
      <c r="L16" s="1113"/>
      <c r="M16" s="1113"/>
      <c r="N16" s="1113"/>
    </row>
    <row r="17" spans="1:14" s="185" customFormat="1" ht="12" customHeight="1">
      <c r="A17" s="1171" t="s">
        <v>2772</v>
      </c>
      <c r="B17" s="1173" t="s">
        <v>869</v>
      </c>
      <c r="C17" s="1168" t="s">
        <v>835</v>
      </c>
      <c r="D17" s="1169"/>
      <c r="E17" s="1170"/>
      <c r="F17" s="1113"/>
      <c r="G17" s="1202"/>
      <c r="H17" s="1113"/>
      <c r="I17" s="1113"/>
      <c r="J17" s="1113"/>
      <c r="K17" s="1113"/>
      <c r="L17" s="1113"/>
      <c r="M17" s="1113"/>
      <c r="N17" s="1113"/>
    </row>
    <row r="18" spans="1:14" s="185" customFormat="1" ht="12" customHeight="1">
      <c r="A18" s="276" t="s">
        <v>942</v>
      </c>
      <c r="B18" s="1164" t="s">
        <v>2773</v>
      </c>
      <c r="C18" s="277" t="s">
        <v>838</v>
      </c>
      <c r="D18" s="1165">
        <f>SUM(D19,D20,D21,D22,D23,D28,D29,D32,D33,D34)</f>
        <v>0</v>
      </c>
      <c r="E18" s="1165">
        <f>SUM(E19,E20,E21,E22,E23,E28,E29,E32,E33,E34)</f>
        <v>0</v>
      </c>
      <c r="F18" s="1113"/>
      <c r="G18" s="1478"/>
      <c r="H18" s="1478"/>
      <c r="I18" s="1478"/>
      <c r="J18" s="1478"/>
      <c r="K18" s="1478"/>
      <c r="L18" s="1478"/>
      <c r="M18" s="1478"/>
      <c r="N18" s="1478"/>
    </row>
    <row r="19" spans="1:14" s="185" customFormat="1" ht="12" customHeight="1">
      <c r="A19" s="1171" t="s">
        <v>523</v>
      </c>
      <c r="B19" s="1167" t="s">
        <v>2774</v>
      </c>
      <c r="C19" s="1168" t="s">
        <v>840</v>
      </c>
      <c r="D19" s="1111"/>
      <c r="E19" s="1174"/>
      <c r="F19" s="1113"/>
      <c r="G19" s="1202"/>
      <c r="H19" s="1113"/>
      <c r="I19" s="1113"/>
      <c r="J19" s="1113"/>
      <c r="K19" s="1113"/>
      <c r="L19" s="1113"/>
      <c r="M19" s="1113"/>
      <c r="N19" s="1113"/>
    </row>
    <row r="20" spans="1:14" s="185" customFormat="1" ht="12" customHeight="1">
      <c r="A20" s="1171" t="s">
        <v>594</v>
      </c>
      <c r="B20" s="1167" t="s">
        <v>2775</v>
      </c>
      <c r="C20" s="1168" t="s">
        <v>842</v>
      </c>
      <c r="D20" s="1169"/>
      <c r="E20" s="1170"/>
      <c r="F20" s="1113"/>
      <c r="G20" s="1202"/>
      <c r="H20" s="1113"/>
      <c r="I20" s="1113"/>
      <c r="J20" s="1113"/>
      <c r="K20" s="1113"/>
      <c r="L20" s="1113"/>
      <c r="M20" s="1113"/>
      <c r="N20" s="1113"/>
    </row>
    <row r="21" spans="1:14" s="185" customFormat="1" ht="12" customHeight="1">
      <c r="A21" s="1171" t="s">
        <v>663</v>
      </c>
      <c r="B21" s="1167" t="s">
        <v>2776</v>
      </c>
      <c r="C21" s="1168" t="s">
        <v>844</v>
      </c>
      <c r="D21" s="1169"/>
      <c r="E21" s="1170"/>
      <c r="F21" s="1113"/>
      <c r="G21" s="1202"/>
      <c r="H21" s="1113"/>
      <c r="I21" s="1113"/>
      <c r="J21" s="1113"/>
      <c r="K21" s="1113"/>
      <c r="L21" s="1113"/>
      <c r="M21" s="1113"/>
      <c r="N21" s="1113"/>
    </row>
    <row r="22" spans="1:14" s="185" customFormat="1" ht="12" customHeight="1">
      <c r="A22" s="1171" t="s">
        <v>853</v>
      </c>
      <c r="B22" s="1167" t="s">
        <v>837</v>
      </c>
      <c r="C22" s="1168" t="s">
        <v>846</v>
      </c>
      <c r="D22" s="1111"/>
      <c r="E22" s="1170"/>
      <c r="F22" s="1113"/>
      <c r="G22" s="1202"/>
      <c r="H22" s="1113"/>
      <c r="I22" s="1113"/>
      <c r="J22" s="1113"/>
      <c r="K22" s="1113"/>
      <c r="L22" s="1113"/>
      <c r="M22" s="1113"/>
      <c r="N22" s="1113"/>
    </row>
    <row r="23" spans="1:14" s="207" customFormat="1" ht="12" customHeight="1">
      <c r="A23" s="1175" t="s">
        <v>856</v>
      </c>
      <c r="B23" s="1176" t="s">
        <v>841</v>
      </c>
      <c r="C23" s="1177" t="s">
        <v>849</v>
      </c>
      <c r="D23" s="1178">
        <f>SUM(D24:D27)</f>
        <v>0</v>
      </c>
      <c r="E23" s="1178">
        <f>SUM(E24:E27)</f>
        <v>0</v>
      </c>
      <c r="F23" s="1141"/>
      <c r="G23" s="1478"/>
      <c r="H23" s="1478"/>
      <c r="I23" s="1478"/>
      <c r="J23" s="1478"/>
      <c r="K23" s="1115"/>
      <c r="L23" s="1115"/>
      <c r="M23" s="1115"/>
      <c r="N23" s="1115"/>
    </row>
    <row r="24" spans="1:14" s="185" customFormat="1" ht="12" customHeight="1">
      <c r="A24" s="270" t="s">
        <v>2777</v>
      </c>
      <c r="B24" s="1179" t="s">
        <v>843</v>
      </c>
      <c r="C24" s="272" t="s">
        <v>852</v>
      </c>
      <c r="D24" s="1180"/>
      <c r="E24" s="1181"/>
      <c r="F24" s="1113"/>
      <c r="G24" s="1202"/>
      <c r="H24" s="1113"/>
      <c r="I24" s="1113"/>
      <c r="J24" s="1113"/>
      <c r="K24" s="1113"/>
      <c r="L24" s="1113"/>
      <c r="M24" s="1113"/>
      <c r="N24" s="1113"/>
    </row>
    <row r="25" spans="1:14" s="185" customFormat="1" ht="12" customHeight="1">
      <c r="A25" s="1182" t="s">
        <v>532</v>
      </c>
      <c r="B25" s="1179" t="s">
        <v>845</v>
      </c>
      <c r="C25" s="272" t="s">
        <v>855</v>
      </c>
      <c r="D25" s="1180"/>
      <c r="E25" s="1181"/>
      <c r="F25" s="1113"/>
      <c r="G25" s="1202"/>
      <c r="H25" s="1113"/>
      <c r="I25" s="1113"/>
      <c r="J25" s="1113"/>
      <c r="K25" s="1113"/>
      <c r="L25" s="1113"/>
      <c r="M25" s="1113"/>
      <c r="N25" s="1113"/>
    </row>
    <row r="26" spans="1:14" s="185" customFormat="1" ht="12" customHeight="1">
      <c r="A26" s="1182" t="s">
        <v>535</v>
      </c>
      <c r="B26" s="1179" t="s">
        <v>848</v>
      </c>
      <c r="C26" s="272" t="s">
        <v>858</v>
      </c>
      <c r="D26" s="1180"/>
      <c r="E26" s="1181"/>
      <c r="F26" s="1113"/>
      <c r="G26" s="1202"/>
      <c r="H26" s="1113"/>
      <c r="I26" s="1113"/>
      <c r="J26" s="1113"/>
      <c r="K26" s="1113"/>
      <c r="L26" s="1113"/>
      <c r="M26" s="1113"/>
      <c r="N26" s="1113"/>
    </row>
    <row r="27" spans="1:14" s="185" customFormat="1" ht="12" customHeight="1">
      <c r="A27" s="1182" t="s">
        <v>538</v>
      </c>
      <c r="B27" s="1179" t="s">
        <v>851</v>
      </c>
      <c r="C27" s="272" t="s">
        <v>861</v>
      </c>
      <c r="D27" s="1180"/>
      <c r="E27" s="1181"/>
      <c r="F27" s="1113"/>
      <c r="G27" s="1202"/>
      <c r="H27" s="1113"/>
      <c r="I27" s="1113"/>
      <c r="J27" s="1113"/>
      <c r="K27" s="1113"/>
      <c r="L27" s="1113"/>
      <c r="M27" s="1113"/>
      <c r="N27" s="1113"/>
    </row>
    <row r="28" spans="1:14" s="185" customFormat="1" ht="12" customHeight="1">
      <c r="A28" s="1171" t="s">
        <v>862</v>
      </c>
      <c r="B28" s="1167" t="s">
        <v>854</v>
      </c>
      <c r="C28" s="1168" t="s">
        <v>864</v>
      </c>
      <c r="D28" s="1169"/>
      <c r="E28" s="1170"/>
      <c r="F28" s="1113"/>
      <c r="G28" s="1202"/>
      <c r="H28" s="1113"/>
      <c r="I28" s="1113"/>
      <c r="J28" s="1113"/>
      <c r="K28" s="1113"/>
      <c r="L28" s="1113"/>
      <c r="M28" s="1113"/>
      <c r="N28" s="1113"/>
    </row>
    <row r="29" spans="1:14" s="185" customFormat="1" ht="12" customHeight="1">
      <c r="A29" s="1175" t="s">
        <v>865</v>
      </c>
      <c r="B29" s="1176" t="s">
        <v>2778</v>
      </c>
      <c r="C29" s="1177" t="s">
        <v>867</v>
      </c>
      <c r="D29" s="1178">
        <f>SUM(D30:D31)</f>
        <v>0</v>
      </c>
      <c r="E29" s="1178">
        <f>SUM(E30:E31)</f>
        <v>0</v>
      </c>
      <c r="F29" s="1113"/>
      <c r="G29" s="1202"/>
      <c r="H29" s="1113"/>
      <c r="I29" s="1113"/>
      <c r="J29" s="1113"/>
      <c r="K29" s="1113"/>
      <c r="L29" s="1113"/>
      <c r="M29" s="1113"/>
      <c r="N29" s="1113"/>
    </row>
    <row r="30" spans="1:14" s="185" customFormat="1" ht="12" customHeight="1">
      <c r="A30" s="270" t="s">
        <v>2779</v>
      </c>
      <c r="B30" s="1179" t="s">
        <v>2780</v>
      </c>
      <c r="C30" s="272" t="s">
        <v>870</v>
      </c>
      <c r="D30" s="1180"/>
      <c r="E30" s="1181"/>
      <c r="F30" s="1113"/>
      <c r="G30" s="1202"/>
      <c r="H30" s="1113"/>
      <c r="I30" s="1113"/>
      <c r="J30" s="1113"/>
      <c r="K30" s="1113"/>
      <c r="L30" s="1113"/>
      <c r="M30" s="1113"/>
      <c r="N30" s="1113"/>
    </row>
    <row r="31" spans="1:14" s="185" customFormat="1" ht="12" customHeight="1">
      <c r="A31" s="1182" t="s">
        <v>532</v>
      </c>
      <c r="B31" s="1179" t="s">
        <v>2781</v>
      </c>
      <c r="C31" s="272" t="s">
        <v>873</v>
      </c>
      <c r="D31" s="1180"/>
      <c r="E31" s="1181"/>
      <c r="F31" s="1113"/>
      <c r="G31" s="1202"/>
      <c r="H31" s="1113"/>
      <c r="I31" s="1113"/>
      <c r="J31" s="1113"/>
      <c r="K31" s="1113"/>
      <c r="L31" s="1113"/>
      <c r="M31" s="1113"/>
      <c r="N31" s="1113"/>
    </row>
    <row r="32" spans="1:14" s="185" customFormat="1" ht="12" customHeight="1">
      <c r="A32" s="1171" t="s">
        <v>871</v>
      </c>
      <c r="B32" s="1167" t="s">
        <v>863</v>
      </c>
      <c r="C32" s="1168" t="s">
        <v>876</v>
      </c>
      <c r="D32" s="1169"/>
      <c r="E32" s="1170"/>
      <c r="F32" s="1113"/>
      <c r="G32" s="1202"/>
      <c r="H32" s="1113"/>
      <c r="I32" s="1113"/>
      <c r="J32" s="1113"/>
      <c r="K32" s="1113"/>
      <c r="L32" s="1113"/>
      <c r="M32" s="1113"/>
      <c r="N32" s="1113"/>
    </row>
    <row r="33" spans="1:14" s="185" customFormat="1" ht="12" customHeight="1">
      <c r="A33" s="1171" t="s">
        <v>877</v>
      </c>
      <c r="B33" s="1173" t="s">
        <v>866</v>
      </c>
      <c r="C33" s="1168" t="s">
        <v>879</v>
      </c>
      <c r="D33" s="1169"/>
      <c r="E33" s="1170"/>
      <c r="F33" s="1113"/>
      <c r="G33" s="1202"/>
      <c r="H33" s="1113"/>
      <c r="I33" s="1113"/>
      <c r="J33" s="1113"/>
      <c r="K33" s="1113"/>
      <c r="L33" s="1113"/>
      <c r="M33" s="1113"/>
      <c r="N33" s="1113"/>
    </row>
    <row r="34" spans="1:14" s="185" customFormat="1" ht="12" customHeight="1">
      <c r="A34" s="1171" t="s">
        <v>886</v>
      </c>
      <c r="B34" s="1173" t="s">
        <v>872</v>
      </c>
      <c r="C34" s="1168" t="s">
        <v>882</v>
      </c>
      <c r="D34" s="1169"/>
      <c r="E34" s="1170"/>
      <c r="F34" s="1113"/>
      <c r="G34" s="1202"/>
      <c r="H34" s="1113"/>
      <c r="I34" s="1113"/>
      <c r="J34" s="1113"/>
      <c r="K34" s="1113"/>
      <c r="L34" s="1113"/>
      <c r="M34" s="1113"/>
      <c r="N34" s="1113"/>
    </row>
    <row r="35" spans="1:14" s="275" customFormat="1">
      <c r="A35" s="273" t="s">
        <v>973</v>
      </c>
      <c r="B35" s="1183" t="s">
        <v>2782</v>
      </c>
      <c r="C35" s="283" t="s">
        <v>885</v>
      </c>
      <c r="D35" s="1163">
        <f>D10-D18</f>
        <v>0</v>
      </c>
      <c r="E35" s="1163">
        <f>E10-E18</f>
        <v>0</v>
      </c>
      <c r="F35" s="1203"/>
      <c r="G35" s="1478"/>
      <c r="H35" s="1478"/>
      <c r="I35" s="1478"/>
      <c r="J35" s="1478"/>
      <c r="K35" s="1478"/>
      <c r="L35" s="1478"/>
      <c r="M35" s="1478"/>
      <c r="N35" s="1478"/>
    </row>
    <row r="36" spans="1:14" s="275" customFormat="1" ht="12" customHeight="1">
      <c r="A36" s="273" t="s">
        <v>880</v>
      </c>
      <c r="B36" s="1183" t="s">
        <v>2783</v>
      </c>
      <c r="C36" s="274" t="s">
        <v>888</v>
      </c>
      <c r="D36" s="1163">
        <f>SUM(D11:D15)-SUM(D19:D22)</f>
        <v>0</v>
      </c>
      <c r="E36" s="1163">
        <f>SUM(E11:E15)-SUM(E19:E22)</f>
        <v>0</v>
      </c>
      <c r="F36" s="1203"/>
      <c r="G36" s="1478"/>
      <c r="H36" s="1478"/>
      <c r="I36" s="1478"/>
      <c r="J36" s="1478"/>
      <c r="K36" s="1204"/>
      <c r="L36" s="1204"/>
      <c r="M36" s="1204"/>
      <c r="N36" s="1204"/>
    </row>
    <row r="37" spans="1:14" s="275" customFormat="1" ht="12" customHeight="1">
      <c r="A37" s="273" t="s">
        <v>942</v>
      </c>
      <c r="B37" s="1183" t="s">
        <v>2784</v>
      </c>
      <c r="C37" s="274" t="s">
        <v>891</v>
      </c>
      <c r="D37" s="1163">
        <f>SUM(D38,D39,D43,D47,D50,D51,D52)</f>
        <v>0</v>
      </c>
      <c r="E37" s="1163">
        <f>SUM(E38,E39,E43,E47,E50,E51,E52)</f>
        <v>0</v>
      </c>
      <c r="F37" s="1203"/>
      <c r="G37" s="1478"/>
      <c r="H37" s="1478"/>
      <c r="I37" s="1478"/>
      <c r="J37" s="1478"/>
      <c r="K37" s="1204"/>
      <c r="L37" s="1204"/>
      <c r="M37" s="1204"/>
      <c r="N37" s="1204"/>
    </row>
    <row r="38" spans="1:14" s="185" customFormat="1" ht="12" customHeight="1">
      <c r="A38" s="1171" t="s">
        <v>2785</v>
      </c>
      <c r="B38" s="1173" t="s">
        <v>884</v>
      </c>
      <c r="C38" s="1168" t="s">
        <v>894</v>
      </c>
      <c r="D38" s="1169"/>
      <c r="E38" s="1170"/>
      <c r="F38" s="1113"/>
      <c r="G38" s="1202"/>
      <c r="H38" s="1146"/>
      <c r="I38" s="1145"/>
      <c r="J38" s="1145"/>
      <c r="K38" s="1145"/>
      <c r="L38" s="1113"/>
      <c r="M38" s="1113"/>
      <c r="N38" s="1113"/>
    </row>
    <row r="39" spans="1:14" s="185" customFormat="1" ht="12" customHeight="1">
      <c r="A39" s="1171" t="s">
        <v>2786</v>
      </c>
      <c r="B39" s="1173" t="s">
        <v>2787</v>
      </c>
      <c r="C39" s="1168" t="s">
        <v>897</v>
      </c>
      <c r="D39" s="1169"/>
      <c r="E39" s="1169"/>
      <c r="F39" s="1113"/>
      <c r="G39" s="1202"/>
      <c r="H39" s="1147"/>
      <c r="I39" s="1145"/>
      <c r="J39" s="1151"/>
      <c r="K39" s="1151"/>
      <c r="L39" s="1113"/>
      <c r="M39" s="1113"/>
      <c r="N39" s="1113"/>
    </row>
    <row r="40" spans="1:14" s="185" customFormat="1" ht="12" customHeight="1">
      <c r="A40" s="1184" t="s">
        <v>2788</v>
      </c>
      <c r="B40" s="1185" t="s">
        <v>3118</v>
      </c>
      <c r="C40" s="1186" t="s">
        <v>900</v>
      </c>
      <c r="D40" s="1187"/>
      <c r="E40" s="1188"/>
      <c r="F40" s="1113"/>
      <c r="G40" s="1202"/>
      <c r="H40" s="1147"/>
      <c r="I40" s="1145"/>
      <c r="J40" s="1145"/>
      <c r="K40" s="1145"/>
      <c r="L40" s="1113"/>
      <c r="M40" s="1113"/>
      <c r="N40" s="1113"/>
    </row>
    <row r="41" spans="1:14" s="185" customFormat="1" ht="12" customHeight="1">
      <c r="A41" s="1182" t="s">
        <v>532</v>
      </c>
      <c r="B41" s="1189" t="s">
        <v>3119</v>
      </c>
      <c r="C41" s="272" t="s">
        <v>903</v>
      </c>
      <c r="D41" s="1180"/>
      <c r="E41" s="1181"/>
      <c r="F41" s="1113"/>
      <c r="G41" s="1202"/>
      <c r="H41" s="1147"/>
      <c r="I41" s="1145"/>
      <c r="J41" s="1145"/>
      <c r="K41" s="1145"/>
      <c r="L41" s="1113"/>
      <c r="M41" s="1113"/>
      <c r="N41" s="1113"/>
    </row>
    <row r="42" spans="1:14" s="185" customFormat="1" ht="12" customHeight="1">
      <c r="A42" s="1182" t="s">
        <v>535</v>
      </c>
      <c r="B42" s="1189" t="s">
        <v>896</v>
      </c>
      <c r="C42" s="272" t="s">
        <v>906</v>
      </c>
      <c r="D42" s="1180"/>
      <c r="E42" s="1181"/>
      <c r="F42" s="1113"/>
      <c r="G42" s="1202"/>
      <c r="H42" s="1151"/>
      <c r="I42" s="1145"/>
      <c r="J42" s="1145"/>
      <c r="K42" s="1145"/>
      <c r="L42" s="1113"/>
      <c r="M42" s="1113"/>
      <c r="N42" s="1113"/>
    </row>
    <row r="43" spans="1:14" s="185" customFormat="1" ht="12" customHeight="1">
      <c r="A43" s="1171" t="s">
        <v>2789</v>
      </c>
      <c r="B43" s="1173" t="s">
        <v>2790</v>
      </c>
      <c r="C43" s="1168" t="s">
        <v>909</v>
      </c>
      <c r="D43" s="1169"/>
      <c r="E43" s="1169"/>
      <c r="F43" s="1113"/>
      <c r="G43" s="1202"/>
      <c r="H43" s="1152"/>
      <c r="I43" s="1152"/>
      <c r="J43" s="1205"/>
      <c r="K43" s="1205"/>
      <c r="L43" s="1113"/>
      <c r="M43" s="1113"/>
      <c r="N43" s="1113"/>
    </row>
    <row r="44" spans="1:14" s="185" customFormat="1" ht="12" customHeight="1">
      <c r="A44" s="270" t="s">
        <v>2791</v>
      </c>
      <c r="B44" s="1189" t="s">
        <v>3120</v>
      </c>
      <c r="C44" s="272" t="s">
        <v>912</v>
      </c>
      <c r="D44" s="1180"/>
      <c r="E44" s="1181"/>
      <c r="F44" s="1113"/>
      <c r="G44" s="1202"/>
      <c r="H44" s="1113"/>
      <c r="I44" s="1113"/>
      <c r="J44" s="1113"/>
      <c r="K44" s="1113"/>
      <c r="L44" s="1113"/>
      <c r="M44" s="1113"/>
      <c r="N44" s="1113"/>
    </row>
    <row r="45" spans="1:14" s="185" customFormat="1" ht="12" customHeight="1">
      <c r="A45" s="1182" t="s">
        <v>532</v>
      </c>
      <c r="B45" s="1189" t="s">
        <v>3121</v>
      </c>
      <c r="C45" s="272" t="s">
        <v>915</v>
      </c>
      <c r="D45" s="1180"/>
      <c r="E45" s="1181"/>
      <c r="F45" s="1113"/>
      <c r="G45" s="1202"/>
      <c r="H45" s="1146"/>
      <c r="I45" s="1145"/>
      <c r="J45" s="1145"/>
      <c r="K45" s="1145"/>
      <c r="L45" s="1113"/>
      <c r="M45" s="1113"/>
      <c r="N45" s="1113"/>
    </row>
    <row r="46" spans="1:14" s="185" customFormat="1" ht="12" customHeight="1">
      <c r="A46" s="1182" t="s">
        <v>535</v>
      </c>
      <c r="B46" s="1189" t="s">
        <v>2792</v>
      </c>
      <c r="C46" s="272" t="s">
        <v>918</v>
      </c>
      <c r="D46" s="1180"/>
      <c r="E46" s="1181"/>
      <c r="F46" s="1113"/>
      <c r="G46" s="1202"/>
      <c r="H46" s="1147"/>
      <c r="I46" s="1145"/>
      <c r="J46" s="1151"/>
      <c r="K46" s="1151"/>
      <c r="L46" s="1113"/>
      <c r="M46" s="1113"/>
      <c r="N46" s="1113"/>
    </row>
    <row r="47" spans="1:14" s="185" customFormat="1" ht="12" customHeight="1">
      <c r="A47" s="1171" t="s">
        <v>2793</v>
      </c>
      <c r="B47" s="1173" t="s">
        <v>2794</v>
      </c>
      <c r="C47" s="1168" t="s">
        <v>921</v>
      </c>
      <c r="D47" s="1169">
        <f>SUM(D48:D49)</f>
        <v>0</v>
      </c>
      <c r="E47" s="1169">
        <f>SUM(E48:E49)</f>
        <v>0</v>
      </c>
      <c r="F47" s="1113"/>
      <c r="G47" s="1202"/>
      <c r="H47" s="1147"/>
      <c r="I47" s="1145"/>
      <c r="J47" s="1145"/>
      <c r="K47" s="1145"/>
      <c r="L47" s="1113"/>
      <c r="M47" s="1113"/>
      <c r="N47" s="1113"/>
    </row>
    <row r="48" spans="1:14" s="185" customFormat="1" ht="12" customHeight="1">
      <c r="A48" s="270" t="s">
        <v>2795</v>
      </c>
      <c r="B48" s="1189" t="s">
        <v>3122</v>
      </c>
      <c r="C48" s="272" t="s">
        <v>924</v>
      </c>
      <c r="D48" s="1180"/>
      <c r="E48" s="1181"/>
      <c r="F48" s="1113"/>
      <c r="G48" s="1202"/>
      <c r="H48" s="1147"/>
      <c r="I48" s="1145"/>
      <c r="J48" s="1145"/>
      <c r="K48" s="1145"/>
      <c r="L48" s="1113"/>
      <c r="M48" s="1113"/>
      <c r="N48" s="1113"/>
    </row>
    <row r="49" spans="1:14" s="185" customFormat="1" ht="12" customHeight="1">
      <c r="A49" s="1182" t="s">
        <v>532</v>
      </c>
      <c r="B49" s="1189" t="s">
        <v>2796</v>
      </c>
      <c r="C49" s="272" t="s">
        <v>927</v>
      </c>
      <c r="D49" s="1180"/>
      <c r="E49" s="1181"/>
      <c r="F49" s="1113"/>
      <c r="G49" s="1202"/>
      <c r="H49" s="1151"/>
      <c r="I49" s="1145"/>
      <c r="J49" s="1145"/>
      <c r="K49" s="1145"/>
      <c r="L49" s="1113"/>
      <c r="M49" s="1113"/>
      <c r="N49" s="1113"/>
    </row>
    <row r="50" spans="1:14" s="185" customFormat="1" ht="12" customHeight="1">
      <c r="A50" s="1171" t="s">
        <v>2797</v>
      </c>
      <c r="B50" s="1173" t="s">
        <v>923</v>
      </c>
      <c r="C50" s="1168" t="s">
        <v>930</v>
      </c>
      <c r="D50" s="1169"/>
      <c r="E50" s="1170"/>
      <c r="F50" s="1113"/>
      <c r="G50" s="1202"/>
      <c r="H50" s="1152"/>
      <c r="I50" s="1152"/>
      <c r="J50" s="1205"/>
      <c r="K50" s="1205"/>
      <c r="L50" s="1113"/>
      <c r="M50" s="1113"/>
      <c r="N50" s="1113"/>
    </row>
    <row r="51" spans="1:14" s="185" customFormat="1" ht="12" customHeight="1">
      <c r="A51" s="1171" t="s">
        <v>2798</v>
      </c>
      <c r="B51" s="1173" t="s">
        <v>908</v>
      </c>
      <c r="C51" s="1168" t="s">
        <v>933</v>
      </c>
      <c r="D51" s="1169"/>
      <c r="E51" s="1170"/>
      <c r="F51" s="1113"/>
      <c r="G51" s="1202"/>
      <c r="H51" s="1113"/>
      <c r="I51" s="1113"/>
      <c r="J51" s="1113"/>
      <c r="K51" s="1113"/>
      <c r="L51" s="1113"/>
      <c r="M51" s="1113"/>
      <c r="N51" s="1113"/>
    </row>
    <row r="52" spans="1:14" s="185" customFormat="1" ht="12" customHeight="1">
      <c r="A52" s="1171" t="s">
        <v>2799</v>
      </c>
      <c r="B52" s="1173" t="s">
        <v>929</v>
      </c>
      <c r="C52" s="1168" t="s">
        <v>936</v>
      </c>
      <c r="D52" s="1169"/>
      <c r="E52" s="1170"/>
      <c r="F52" s="1113"/>
      <c r="G52" s="1202"/>
      <c r="H52" s="1113"/>
      <c r="I52" s="1113"/>
      <c r="J52" s="1113"/>
      <c r="K52" s="1113"/>
      <c r="L52" s="1113"/>
      <c r="M52" s="1113"/>
      <c r="N52" s="1113"/>
    </row>
    <row r="53" spans="1:14" s="207" customFormat="1" ht="12" customHeight="1">
      <c r="A53" s="276" t="s">
        <v>942</v>
      </c>
      <c r="B53" s="1164" t="s">
        <v>2800</v>
      </c>
      <c r="C53" s="277" t="s">
        <v>939</v>
      </c>
      <c r="D53" s="1165">
        <f>SUM(D54:D57,D60:D62)</f>
        <v>0</v>
      </c>
      <c r="E53" s="1165">
        <f>SUM(E54:E57,E60:E62)</f>
        <v>0</v>
      </c>
      <c r="F53" s="1203"/>
      <c r="G53" s="1478"/>
      <c r="H53" s="1478"/>
      <c r="I53" s="1478"/>
      <c r="J53" s="1478"/>
      <c r="K53" s="1115"/>
      <c r="L53" s="1115"/>
      <c r="M53" s="1115"/>
      <c r="N53" s="1115"/>
    </row>
    <row r="54" spans="1:14" s="185" customFormat="1" ht="12" customHeight="1">
      <c r="A54" s="1171" t="s">
        <v>904</v>
      </c>
      <c r="B54" s="1173" t="s">
        <v>887</v>
      </c>
      <c r="C54" s="1168" t="s">
        <v>941</v>
      </c>
      <c r="D54" s="1169"/>
      <c r="E54" s="1170"/>
      <c r="F54" s="1113"/>
      <c r="G54" s="1202"/>
      <c r="H54" s="1113"/>
      <c r="I54" s="1113"/>
      <c r="J54" s="1113"/>
      <c r="K54" s="1113"/>
      <c r="L54" s="1113"/>
      <c r="M54" s="1113"/>
      <c r="N54" s="1113"/>
    </row>
    <row r="55" spans="1:14" s="185" customFormat="1" ht="12" customHeight="1">
      <c r="A55" s="1171" t="s">
        <v>910</v>
      </c>
      <c r="B55" s="1173" t="s">
        <v>905</v>
      </c>
      <c r="C55" s="1168" t="s">
        <v>944</v>
      </c>
      <c r="D55" s="1169"/>
      <c r="E55" s="1170"/>
      <c r="F55" s="1113"/>
      <c r="G55" s="1202"/>
      <c r="H55" s="1150"/>
      <c r="I55" s="1477"/>
      <c r="J55" s="1477"/>
      <c r="K55" s="1477"/>
      <c r="L55" s="1477"/>
      <c r="M55" s="1113"/>
      <c r="N55" s="1113"/>
    </row>
    <row r="56" spans="1:14" s="185" customFormat="1" ht="12" customHeight="1">
      <c r="A56" s="1171" t="s">
        <v>913</v>
      </c>
      <c r="B56" s="1173" t="s">
        <v>2801</v>
      </c>
      <c r="C56" s="1168" t="s">
        <v>947</v>
      </c>
      <c r="D56" s="1169"/>
      <c r="E56" s="1170"/>
      <c r="F56" s="1113"/>
      <c r="G56" s="1202"/>
      <c r="H56" s="1151"/>
      <c r="I56" s="1151"/>
      <c r="J56" s="1151"/>
      <c r="K56" s="1151"/>
      <c r="L56" s="1151"/>
      <c r="M56" s="1113"/>
      <c r="N56" s="1113"/>
    </row>
    <row r="57" spans="1:14" s="185" customFormat="1" ht="12" customHeight="1">
      <c r="A57" s="1171" t="s">
        <v>919</v>
      </c>
      <c r="B57" s="1173" t="s">
        <v>2802</v>
      </c>
      <c r="C57" s="1168" t="s">
        <v>950</v>
      </c>
      <c r="D57" s="1169"/>
      <c r="E57" s="1169"/>
      <c r="F57" s="1113"/>
      <c r="G57" s="1202"/>
      <c r="H57" s="1151"/>
      <c r="I57" s="1145"/>
      <c r="J57" s="1145"/>
      <c r="K57" s="1145"/>
      <c r="L57" s="1145"/>
      <c r="M57" s="1113"/>
      <c r="N57" s="1113"/>
    </row>
    <row r="58" spans="1:14" s="185" customFormat="1" ht="12" customHeight="1">
      <c r="A58" s="270" t="s">
        <v>2803</v>
      </c>
      <c r="B58" s="1189" t="s">
        <v>3123</v>
      </c>
      <c r="C58" s="272" t="s">
        <v>952</v>
      </c>
      <c r="D58" s="1180"/>
      <c r="E58" s="1181"/>
      <c r="F58" s="1113"/>
      <c r="G58" s="1202"/>
      <c r="H58" s="1151"/>
      <c r="I58" s="1145"/>
      <c r="J58" s="1145"/>
      <c r="K58" s="1145"/>
      <c r="L58" s="1145"/>
      <c r="M58" s="1113"/>
      <c r="N58" s="1113"/>
    </row>
    <row r="59" spans="1:14" s="185" customFormat="1" ht="12" customHeight="1">
      <c r="A59" s="1182" t="s">
        <v>532</v>
      </c>
      <c r="B59" s="1189" t="s">
        <v>2804</v>
      </c>
      <c r="C59" s="272" t="s">
        <v>954</v>
      </c>
      <c r="D59" s="1180"/>
      <c r="E59" s="1181"/>
      <c r="F59" s="1113"/>
      <c r="G59" s="1202"/>
      <c r="H59" s="1152"/>
      <c r="I59" s="1205"/>
      <c r="J59" s="1205"/>
      <c r="K59" s="1205"/>
      <c r="L59" s="1205"/>
      <c r="M59" s="1113"/>
      <c r="N59" s="1113"/>
    </row>
    <row r="60" spans="1:14" s="185" customFormat="1" ht="12" customHeight="1">
      <c r="A60" s="1171" t="s">
        <v>925</v>
      </c>
      <c r="B60" s="1173" t="s">
        <v>926</v>
      </c>
      <c r="C60" s="1168" t="s">
        <v>957</v>
      </c>
      <c r="D60" s="1169"/>
      <c r="E60" s="1170"/>
      <c r="F60" s="1113"/>
      <c r="G60" s="1202"/>
      <c r="H60" s="1113"/>
      <c r="I60" s="1113"/>
      <c r="J60" s="1113"/>
      <c r="K60" s="1113"/>
      <c r="L60" s="1113"/>
      <c r="M60" s="1113"/>
      <c r="N60" s="1113"/>
    </row>
    <row r="61" spans="1:14" s="185" customFormat="1" ht="12" customHeight="1">
      <c r="A61" s="1171" t="s">
        <v>931</v>
      </c>
      <c r="B61" s="1173" t="s">
        <v>911</v>
      </c>
      <c r="C61" s="1168" t="s">
        <v>960</v>
      </c>
      <c r="D61" s="1169"/>
      <c r="E61" s="1170"/>
      <c r="F61" s="1113"/>
      <c r="G61" s="1202"/>
      <c r="H61" s="1113"/>
      <c r="I61" s="1113"/>
      <c r="J61" s="1113"/>
      <c r="K61" s="1113"/>
      <c r="L61" s="1113"/>
      <c r="M61" s="1113"/>
      <c r="N61" s="1113"/>
    </row>
    <row r="62" spans="1:14" s="185" customFormat="1" ht="12" customHeight="1">
      <c r="A62" s="1171" t="s">
        <v>2805</v>
      </c>
      <c r="B62" s="1173" t="s">
        <v>932</v>
      </c>
      <c r="C62" s="1168" t="s">
        <v>962</v>
      </c>
      <c r="D62" s="1169"/>
      <c r="E62" s="1170"/>
      <c r="F62" s="1113"/>
      <c r="G62" s="1202"/>
      <c r="H62" s="1113"/>
      <c r="I62" s="1113"/>
      <c r="J62" s="1113"/>
      <c r="K62" s="1113"/>
      <c r="L62" s="1113"/>
      <c r="M62" s="1113"/>
      <c r="N62" s="1113"/>
    </row>
    <row r="63" spans="1:14" s="275" customFormat="1">
      <c r="A63" s="276" t="s">
        <v>973</v>
      </c>
      <c r="B63" s="1183" t="s">
        <v>2806</v>
      </c>
      <c r="C63" s="283" t="s">
        <v>965</v>
      </c>
      <c r="D63" s="1163">
        <f>D37-D53</f>
        <v>0</v>
      </c>
      <c r="E63" s="1163">
        <f>E37-E53</f>
        <v>0</v>
      </c>
      <c r="F63" s="1203"/>
      <c r="G63" s="1478"/>
      <c r="H63" s="1478"/>
      <c r="I63" s="1478"/>
      <c r="J63" s="1478"/>
      <c r="K63" s="1204"/>
      <c r="L63" s="1204"/>
      <c r="M63" s="1204"/>
      <c r="N63" s="1204"/>
    </row>
    <row r="64" spans="1:14" s="185" customFormat="1" ht="12" customHeight="1">
      <c r="A64" s="278" t="s">
        <v>2807</v>
      </c>
      <c r="B64" s="1183" t="s">
        <v>2808</v>
      </c>
      <c r="C64" s="280" t="s">
        <v>968</v>
      </c>
      <c r="D64" s="1190">
        <f>SUM(D35,D63)</f>
        <v>0</v>
      </c>
      <c r="E64" s="1190">
        <f>SUM(E35,E63)</f>
        <v>0</v>
      </c>
      <c r="F64" s="1206"/>
      <c r="G64" s="1478"/>
      <c r="H64" s="1478"/>
      <c r="I64" s="1478"/>
      <c r="J64" s="1478"/>
      <c r="K64" s="1113"/>
      <c r="L64" s="1113"/>
      <c r="M64" s="1113"/>
      <c r="N64" s="1113"/>
    </row>
    <row r="65" spans="1:14" s="185" customFormat="1" ht="12" customHeight="1">
      <c r="A65" s="1171" t="s">
        <v>2809</v>
      </c>
      <c r="B65" s="1173" t="s">
        <v>2810</v>
      </c>
      <c r="C65" s="1168" t="s">
        <v>970</v>
      </c>
      <c r="D65" s="1169">
        <f>SUM(D66:D67)</f>
        <v>0</v>
      </c>
      <c r="E65" s="1170">
        <f>SUM(E66:E67)</f>
        <v>0</v>
      </c>
      <c r="F65" s="1111"/>
      <c r="G65" s="1478"/>
      <c r="H65" s="1478"/>
      <c r="I65" s="1478"/>
      <c r="J65" s="1478"/>
      <c r="K65" s="1113"/>
      <c r="L65" s="1113"/>
      <c r="M65" s="1113"/>
      <c r="N65" s="1113"/>
    </row>
    <row r="66" spans="1:14" s="185" customFormat="1" ht="12" customHeight="1">
      <c r="A66" s="270" t="s">
        <v>2811</v>
      </c>
      <c r="B66" s="1191" t="s">
        <v>949</v>
      </c>
      <c r="C66" s="272" t="s">
        <v>972</v>
      </c>
      <c r="D66" s="1181"/>
      <c r="E66" s="1181"/>
      <c r="F66" s="1113"/>
      <c r="G66" s="1202"/>
      <c r="H66" s="1113"/>
      <c r="I66" s="1113"/>
      <c r="J66" s="1113"/>
      <c r="K66" s="1113"/>
      <c r="L66" s="1113"/>
      <c r="M66" s="1113"/>
      <c r="N66" s="1113"/>
    </row>
    <row r="67" spans="1:14" s="275" customFormat="1" ht="12" customHeight="1">
      <c r="A67" s="1182" t="s">
        <v>532</v>
      </c>
      <c r="B67" s="1191" t="s">
        <v>2812</v>
      </c>
      <c r="C67" s="272" t="s">
        <v>975</v>
      </c>
      <c r="D67" s="1181"/>
      <c r="E67" s="1181"/>
      <c r="F67" s="1204"/>
      <c r="G67" s="1204"/>
      <c r="H67" s="1204"/>
      <c r="I67" s="1204"/>
      <c r="J67" s="1204"/>
      <c r="K67" s="1204"/>
      <c r="L67" s="1204"/>
      <c r="M67" s="1204"/>
      <c r="N67" s="1204"/>
    </row>
    <row r="68" spans="1:14" ht="12" customHeight="1">
      <c r="A68" s="1171" t="s">
        <v>945</v>
      </c>
      <c r="B68" s="1167" t="s">
        <v>2813</v>
      </c>
      <c r="C68" s="1168" t="s">
        <v>978</v>
      </c>
      <c r="D68" s="1192"/>
      <c r="E68" s="1170"/>
      <c r="F68" s="1128"/>
      <c r="G68" s="1207"/>
      <c r="H68" s="1128"/>
      <c r="I68" s="1128"/>
      <c r="J68" s="1128"/>
      <c r="K68" s="1128"/>
      <c r="L68" s="1128"/>
      <c r="M68" s="1128"/>
      <c r="N68" s="1128"/>
    </row>
    <row r="69" spans="1:14" ht="12" customHeight="1">
      <c r="A69" s="287" t="s">
        <v>2807</v>
      </c>
      <c r="B69" s="1193" t="s">
        <v>2814</v>
      </c>
      <c r="C69" s="289" t="s">
        <v>980</v>
      </c>
      <c r="D69" s="1194">
        <f>D64-D65-D68</f>
        <v>0</v>
      </c>
      <c r="E69" s="1194">
        <f>E64-E65-E68</f>
        <v>0</v>
      </c>
      <c r="F69" s="1128"/>
      <c r="G69" s="1208"/>
      <c r="H69" s="1128"/>
      <c r="I69" s="1128"/>
      <c r="J69" s="1128"/>
      <c r="K69" s="1128"/>
      <c r="L69" s="1128"/>
      <c r="M69" s="1128"/>
      <c r="N69" s="1128"/>
    </row>
    <row r="70" spans="1:14" ht="12" customHeight="1">
      <c r="F70" s="1128"/>
      <c r="G70" s="1208"/>
      <c r="H70" s="1128"/>
      <c r="I70" s="1128"/>
      <c r="J70" s="1128"/>
      <c r="K70" s="1128"/>
      <c r="L70" s="1128"/>
      <c r="M70" s="1128"/>
      <c r="N70" s="1128"/>
    </row>
    <row r="71" spans="1:14" ht="12" customHeight="1">
      <c r="F71" s="1128"/>
      <c r="G71" s="1208"/>
      <c r="H71" s="1128"/>
      <c r="I71" s="1128"/>
      <c r="J71" s="1128"/>
      <c r="K71" s="1128"/>
      <c r="L71" s="1128"/>
      <c r="M71" s="1128"/>
      <c r="N71" s="1128"/>
    </row>
    <row r="72" spans="1:14" ht="12" customHeight="1">
      <c r="G72" s="1195"/>
    </row>
    <row r="73" spans="1:14" ht="12" customHeight="1">
      <c r="E73" s="290"/>
      <c r="G73" s="1195"/>
    </row>
    <row r="74" spans="1:14" ht="12" customHeight="1">
      <c r="G74" s="1195"/>
    </row>
    <row r="75" spans="1:14" ht="12" customHeight="1"/>
    <row r="76" spans="1:14" ht="12" customHeight="1"/>
    <row r="77" spans="1:14" ht="12" customHeight="1"/>
    <row r="78" spans="1:14" ht="12" customHeight="1"/>
    <row r="79" spans="1:14" ht="12" customHeight="1"/>
    <row r="80" spans="1:14" ht="12" customHeight="1"/>
    <row r="81" ht="12" customHeight="1"/>
    <row r="82" ht="12" customHeight="1"/>
    <row r="83" ht="12" customHeight="1"/>
    <row r="84" ht="12" customHeight="1"/>
    <row r="85" ht="12" customHeight="1"/>
    <row r="86" ht="12" customHeight="1"/>
    <row r="87" ht="12" customHeight="1"/>
    <row r="88" ht="12" customHeight="1"/>
  </sheetData>
  <mergeCells count="15">
    <mergeCell ref="G64:J64"/>
    <mergeCell ref="G65:J65"/>
    <mergeCell ref="G36:J36"/>
    <mergeCell ref="G37:J37"/>
    <mergeCell ref="G53:J53"/>
    <mergeCell ref="I55:J55"/>
    <mergeCell ref="K55:L55"/>
    <mergeCell ref="G63:J63"/>
    <mergeCell ref="G10:J10"/>
    <mergeCell ref="K10:N10"/>
    <mergeCell ref="G18:J18"/>
    <mergeCell ref="K18:N18"/>
    <mergeCell ref="G23:J23"/>
    <mergeCell ref="G35:J35"/>
    <mergeCell ref="K35:N3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30.xml><?xml version="1.0" encoding="utf-8"?>
<worksheet xmlns="http://schemas.openxmlformats.org/spreadsheetml/2006/main" xmlns:r="http://schemas.openxmlformats.org/officeDocument/2006/relationships">
  <sheetPr codeName="Sheet29"/>
  <dimension ref="A1:I15"/>
  <sheetViews>
    <sheetView showGridLines="0" topLeftCell="C1" zoomScaleNormal="100" workbookViewId="0">
      <selection activeCell="H3" sqref="H3:I12"/>
    </sheetView>
  </sheetViews>
  <sheetFormatPr defaultRowHeight="15"/>
  <cols>
    <col min="1" max="1" width="35.42578125" customWidth="1"/>
    <col min="2" max="3" width="25.5703125" customWidth="1"/>
    <col min="4" max="4" width="22.28515625" customWidth="1"/>
    <col min="5" max="5" width="34.7109375" style="343" customWidth="1"/>
    <col min="6" max="6" width="41.28515625" style="348" customWidth="1"/>
    <col min="8" max="8" width="26.7109375" style="343" customWidth="1"/>
    <col min="9" max="9" width="26.7109375" style="348" customWidth="1"/>
  </cols>
  <sheetData>
    <row r="1" spans="1:9" ht="17.25" thickBot="1">
      <c r="A1" s="1" t="s">
        <v>177</v>
      </c>
      <c r="E1" s="1497" t="s">
        <v>1056</v>
      </c>
      <c r="F1" s="1499"/>
      <c r="G1" s="353"/>
      <c r="H1" s="1491" t="s">
        <v>1058</v>
      </c>
      <c r="I1" s="1493"/>
    </row>
    <row r="2" spans="1:9" ht="35.25" thickTop="1" thickBot="1">
      <c r="A2" s="84" t="s">
        <v>178</v>
      </c>
      <c r="B2" s="602" t="s">
        <v>2</v>
      </c>
      <c r="C2" s="602" t="s">
        <v>3</v>
      </c>
      <c r="E2" s="59" t="s">
        <v>2</v>
      </c>
      <c r="F2" s="59" t="s">
        <v>3</v>
      </c>
      <c r="H2" s="59" t="s">
        <v>2</v>
      </c>
      <c r="I2" s="59" t="s">
        <v>3</v>
      </c>
    </row>
    <row r="3" spans="1:9" ht="24" thickTop="1" thickBot="1">
      <c r="A3" s="25" t="s">
        <v>179</v>
      </c>
      <c r="B3" s="360">
        <f>SUM(B4:B5)</f>
        <v>0</v>
      </c>
      <c r="C3" s="143">
        <f>SUM(C4:C5)</f>
        <v>0</v>
      </c>
      <c r="E3" s="346">
        <f>SUM(B4:B5)-B3</f>
        <v>0</v>
      </c>
      <c r="F3" s="349">
        <f>SUM(C4:C5)-C3</f>
        <v>0</v>
      </c>
      <c r="H3" s="346">
        <f>B3-'BS old'!$D$71</f>
        <v>0</v>
      </c>
      <c r="I3" s="363">
        <f>C3-'BS old'!$G$71</f>
        <v>0</v>
      </c>
    </row>
    <row r="4" spans="1:9" ht="16.5" thickTop="1" thickBot="1">
      <c r="A4" s="14"/>
      <c r="B4" s="361"/>
      <c r="C4" s="80"/>
    </row>
    <row r="5" spans="1:9" ht="15.75" thickBot="1">
      <c r="A5" s="16"/>
      <c r="B5" s="362"/>
      <c r="C5" s="78"/>
    </row>
    <row r="6" spans="1:9" ht="24" thickTop="1" thickBot="1">
      <c r="A6" s="25" t="s">
        <v>180</v>
      </c>
      <c r="B6" s="362">
        <f>SUM(B7:B8)</f>
        <v>0</v>
      </c>
      <c r="C6" s="143">
        <f>SUM(C7:C8)</f>
        <v>0</v>
      </c>
      <c r="E6" s="346">
        <f>SUM(B7:B8)-B6</f>
        <v>0</v>
      </c>
      <c r="F6" s="349">
        <f>SUM(C7:C8)-C6</f>
        <v>0</v>
      </c>
      <c r="H6" s="346">
        <f>B6-'BS old'!$D$72</f>
        <v>0</v>
      </c>
      <c r="I6" s="349">
        <f>C6-'BS old'!$G$72</f>
        <v>0</v>
      </c>
    </row>
    <row r="7" spans="1:9" ht="16.5" thickTop="1" thickBot="1">
      <c r="A7" s="14"/>
      <c r="B7" s="361"/>
      <c r="C7" s="80"/>
    </row>
    <row r="8" spans="1:9" ht="15.75" thickBot="1">
      <c r="A8" s="16"/>
      <c r="B8" s="362"/>
      <c r="C8" s="78"/>
    </row>
    <row r="9" spans="1:9" ht="24" customHeight="1" thickTop="1" thickBot="1">
      <c r="A9" s="25" t="s">
        <v>181</v>
      </c>
      <c r="B9" s="362">
        <f>SUM(B10:B11)</f>
        <v>0</v>
      </c>
      <c r="C9" s="143">
        <f>SUM(C10:C11)</f>
        <v>0</v>
      </c>
      <c r="E9" s="346">
        <f>SUM(B10:B11)-B9</f>
        <v>0</v>
      </c>
      <c r="F9" s="349">
        <f>SUM(C10:C11)-C9</f>
        <v>0</v>
      </c>
      <c r="H9" s="346">
        <f>B9-'BS old'!$D$73</f>
        <v>0</v>
      </c>
      <c r="I9" s="349">
        <f>C9-'BS old'!$G$73</f>
        <v>0</v>
      </c>
    </row>
    <row r="10" spans="1:9" ht="16.5" thickTop="1" thickBot="1">
      <c r="A10" s="14"/>
      <c r="B10" s="361"/>
      <c r="C10" s="80"/>
    </row>
    <row r="11" spans="1:9" ht="15.75" thickBot="1">
      <c r="A11" s="16"/>
      <c r="B11" s="362"/>
      <c r="C11" s="78"/>
    </row>
    <row r="12" spans="1:9" ht="24" thickTop="1" thickBot="1">
      <c r="A12" s="25" t="s">
        <v>182</v>
      </c>
      <c r="B12" s="362">
        <f>SUM(B13:B14)</f>
        <v>0</v>
      </c>
      <c r="C12" s="143">
        <f>SUM(C13:C14)</f>
        <v>0</v>
      </c>
      <c r="E12" s="346">
        <f>SUM(B13:B14)-B12</f>
        <v>0</v>
      </c>
      <c r="F12" s="349">
        <f>SUM(C13:C14)-C12</f>
        <v>0</v>
      </c>
      <c r="H12" s="346">
        <f>B12-'BS old'!$D$74</f>
        <v>0</v>
      </c>
      <c r="I12" s="349">
        <f>C12-'BS old'!$G$74</f>
        <v>0</v>
      </c>
    </row>
    <row r="13" spans="1:9" ht="16.5" thickTop="1" thickBot="1">
      <c r="A13" s="14"/>
      <c r="B13" s="361"/>
      <c r="C13" s="80"/>
    </row>
    <row r="14" spans="1:9" ht="15.75" thickBot="1">
      <c r="A14" s="16"/>
      <c r="B14" s="362"/>
      <c r="C14" s="78"/>
    </row>
    <row r="15" spans="1:9" ht="15.75" thickTop="1"/>
  </sheetData>
  <mergeCells count="2">
    <mergeCell ref="E1:F1"/>
    <mergeCell ref="H1:I1"/>
  </mergeCells>
  <conditionalFormatting sqref="H1">
    <cfRule type="cellIs" priority="5" stopIfTrue="1" operator="greaterThan">
      <formula>0</formula>
    </cfRule>
  </conditionalFormatting>
  <conditionalFormatting sqref="E3:F12">
    <cfRule type="cellIs" dxfId="84" priority="3" operator="lessThan">
      <formula>0</formula>
    </cfRule>
    <cfRule type="cellIs" dxfId="83" priority="4" operator="greaterThan">
      <formula>0</formula>
    </cfRule>
  </conditionalFormatting>
  <conditionalFormatting sqref="H3:I12">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sheetPr codeName="Sheet30"/>
  <dimension ref="A1:O8"/>
  <sheetViews>
    <sheetView showGridLines="0" zoomScaleNormal="100" workbookViewId="0">
      <selection activeCell="O7" sqref="J2:O7"/>
    </sheetView>
  </sheetViews>
  <sheetFormatPr defaultRowHeight="15"/>
  <cols>
    <col min="1" max="1" width="14.42578125" customWidth="1"/>
    <col min="2" max="7" width="12" customWidth="1"/>
    <col min="10" max="10" width="9.140625" style="343"/>
    <col min="11" max="14" width="9.140625" style="344"/>
    <col min="15" max="15" width="9.140625" style="348"/>
  </cols>
  <sheetData>
    <row r="1" spans="1:15" ht="17.25" thickBot="1">
      <c r="A1" s="1" t="s">
        <v>183</v>
      </c>
      <c r="J1" s="1497" t="s">
        <v>1056</v>
      </c>
      <c r="K1" s="1498"/>
      <c r="L1" s="1498"/>
      <c r="M1" s="1498"/>
      <c r="N1" s="1498"/>
      <c r="O1" s="1499"/>
    </row>
    <row r="2" spans="1:15" ht="49.5" customHeight="1" thickTop="1" thickBot="1">
      <c r="A2" s="1502" t="s">
        <v>1</v>
      </c>
      <c r="B2" s="1488" t="s">
        <v>2</v>
      </c>
      <c r="C2" s="1489"/>
      <c r="D2" s="1490"/>
      <c r="E2" s="1481" t="s">
        <v>492</v>
      </c>
      <c r="F2" s="1487"/>
      <c r="G2" s="1482"/>
      <c r="J2" s="1488" t="s">
        <v>2</v>
      </c>
      <c r="K2" s="1489"/>
      <c r="L2" s="1490"/>
      <c r="M2" s="1481" t="s">
        <v>492</v>
      </c>
      <c r="N2" s="1487"/>
      <c r="O2" s="1482"/>
    </row>
    <row r="3" spans="1:15" ht="16.5" thickTop="1" thickBot="1">
      <c r="A3" s="1503"/>
      <c r="B3" s="1488" t="s">
        <v>184</v>
      </c>
      <c r="C3" s="1489"/>
      <c r="D3" s="1490"/>
      <c r="E3" s="1488" t="s">
        <v>184</v>
      </c>
      <c r="F3" s="1489"/>
      <c r="G3" s="1490"/>
      <c r="J3" s="1488" t="s">
        <v>184</v>
      </c>
      <c r="K3" s="1489"/>
      <c r="L3" s="1490"/>
      <c r="M3" s="1488" t="s">
        <v>184</v>
      </c>
      <c r="N3" s="1489"/>
      <c r="O3" s="1490"/>
    </row>
    <row r="4" spans="1:15" s="4" customFormat="1" ht="45" customHeight="1" thickTop="1" thickBot="1">
      <c r="A4" s="1504"/>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c r="A5" s="71" t="s">
        <v>188</v>
      </c>
      <c r="B5" s="79"/>
      <c r="C5" s="79"/>
      <c r="D5" s="79"/>
      <c r="E5" s="79"/>
      <c r="F5" s="79"/>
      <c r="G5" s="80"/>
    </row>
    <row r="6" spans="1:15" ht="15.75" thickBot="1">
      <c r="A6" s="71" t="s">
        <v>189</v>
      </c>
      <c r="B6" s="79"/>
      <c r="C6" s="79"/>
      <c r="D6" s="79"/>
      <c r="E6" s="79"/>
      <c r="F6" s="79"/>
      <c r="G6" s="80"/>
    </row>
    <row r="7" spans="1:15" ht="15.75" thickBot="1">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75" thickTop="1"/>
  </sheetData>
  <mergeCells count="10">
    <mergeCell ref="J2:L2"/>
    <mergeCell ref="M2:O2"/>
    <mergeCell ref="J3:L3"/>
    <mergeCell ref="M3:O3"/>
    <mergeCell ref="J1:O1"/>
    <mergeCell ref="B2:D2"/>
    <mergeCell ref="E2:G2"/>
    <mergeCell ref="B3:D3"/>
    <mergeCell ref="E3:G3"/>
    <mergeCell ref="A2:A4"/>
  </mergeCells>
  <conditionalFormatting sqref="J5:O7">
    <cfRule type="cellIs" dxfId="80" priority="3" operator="lessThan">
      <formula>0</formula>
    </cfRule>
    <cfRule type="cellIs" dxfId="79" priority="4" operator="greaterThan">
      <formula>0</formula>
    </cfRule>
  </conditionalFormatting>
  <conditionalFormatting sqref="J7:O7">
    <cfRule type="cellIs" dxfId="78" priority="1" operator="lessThan">
      <formula>0</formula>
    </cfRule>
    <cfRule type="cellIs" dxfId="77" priority="2"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sheetPr codeName="Sheet31"/>
  <dimension ref="A1:H27"/>
  <sheetViews>
    <sheetView showGridLines="0" zoomScaleNormal="100" workbookViewId="0">
      <selection activeCell="C23" sqref="C23"/>
    </sheetView>
  </sheetViews>
  <sheetFormatPr defaultRowHeight="15"/>
  <cols>
    <col min="1" max="1" width="41" customWidth="1"/>
    <col min="2" max="2" width="45.42578125" customWidth="1"/>
    <col min="3" max="3" width="15.7109375" customWidth="1"/>
    <col min="4" max="4" width="41" style="350" customWidth="1"/>
    <col min="5" max="5" width="14.42578125" customWidth="1"/>
    <col min="6" max="6" width="11.42578125" customWidth="1"/>
  </cols>
  <sheetData>
    <row r="1" spans="1:8" ht="49.5">
      <c r="A1" s="3" t="s">
        <v>190</v>
      </c>
      <c r="D1" s="358" t="s">
        <v>1056</v>
      </c>
      <c r="E1" s="353"/>
      <c r="F1" s="353"/>
      <c r="G1" s="353"/>
      <c r="H1" s="353"/>
    </row>
    <row r="2" spans="1:8" ht="15.7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57">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57">
        <f>SUM(B20:B25)-B26</f>
        <v>0</v>
      </c>
    </row>
    <row r="27" spans="1:4" ht="17.25" thickTop="1">
      <c r="A27" s="1"/>
    </row>
  </sheetData>
  <conditionalFormatting sqref="D14:D26">
    <cfRule type="cellIs" dxfId="76" priority="2" operator="lessThan">
      <formula>0</formula>
    </cfRule>
    <cfRule type="cellIs" dxfId="75" priority="3"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sheetPr codeName="Sheet32"/>
  <dimension ref="A1:M45"/>
  <sheetViews>
    <sheetView showGridLines="0" workbookViewId="0">
      <selection activeCell="F12" sqref="F12"/>
    </sheetView>
  </sheetViews>
  <sheetFormatPr defaultColWidth="9.140625" defaultRowHeight="11.25"/>
  <cols>
    <col min="1" max="1" width="28.42578125" style="20" customWidth="1"/>
    <col min="2" max="6" width="11.5703125" style="20" customWidth="1"/>
    <col min="7" max="8" width="9.140625" style="20"/>
    <col min="9" max="9" width="20.140625" style="366" customWidth="1"/>
    <col min="10" max="10" width="9.140625" style="20" customWidth="1"/>
    <col min="11" max="11" width="26.85546875" style="366" customWidth="1"/>
    <col min="12" max="12" width="9.140625" style="20"/>
    <col min="13" max="13" width="31.28515625" style="366" customWidth="1"/>
    <col min="14" max="16384" width="9.140625" style="20"/>
  </cols>
  <sheetData>
    <row r="1" spans="1:13" ht="15">
      <c r="I1" s="356" t="s">
        <v>1056</v>
      </c>
      <c r="K1" s="356" t="s">
        <v>1060</v>
      </c>
      <c r="M1" s="358" t="s">
        <v>1058</v>
      </c>
    </row>
    <row r="2" spans="1:13" ht="12" thickBot="1"/>
    <row r="3" spans="1:13" ht="13.5" customHeight="1" thickTop="1" thickBot="1">
      <c r="A3" s="1508" t="s">
        <v>465</v>
      </c>
      <c r="B3" s="1505" t="s">
        <v>2</v>
      </c>
      <c r="C3" s="1506"/>
      <c r="D3" s="1506"/>
      <c r="E3" s="1506"/>
      <c r="F3" s="1507"/>
    </row>
    <row r="4" spans="1:13" ht="46.5" thickTop="1" thickBot="1">
      <c r="A4" s="1509"/>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66">
        <f>SUM(B5:E5)-F5</f>
        <v>0</v>
      </c>
      <c r="K5" s="366">
        <f>B5-F27</f>
        <v>0</v>
      </c>
      <c r="M5" s="367">
        <f>F5-'BS old'!$D$84</f>
        <v>0</v>
      </c>
    </row>
    <row r="6" spans="1:13" ht="22.5" customHeight="1" thickBot="1">
      <c r="A6" s="90" t="s">
        <v>394</v>
      </c>
      <c r="B6" s="93"/>
      <c r="C6" s="93"/>
      <c r="D6" s="93"/>
      <c r="E6" s="93"/>
      <c r="F6" s="94">
        <f t="shared" ref="F6:F21" si="0">SUM(B6:E6)</f>
        <v>0</v>
      </c>
      <c r="I6" s="366">
        <f>SUM(B6:E6)-F6</f>
        <v>0</v>
      </c>
      <c r="K6" s="366">
        <f>B6-F28</f>
        <v>0</v>
      </c>
      <c r="M6" s="367">
        <f>F6-'BS old'!$D$85</f>
        <v>0</v>
      </c>
    </row>
    <row r="7" spans="1:13" ht="22.5" customHeight="1" thickBot="1">
      <c r="A7" s="90" t="s">
        <v>466</v>
      </c>
      <c r="B7" s="93"/>
      <c r="C7" s="93"/>
      <c r="D7" s="93"/>
      <c r="E7" s="93"/>
      <c r="F7" s="94">
        <f t="shared" si="0"/>
        <v>0</v>
      </c>
      <c r="I7" s="366">
        <f t="shared" ref="I7:I22" si="1">SUM(B7:E7)-F7</f>
        <v>0</v>
      </c>
      <c r="K7" s="366">
        <f t="shared" ref="K7:K22" si="2">B7-F29</f>
        <v>0</v>
      </c>
      <c r="M7" s="367">
        <f>F7-'BS old'!$D$86</f>
        <v>0</v>
      </c>
    </row>
    <row r="8" spans="1:13" ht="22.5" customHeight="1" thickBot="1">
      <c r="A8" s="90" t="s">
        <v>467</v>
      </c>
      <c r="B8" s="93"/>
      <c r="C8" s="93"/>
      <c r="D8" s="93"/>
      <c r="E8" s="93"/>
      <c r="F8" s="94">
        <f t="shared" si="0"/>
        <v>0</v>
      </c>
      <c r="I8" s="366">
        <f t="shared" si="1"/>
        <v>0</v>
      </c>
      <c r="K8" s="366">
        <f t="shared" si="2"/>
        <v>0</v>
      </c>
      <c r="M8" s="366">
        <f>F8-'BS old'!$D$87</f>
        <v>0</v>
      </c>
    </row>
    <row r="9" spans="1:13" ht="22.5" customHeight="1" thickBot="1">
      <c r="A9" s="90" t="s">
        <v>395</v>
      </c>
      <c r="B9" s="93"/>
      <c r="C9" s="93"/>
      <c r="D9" s="93"/>
      <c r="E9" s="93"/>
      <c r="F9" s="94">
        <f t="shared" si="0"/>
        <v>0</v>
      </c>
      <c r="I9" s="366">
        <f t="shared" si="1"/>
        <v>0</v>
      </c>
      <c r="K9" s="366">
        <f t="shared" si="2"/>
        <v>0</v>
      </c>
      <c r="M9" s="367">
        <f>F9-'BS old'!$D$89</f>
        <v>0</v>
      </c>
    </row>
    <row r="10" spans="1:13" ht="22.5" customHeight="1" thickBot="1">
      <c r="A10" s="90" t="s">
        <v>396</v>
      </c>
      <c r="B10" s="93"/>
      <c r="C10" s="93"/>
      <c r="D10" s="93"/>
      <c r="E10" s="93"/>
      <c r="F10" s="94">
        <f t="shared" si="0"/>
        <v>0</v>
      </c>
      <c r="I10" s="366">
        <f t="shared" si="1"/>
        <v>0</v>
      </c>
      <c r="K10" s="366">
        <f t="shared" si="2"/>
        <v>0</v>
      </c>
      <c r="M10" s="367">
        <f>F10-'BS old'!$D$90</f>
        <v>0</v>
      </c>
    </row>
    <row r="11" spans="1:13" ht="22.5" customHeight="1" thickBot="1">
      <c r="A11" s="90" t="s">
        <v>397</v>
      </c>
      <c r="B11" s="93"/>
      <c r="C11" s="93"/>
      <c r="D11" s="93"/>
      <c r="E11" s="93"/>
      <c r="F11" s="94">
        <f>SUM(B11:E11)</f>
        <v>0</v>
      </c>
      <c r="I11" s="366">
        <f t="shared" si="1"/>
        <v>0</v>
      </c>
      <c r="K11" s="366">
        <f t="shared" si="2"/>
        <v>0</v>
      </c>
      <c r="M11" s="367">
        <f>F11-'BS old'!$D$91</f>
        <v>0</v>
      </c>
    </row>
    <row r="12" spans="1:13" ht="22.5" customHeight="1" thickBot="1">
      <c r="A12" s="90" t="s">
        <v>398</v>
      </c>
      <c r="B12" s="93"/>
      <c r="C12" s="93"/>
      <c r="D12" s="93"/>
      <c r="E12" s="93"/>
      <c r="F12" s="94">
        <f t="shared" si="0"/>
        <v>0</v>
      </c>
      <c r="I12" s="366">
        <f t="shared" si="1"/>
        <v>0</v>
      </c>
      <c r="K12" s="366">
        <f t="shared" si="2"/>
        <v>0</v>
      </c>
      <c r="M12" s="367">
        <f>F12-'BS old'!$D$92-'BS old'!$D$93</f>
        <v>0</v>
      </c>
    </row>
    <row r="13" spans="1:13" ht="22.5" customHeight="1" thickBot="1">
      <c r="A13" s="90" t="s">
        <v>468</v>
      </c>
      <c r="B13" s="93"/>
      <c r="C13" s="93"/>
      <c r="D13" s="93"/>
      <c r="E13" s="93"/>
      <c r="F13" s="94">
        <f t="shared" si="0"/>
        <v>0</v>
      </c>
      <c r="I13" s="366">
        <f t="shared" si="1"/>
        <v>0</v>
      </c>
      <c r="K13" s="366">
        <f t="shared" si="2"/>
        <v>0</v>
      </c>
      <c r="M13" s="367">
        <f>F13-'BS old'!$D$94</f>
        <v>0</v>
      </c>
    </row>
    <row r="14" spans="1:13" ht="22.5" customHeight="1" thickBot="1">
      <c r="A14" s="90" t="s">
        <v>399</v>
      </c>
      <c r="B14" s="93"/>
      <c r="C14" s="93"/>
      <c r="D14" s="93"/>
      <c r="E14" s="93"/>
      <c r="F14" s="94">
        <f t="shared" si="0"/>
        <v>0</v>
      </c>
      <c r="I14" s="366">
        <f t="shared" si="1"/>
        <v>0</v>
      </c>
      <c r="K14" s="366">
        <f t="shared" si="2"/>
        <v>0</v>
      </c>
      <c r="M14" s="367">
        <f>F14-'BS old'!$D$96</f>
        <v>0</v>
      </c>
    </row>
    <row r="15" spans="1:13" ht="22.5" customHeight="1" thickBot="1">
      <c r="A15" s="90" t="s">
        <v>400</v>
      </c>
      <c r="B15" s="93"/>
      <c r="C15" s="93"/>
      <c r="D15" s="93"/>
      <c r="E15" s="93"/>
      <c r="F15" s="94">
        <f t="shared" si="0"/>
        <v>0</v>
      </c>
      <c r="I15" s="366">
        <f t="shared" si="1"/>
        <v>0</v>
      </c>
      <c r="K15" s="366">
        <f t="shared" si="2"/>
        <v>0</v>
      </c>
      <c r="M15" s="367">
        <f>F15-'BS old'!$D$97</f>
        <v>0</v>
      </c>
    </row>
    <row r="16" spans="1:13" ht="22.5" customHeight="1" thickBot="1">
      <c r="A16" s="90" t="s">
        <v>401</v>
      </c>
      <c r="B16" s="93"/>
      <c r="C16" s="93"/>
      <c r="D16" s="93"/>
      <c r="E16" s="93"/>
      <c r="F16" s="94">
        <f t="shared" si="0"/>
        <v>0</v>
      </c>
      <c r="I16" s="366">
        <f t="shared" si="1"/>
        <v>0</v>
      </c>
      <c r="K16" s="366">
        <f t="shared" si="2"/>
        <v>0</v>
      </c>
      <c r="M16" s="367">
        <f>F16-'BS old'!$D$98</f>
        <v>0</v>
      </c>
    </row>
    <row r="17" spans="1:13" ht="22.5" customHeight="1" thickBot="1">
      <c r="A17" s="90" t="s">
        <v>402</v>
      </c>
      <c r="B17" s="93"/>
      <c r="C17" s="93"/>
      <c r="D17" s="93"/>
      <c r="E17" s="93"/>
      <c r="F17" s="94">
        <f t="shared" si="0"/>
        <v>0</v>
      </c>
      <c r="I17" s="366">
        <f t="shared" si="1"/>
        <v>0</v>
      </c>
      <c r="K17" s="366">
        <f t="shared" si="2"/>
        <v>0</v>
      </c>
      <c r="M17" s="367">
        <f>F17-'BS old'!$D$100</f>
        <v>0</v>
      </c>
    </row>
    <row r="18" spans="1:13" ht="22.5" customHeight="1" thickBot="1">
      <c r="A18" s="90" t="s">
        <v>469</v>
      </c>
      <c r="B18" s="93"/>
      <c r="C18" s="93"/>
      <c r="D18" s="93"/>
      <c r="E18" s="93"/>
      <c r="F18" s="94">
        <f t="shared" si="0"/>
        <v>0</v>
      </c>
      <c r="I18" s="366">
        <f t="shared" si="1"/>
        <v>0</v>
      </c>
      <c r="K18" s="366">
        <f t="shared" si="2"/>
        <v>0</v>
      </c>
      <c r="M18" s="367">
        <f>F18-'BS old'!$D$101</f>
        <v>0</v>
      </c>
    </row>
    <row r="19" spans="1:13" ht="22.5" customHeight="1" thickBot="1">
      <c r="A19" s="90" t="s">
        <v>470</v>
      </c>
      <c r="B19" s="93"/>
      <c r="C19" s="93"/>
      <c r="D19" s="93"/>
      <c r="E19" s="93"/>
      <c r="F19" s="94">
        <f t="shared" si="0"/>
        <v>0</v>
      </c>
      <c r="I19" s="366">
        <f t="shared" si="1"/>
        <v>0</v>
      </c>
      <c r="K19" s="366">
        <f t="shared" si="2"/>
        <v>0</v>
      </c>
      <c r="M19" s="367">
        <f>F19-'BS old'!$D$102</f>
        <v>0</v>
      </c>
    </row>
    <row r="20" spans="1:13" ht="22.5" customHeight="1" thickBot="1">
      <c r="A20" s="90" t="s">
        <v>403</v>
      </c>
      <c r="B20" s="93"/>
      <c r="C20" s="93"/>
      <c r="D20" s="93"/>
      <c r="E20" s="93"/>
      <c r="F20" s="94">
        <f t="shared" si="0"/>
        <v>0</v>
      </c>
      <c r="I20" s="366">
        <f t="shared" si="1"/>
        <v>0</v>
      </c>
      <c r="K20" s="366">
        <f t="shared" si="2"/>
        <v>0</v>
      </c>
      <c r="M20" s="368"/>
    </row>
    <row r="21" spans="1:13" ht="22.5" customHeight="1" thickBot="1">
      <c r="A21" s="90" t="s">
        <v>404</v>
      </c>
      <c r="B21" s="93"/>
      <c r="C21" s="93"/>
      <c r="D21" s="93"/>
      <c r="E21" s="93"/>
      <c r="F21" s="94">
        <f t="shared" si="0"/>
        <v>0</v>
      </c>
      <c r="I21" s="366">
        <f t="shared" si="1"/>
        <v>0</v>
      </c>
      <c r="K21" s="366">
        <f t="shared" si="2"/>
        <v>0</v>
      </c>
      <c r="M21" s="368"/>
    </row>
    <row r="22" spans="1:13" ht="22.5" customHeight="1" thickBot="1">
      <c r="A22" s="91" t="s">
        <v>471</v>
      </c>
      <c r="B22" s="95"/>
      <c r="C22" s="95"/>
      <c r="D22" s="95"/>
      <c r="E22" s="95"/>
      <c r="F22" s="98">
        <f>SUM(B22:E22)</f>
        <v>0</v>
      </c>
      <c r="I22" s="366">
        <f t="shared" si="1"/>
        <v>0</v>
      </c>
      <c r="K22" s="366">
        <f t="shared" si="2"/>
        <v>0</v>
      </c>
      <c r="M22" s="368"/>
    </row>
    <row r="23" spans="1:13" ht="22.5" customHeight="1" thickTop="1">
      <c r="A23" s="96"/>
      <c r="B23" s="97"/>
      <c r="C23" s="97"/>
      <c r="D23" s="97"/>
      <c r="E23" s="97"/>
      <c r="F23" s="97"/>
    </row>
    <row r="24" spans="1:13" ht="12" thickBot="1"/>
    <row r="25" spans="1:13" ht="13.5" customHeight="1" thickTop="1" thickBot="1">
      <c r="A25" s="1508" t="s">
        <v>465</v>
      </c>
      <c r="B25" s="1505" t="s">
        <v>3</v>
      </c>
      <c r="C25" s="1506"/>
      <c r="D25" s="1506"/>
      <c r="E25" s="1506"/>
      <c r="F25" s="1507"/>
    </row>
    <row r="26" spans="1:13" ht="46.5" thickTop="1" thickBot="1">
      <c r="A26" s="1509"/>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66">
        <f>SUM(B27:E27)-F27</f>
        <v>0</v>
      </c>
      <c r="M27" s="367">
        <f>F27-'BS old'!E84</f>
        <v>0</v>
      </c>
    </row>
    <row r="28" spans="1:13" ht="22.5" customHeight="1" thickBot="1">
      <c r="A28" s="90" t="s">
        <v>394</v>
      </c>
      <c r="B28" s="93"/>
      <c r="C28" s="93"/>
      <c r="D28" s="93"/>
      <c r="E28" s="93"/>
      <c r="F28" s="94">
        <f t="shared" ref="F28:F42" si="3">SUM(B28:E28)</f>
        <v>0</v>
      </c>
      <c r="I28" s="366">
        <f>SUM(B28:E28)-F28</f>
        <v>0</v>
      </c>
      <c r="M28" s="367">
        <f>F28-'BS old'!E85</f>
        <v>0</v>
      </c>
    </row>
    <row r="29" spans="1:13" ht="22.5" customHeight="1" thickBot="1">
      <c r="A29" s="90" t="s">
        <v>466</v>
      </c>
      <c r="B29" s="93"/>
      <c r="C29" s="93"/>
      <c r="D29" s="93"/>
      <c r="E29" s="93"/>
      <c r="F29" s="94">
        <f t="shared" si="3"/>
        <v>0</v>
      </c>
      <c r="I29" s="366">
        <f t="shared" ref="I29:I44" si="4">SUM(B29:E29)-F29</f>
        <v>0</v>
      </c>
      <c r="M29" s="367">
        <f>F29-'BS old'!E86</f>
        <v>0</v>
      </c>
    </row>
    <row r="30" spans="1:13" ht="22.5" customHeight="1" thickBot="1">
      <c r="A30" s="90" t="s">
        <v>467</v>
      </c>
      <c r="B30" s="93"/>
      <c r="C30" s="93"/>
      <c r="D30" s="93"/>
      <c r="E30" s="93"/>
      <c r="F30" s="94">
        <f t="shared" si="3"/>
        <v>0</v>
      </c>
      <c r="I30" s="366">
        <f t="shared" si="4"/>
        <v>0</v>
      </c>
      <c r="M30" s="367">
        <f>F30-'BS old'!E87</f>
        <v>0</v>
      </c>
    </row>
    <row r="31" spans="1:13" ht="22.5" customHeight="1" thickBot="1">
      <c r="A31" s="90" t="s">
        <v>395</v>
      </c>
      <c r="B31" s="93"/>
      <c r="C31" s="93"/>
      <c r="D31" s="93"/>
      <c r="E31" s="93"/>
      <c r="F31" s="94">
        <f t="shared" si="3"/>
        <v>0</v>
      </c>
      <c r="I31" s="366">
        <f t="shared" si="4"/>
        <v>0</v>
      </c>
      <c r="M31" s="367">
        <f>F31-'BS old'!E89</f>
        <v>0</v>
      </c>
    </row>
    <row r="32" spans="1:13" ht="22.5" customHeight="1" thickBot="1">
      <c r="A32" s="90" t="s">
        <v>396</v>
      </c>
      <c r="B32" s="93"/>
      <c r="C32" s="93"/>
      <c r="D32" s="93"/>
      <c r="E32" s="93"/>
      <c r="F32" s="94">
        <f t="shared" si="3"/>
        <v>0</v>
      </c>
      <c r="I32" s="366">
        <f t="shared" si="4"/>
        <v>0</v>
      </c>
      <c r="M32" s="367">
        <f>F32-'BS old'!E90</f>
        <v>0</v>
      </c>
    </row>
    <row r="33" spans="1:13" ht="22.5" customHeight="1" thickBot="1">
      <c r="A33" s="90" t="s">
        <v>397</v>
      </c>
      <c r="B33" s="93"/>
      <c r="C33" s="93"/>
      <c r="D33" s="93"/>
      <c r="E33" s="93"/>
      <c r="F33" s="94">
        <f t="shared" si="3"/>
        <v>0</v>
      </c>
      <c r="I33" s="366">
        <f t="shared" si="4"/>
        <v>0</v>
      </c>
      <c r="M33" s="367">
        <f>F33-'BS old'!E91</f>
        <v>0</v>
      </c>
    </row>
    <row r="34" spans="1:13" ht="22.5" customHeight="1" thickBot="1">
      <c r="A34" s="90" t="s">
        <v>398</v>
      </c>
      <c r="B34" s="93"/>
      <c r="C34" s="93"/>
      <c r="D34" s="93"/>
      <c r="E34" s="93"/>
      <c r="F34" s="94">
        <f t="shared" si="3"/>
        <v>0</v>
      </c>
      <c r="I34" s="366">
        <f t="shared" si="4"/>
        <v>0</v>
      </c>
      <c r="M34" s="367">
        <f>F34-'BS old'!E92-'BS old'!E93</f>
        <v>0</v>
      </c>
    </row>
    <row r="35" spans="1:13" ht="22.5" customHeight="1" thickBot="1">
      <c r="A35" s="90" t="s">
        <v>468</v>
      </c>
      <c r="B35" s="93"/>
      <c r="C35" s="93"/>
      <c r="D35" s="93"/>
      <c r="E35" s="93"/>
      <c r="F35" s="94">
        <f t="shared" si="3"/>
        <v>0</v>
      </c>
      <c r="I35" s="366">
        <f t="shared" si="4"/>
        <v>0</v>
      </c>
      <c r="M35" s="367">
        <f>F35-'BS old'!E94</f>
        <v>0</v>
      </c>
    </row>
    <row r="36" spans="1:13" ht="22.5" customHeight="1" thickBot="1">
      <c r="A36" s="90" t="s">
        <v>399</v>
      </c>
      <c r="B36" s="93"/>
      <c r="C36" s="93"/>
      <c r="D36" s="93"/>
      <c r="E36" s="93"/>
      <c r="F36" s="94">
        <f t="shared" si="3"/>
        <v>0</v>
      </c>
      <c r="I36" s="366">
        <f t="shared" si="4"/>
        <v>0</v>
      </c>
      <c r="M36" s="367">
        <f>F36-'BS old'!E96</f>
        <v>0</v>
      </c>
    </row>
    <row r="37" spans="1:13" ht="22.5" customHeight="1" thickBot="1">
      <c r="A37" s="90" t="s">
        <v>400</v>
      </c>
      <c r="B37" s="93"/>
      <c r="C37" s="93"/>
      <c r="D37" s="93"/>
      <c r="E37" s="93"/>
      <c r="F37" s="94">
        <f t="shared" si="3"/>
        <v>0</v>
      </c>
      <c r="I37" s="366">
        <f t="shared" si="4"/>
        <v>0</v>
      </c>
      <c r="M37" s="367">
        <f>F37-'BS old'!E97</f>
        <v>0</v>
      </c>
    </row>
    <row r="38" spans="1:13" ht="22.5" customHeight="1" thickBot="1">
      <c r="A38" s="90" t="s">
        <v>401</v>
      </c>
      <c r="B38" s="93"/>
      <c r="C38" s="93"/>
      <c r="D38" s="93"/>
      <c r="E38" s="93"/>
      <c r="F38" s="94">
        <f t="shared" si="3"/>
        <v>0</v>
      </c>
      <c r="I38" s="366">
        <f t="shared" si="4"/>
        <v>0</v>
      </c>
      <c r="M38" s="367">
        <f>F38-'BS old'!E98</f>
        <v>0</v>
      </c>
    </row>
    <row r="39" spans="1:13" ht="22.5" customHeight="1" thickBot="1">
      <c r="A39" s="90" t="s">
        <v>402</v>
      </c>
      <c r="B39" s="93"/>
      <c r="C39" s="93"/>
      <c r="D39" s="93"/>
      <c r="E39" s="93"/>
      <c r="F39" s="94">
        <f t="shared" si="3"/>
        <v>0</v>
      </c>
      <c r="I39" s="366">
        <f t="shared" si="4"/>
        <v>0</v>
      </c>
      <c r="M39" s="367">
        <f>F39-'BS old'!E100</f>
        <v>0</v>
      </c>
    </row>
    <row r="40" spans="1:13" ht="22.5" customHeight="1" thickBot="1">
      <c r="A40" s="90" t="s">
        <v>469</v>
      </c>
      <c r="B40" s="93"/>
      <c r="C40" s="93"/>
      <c r="D40" s="93"/>
      <c r="E40" s="93"/>
      <c r="F40" s="94">
        <f t="shared" si="3"/>
        <v>0</v>
      </c>
      <c r="I40" s="366">
        <f t="shared" si="4"/>
        <v>0</v>
      </c>
      <c r="M40" s="367">
        <f>F40-'BS old'!E101</f>
        <v>0</v>
      </c>
    </row>
    <row r="41" spans="1:13" ht="22.5" customHeight="1" thickBot="1">
      <c r="A41" s="90" t="s">
        <v>470</v>
      </c>
      <c r="B41" s="93"/>
      <c r="C41" s="93"/>
      <c r="D41" s="93"/>
      <c r="E41" s="93"/>
      <c r="F41" s="94">
        <f t="shared" si="3"/>
        <v>0</v>
      </c>
      <c r="I41" s="366">
        <f t="shared" si="4"/>
        <v>0</v>
      </c>
      <c r="M41" s="367">
        <f>F41-'BS old'!E102</f>
        <v>0</v>
      </c>
    </row>
    <row r="42" spans="1:13" ht="22.5" customHeight="1" thickBot="1">
      <c r="A42" s="90" t="s">
        <v>403</v>
      </c>
      <c r="B42" s="93"/>
      <c r="C42" s="93"/>
      <c r="D42" s="93"/>
      <c r="E42" s="93"/>
      <c r="F42" s="94">
        <f t="shared" si="3"/>
        <v>0</v>
      </c>
      <c r="I42" s="366">
        <f t="shared" si="4"/>
        <v>0</v>
      </c>
      <c r="M42" s="368"/>
    </row>
    <row r="43" spans="1:13" ht="22.5" customHeight="1" thickBot="1">
      <c r="A43" s="90" t="s">
        <v>404</v>
      </c>
      <c r="B43" s="93"/>
      <c r="C43" s="93"/>
      <c r="D43" s="93"/>
      <c r="E43" s="93"/>
      <c r="F43" s="94">
        <f>SUM(B43:E43)</f>
        <v>0</v>
      </c>
      <c r="I43" s="366">
        <f t="shared" si="4"/>
        <v>0</v>
      </c>
      <c r="M43" s="368"/>
    </row>
    <row r="44" spans="1:13" ht="22.5" customHeight="1" thickBot="1">
      <c r="A44" s="91" t="s">
        <v>471</v>
      </c>
      <c r="B44" s="95"/>
      <c r="C44" s="95"/>
      <c r="D44" s="95"/>
      <c r="E44" s="95"/>
      <c r="F44" s="98">
        <f>SUM(B44:E44)</f>
        <v>0</v>
      </c>
      <c r="I44" s="366">
        <f t="shared" si="4"/>
        <v>0</v>
      </c>
      <c r="M44" s="368"/>
    </row>
    <row r="45" spans="1:13" ht="12" thickTop="1"/>
  </sheetData>
  <mergeCells count="4">
    <mergeCell ref="B3:F3"/>
    <mergeCell ref="A25:A26"/>
    <mergeCell ref="B25:F25"/>
    <mergeCell ref="A3:A4"/>
  </mergeCells>
  <conditionalFormatting sqref="I5:I22 I27:I44 M5:M19 M27:M41 K5:K22">
    <cfRule type="cellIs" dxfId="74" priority="12" operator="lessThan">
      <formula>0</formula>
    </cfRule>
    <cfRule type="cellIs" dxfId="73"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sheetPr codeName="Sheet33"/>
  <dimension ref="A1:P36"/>
  <sheetViews>
    <sheetView showGridLines="0" topLeftCell="A25" zoomScaleNormal="100" workbookViewId="0">
      <selection activeCell="P29" sqref="P29"/>
    </sheetView>
  </sheetViews>
  <sheetFormatPr defaultRowHeight="15" outlineLevelCol="1"/>
  <cols>
    <col min="1" max="1" width="20.7109375" customWidth="1"/>
    <col min="2" max="6" width="13.140625" customWidth="1"/>
    <col min="7" max="7" width="23.28515625" customWidth="1"/>
    <col min="8" max="8" width="14.28515625" style="343" hidden="1" customWidth="1" outlineLevel="1"/>
    <col min="9" max="11" width="12.7109375" style="344" hidden="1" customWidth="1" outlineLevel="1"/>
    <col min="12" max="12" width="18" style="348" customWidth="1" collapsed="1"/>
    <col min="14" max="14" width="27.42578125" style="350" customWidth="1"/>
    <col min="16" max="16" width="24.7109375" style="350" customWidth="1"/>
    <col min="17" max="17" width="27.7109375" customWidth="1"/>
  </cols>
  <sheetData>
    <row r="1" spans="1:16">
      <c r="A1" s="99" t="s">
        <v>209</v>
      </c>
      <c r="B1" s="20"/>
      <c r="C1" s="20"/>
      <c r="D1" s="20"/>
      <c r="E1" s="20"/>
      <c r="F1" s="20"/>
      <c r="H1" s="1491" t="s">
        <v>1056</v>
      </c>
      <c r="I1" s="1492"/>
      <c r="J1" s="1492"/>
      <c r="K1" s="1492"/>
      <c r="L1" s="1493"/>
      <c r="N1" s="356" t="s">
        <v>1060</v>
      </c>
      <c r="P1" s="358" t="s">
        <v>1058</v>
      </c>
    </row>
    <row r="2" spans="1:16" ht="15.75" thickBot="1">
      <c r="A2" s="20" t="s">
        <v>8</v>
      </c>
      <c r="B2" s="20"/>
      <c r="C2" s="20"/>
      <c r="D2" s="20"/>
      <c r="E2" s="20"/>
      <c r="F2" s="20"/>
      <c r="N2" s="366"/>
    </row>
    <row r="3" spans="1:16" ht="16.5" thickTop="1" thickBot="1">
      <c r="A3" s="1502" t="s">
        <v>131</v>
      </c>
      <c r="B3" s="1488" t="s">
        <v>2</v>
      </c>
      <c r="C3" s="1489"/>
      <c r="D3" s="1489"/>
      <c r="E3" s="1489"/>
      <c r="F3" s="1490"/>
      <c r="N3" s="366"/>
    </row>
    <row r="4" spans="1:16" s="4" customFormat="1" ht="33" customHeight="1" thickTop="1" thickBot="1">
      <c r="A4" s="1504"/>
      <c r="B4" s="21" t="s">
        <v>32</v>
      </c>
      <c r="C4" s="21" t="s">
        <v>124</v>
      </c>
      <c r="D4" s="102" t="s">
        <v>210</v>
      </c>
      <c r="E4" s="601"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346">
        <f>SUM(B6:B10)-B5</f>
        <v>0</v>
      </c>
      <c r="I5" s="345">
        <f t="shared" ref="I5:K5" si="1">SUM(C6:C10)-C5</f>
        <v>0</v>
      </c>
      <c r="J5" s="345">
        <f t="shared" si="1"/>
        <v>0</v>
      </c>
      <c r="K5" s="345">
        <f t="shared" si="1"/>
        <v>0</v>
      </c>
      <c r="L5" s="349">
        <f>SUM(B5:E5)-F5</f>
        <v>0</v>
      </c>
      <c r="N5" s="357">
        <f>B5-F23</f>
        <v>0</v>
      </c>
      <c r="P5" s="357">
        <f>F5-'BS old'!$D$105-'BS old'!$D$107</f>
        <v>0</v>
      </c>
    </row>
    <row r="6" spans="1:16" ht="21" customHeight="1" thickTop="1" thickBot="1">
      <c r="A6" s="108"/>
      <c r="B6" s="79"/>
      <c r="C6" s="79"/>
      <c r="D6" s="144"/>
      <c r="E6" s="144"/>
      <c r="F6" s="145">
        <f t="shared" ref="F6:F17" si="2">SUM(B6:E6)</f>
        <v>0</v>
      </c>
      <c r="L6" s="349">
        <f>SUM(B6:E6)-F6</f>
        <v>0</v>
      </c>
      <c r="N6" s="357">
        <f>B6-F24</f>
        <v>0</v>
      </c>
    </row>
    <row r="7" spans="1:16" ht="21" customHeight="1" thickBot="1">
      <c r="A7" s="108"/>
      <c r="B7" s="79"/>
      <c r="C7" s="79"/>
      <c r="D7" s="120"/>
      <c r="E7" s="120"/>
      <c r="F7" s="145">
        <f t="shared" si="2"/>
        <v>0</v>
      </c>
      <c r="L7" s="349">
        <f t="shared" ref="L7:L10" si="3">SUM(B7:E7)-F7</f>
        <v>0</v>
      </c>
      <c r="N7" s="357">
        <f t="shared" ref="N7:N17" si="4">B7-F25</f>
        <v>0</v>
      </c>
    </row>
    <row r="8" spans="1:16" ht="21" customHeight="1" thickBot="1">
      <c r="A8" s="108"/>
      <c r="B8" s="79"/>
      <c r="C8" s="79"/>
      <c r="D8" s="120"/>
      <c r="E8" s="120"/>
      <c r="F8" s="145">
        <f t="shared" si="2"/>
        <v>0</v>
      </c>
      <c r="L8" s="349">
        <f t="shared" si="3"/>
        <v>0</v>
      </c>
      <c r="N8" s="357">
        <f t="shared" si="4"/>
        <v>0</v>
      </c>
    </row>
    <row r="9" spans="1:16" ht="21" customHeight="1" thickBot="1">
      <c r="A9" s="108"/>
      <c r="B9" s="79"/>
      <c r="C9" s="79"/>
      <c r="D9" s="120"/>
      <c r="E9" s="120"/>
      <c r="F9" s="145">
        <f t="shared" si="2"/>
        <v>0</v>
      </c>
      <c r="L9" s="349">
        <f t="shared" si="3"/>
        <v>0</v>
      </c>
      <c r="N9" s="357">
        <f t="shared" si="4"/>
        <v>0</v>
      </c>
    </row>
    <row r="10" spans="1:16" ht="21" customHeight="1" thickBot="1">
      <c r="A10" s="150"/>
      <c r="B10" s="85"/>
      <c r="C10" s="85"/>
      <c r="D10" s="146"/>
      <c r="E10" s="146"/>
      <c r="F10" s="147">
        <f t="shared" si="2"/>
        <v>0</v>
      </c>
      <c r="L10" s="349">
        <f t="shared" si="3"/>
        <v>0</v>
      </c>
      <c r="N10" s="357">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346">
        <f>SUM(B12:B17)-B11</f>
        <v>0</v>
      </c>
      <c r="I11" s="345">
        <f t="shared" ref="I11:K11" si="6">SUM(C12:C17)-C11</f>
        <v>0</v>
      </c>
      <c r="J11" s="345">
        <f t="shared" si="6"/>
        <v>0</v>
      </c>
      <c r="K11" s="345">
        <f t="shared" si="6"/>
        <v>0</v>
      </c>
      <c r="L11" s="349">
        <f>SUM(B11:E11)-F11</f>
        <v>0</v>
      </c>
      <c r="N11" s="357">
        <f t="shared" si="4"/>
        <v>0</v>
      </c>
      <c r="P11" s="357">
        <f>F11-'BS old'!$D$106-'BS old'!$D$108</f>
        <v>0</v>
      </c>
    </row>
    <row r="12" spans="1:16" ht="21" customHeight="1" thickTop="1" thickBot="1">
      <c r="A12" s="108"/>
      <c r="B12" s="79"/>
      <c r="C12" s="79"/>
      <c r="D12" s="144"/>
      <c r="E12" s="144"/>
      <c r="F12" s="145">
        <f t="shared" si="2"/>
        <v>0</v>
      </c>
      <c r="L12" s="349">
        <f>SUM(B12:E12)-F12</f>
        <v>0</v>
      </c>
      <c r="N12" s="357">
        <f t="shared" si="4"/>
        <v>0</v>
      </c>
    </row>
    <row r="13" spans="1:16" ht="21" customHeight="1" thickBot="1">
      <c r="A13" s="108"/>
      <c r="B13" s="79"/>
      <c r="C13" s="79"/>
      <c r="D13" s="120"/>
      <c r="E13" s="120"/>
      <c r="F13" s="145">
        <f t="shared" si="2"/>
        <v>0</v>
      </c>
      <c r="L13" s="349">
        <f>SUM(B13:E13)-F13</f>
        <v>0</v>
      </c>
      <c r="N13" s="357">
        <f>B13-F31</f>
        <v>0</v>
      </c>
    </row>
    <row r="14" spans="1:16" ht="21" customHeight="1" thickBot="1">
      <c r="A14" s="108"/>
      <c r="B14" s="79"/>
      <c r="C14" s="79"/>
      <c r="D14" s="120"/>
      <c r="E14" s="120"/>
      <c r="F14" s="145">
        <f t="shared" si="2"/>
        <v>0</v>
      </c>
      <c r="L14" s="349">
        <f t="shared" ref="L14:L17" si="7">SUM(B14:E14)-F14</f>
        <v>0</v>
      </c>
      <c r="N14" s="357">
        <f t="shared" si="4"/>
        <v>0</v>
      </c>
    </row>
    <row r="15" spans="1:16" ht="21" customHeight="1" thickBot="1">
      <c r="A15" s="108"/>
      <c r="B15" s="79"/>
      <c r="C15" s="79"/>
      <c r="D15" s="120"/>
      <c r="E15" s="120"/>
      <c r="F15" s="145">
        <f t="shared" si="2"/>
        <v>0</v>
      </c>
      <c r="L15" s="349">
        <f t="shared" si="7"/>
        <v>0</v>
      </c>
      <c r="N15" s="357">
        <f t="shared" si="4"/>
        <v>0</v>
      </c>
    </row>
    <row r="16" spans="1:16" ht="21" customHeight="1" thickBot="1">
      <c r="A16" s="108"/>
      <c r="B16" s="79"/>
      <c r="C16" s="79"/>
      <c r="D16" s="120"/>
      <c r="E16" s="120"/>
      <c r="F16" s="145">
        <f t="shared" si="2"/>
        <v>0</v>
      </c>
      <c r="L16" s="349">
        <f t="shared" si="7"/>
        <v>0</v>
      </c>
      <c r="N16" s="357">
        <f t="shared" si="4"/>
        <v>0</v>
      </c>
    </row>
    <row r="17" spans="1:16" ht="21" customHeight="1" thickBot="1">
      <c r="A17" s="150"/>
      <c r="B17" s="81"/>
      <c r="C17" s="81"/>
      <c r="D17" s="148"/>
      <c r="E17" s="148"/>
      <c r="F17" s="149">
        <f t="shared" si="2"/>
        <v>0</v>
      </c>
      <c r="L17" s="349">
        <f t="shared" si="7"/>
        <v>0</v>
      </c>
      <c r="N17" s="357">
        <f t="shared" si="4"/>
        <v>0</v>
      </c>
    </row>
    <row r="18" spans="1:16" ht="15.75" thickTop="1">
      <c r="A18" s="4"/>
      <c r="B18" s="4"/>
      <c r="C18" s="4"/>
      <c r="D18" s="4"/>
      <c r="E18" s="4"/>
      <c r="F18" s="4"/>
      <c r="N18" s="357"/>
    </row>
    <row r="19" spans="1:16" ht="16.5">
      <c r="A19" s="2"/>
      <c r="N19" s="357"/>
    </row>
    <row r="20" spans="1:16" ht="15.75" thickBot="1">
      <c r="A20" s="20" t="s">
        <v>15</v>
      </c>
      <c r="B20" s="20"/>
      <c r="C20" s="20"/>
      <c r="D20" s="20"/>
      <c r="E20" s="20"/>
      <c r="F20" s="20"/>
      <c r="N20" s="357"/>
    </row>
    <row r="21" spans="1:16" ht="16.5" thickTop="1" thickBot="1">
      <c r="A21" s="1502" t="s">
        <v>131</v>
      </c>
      <c r="B21" s="1488" t="s">
        <v>3</v>
      </c>
      <c r="C21" s="1489"/>
      <c r="D21" s="1489"/>
      <c r="E21" s="1489"/>
      <c r="F21" s="1490"/>
      <c r="N21" s="357"/>
    </row>
    <row r="22" spans="1:16" s="4" customFormat="1" ht="35.25" thickTop="1" thickBot="1">
      <c r="A22" s="1504"/>
      <c r="B22" s="21" t="s">
        <v>32</v>
      </c>
      <c r="C22" s="21" t="s">
        <v>124</v>
      </c>
      <c r="D22" s="102" t="s">
        <v>210</v>
      </c>
      <c r="E22" s="30" t="s">
        <v>211</v>
      </c>
      <c r="F22" s="21" t="s">
        <v>30</v>
      </c>
      <c r="H22" s="370"/>
      <c r="I22" s="369"/>
      <c r="J22" s="369"/>
      <c r="K22" s="369"/>
      <c r="L22" s="352"/>
      <c r="N22" s="357"/>
      <c r="P22" s="371"/>
    </row>
    <row r="23" spans="1:16" ht="21" customHeight="1" thickTop="1" thickBot="1">
      <c r="A23" s="150" t="s">
        <v>212</v>
      </c>
      <c r="B23" s="85">
        <f>SUM(B24:B28)</f>
        <v>0</v>
      </c>
      <c r="C23" s="85">
        <f>SUM(C24:C28)</f>
        <v>0</v>
      </c>
      <c r="D23" s="85">
        <f t="shared" ref="D23" si="8">SUM(D24:D28)</f>
        <v>0</v>
      </c>
      <c r="E23" s="85">
        <f t="shared" ref="E23" si="9">SUM(E24:E28)</f>
        <v>0</v>
      </c>
      <c r="F23" s="143">
        <f>SUM(B23:E23)</f>
        <v>0</v>
      </c>
      <c r="H23" s="346">
        <f>SUM(B24:B28)-B23</f>
        <v>0</v>
      </c>
      <c r="I23" s="345">
        <f t="shared" ref="I23" si="10">SUM(C24:C28)-C23</f>
        <v>0</v>
      </c>
      <c r="J23" s="345">
        <f t="shared" ref="J23" si="11">SUM(D24:D28)-D23</f>
        <v>0</v>
      </c>
      <c r="K23" s="345">
        <f t="shared" ref="K23" si="12">SUM(E24:E28)-E23</f>
        <v>0</v>
      </c>
      <c r="L23" s="349">
        <f>SUM(B23:E23)-F23</f>
        <v>0</v>
      </c>
      <c r="N23" s="357"/>
      <c r="P23" s="357">
        <f>F23-'BS old'!E105-'BS old'!E107</f>
        <v>0</v>
      </c>
    </row>
    <row r="24" spans="1:16" ht="21" customHeight="1" thickTop="1" thickBot="1">
      <c r="A24" s="108"/>
      <c r="B24" s="79"/>
      <c r="C24" s="79"/>
      <c r="D24" s="144"/>
      <c r="E24" s="144"/>
      <c r="F24" s="145">
        <f t="shared" ref="F24:F35" si="13">SUM(B24:E24)</f>
        <v>0</v>
      </c>
      <c r="L24" s="349">
        <f>SUM(B24:E24)-F24</f>
        <v>0</v>
      </c>
      <c r="N24" s="357"/>
    </row>
    <row r="25" spans="1:16" ht="21" customHeight="1" thickBot="1">
      <c r="A25" s="108"/>
      <c r="B25" s="79"/>
      <c r="C25" s="79"/>
      <c r="D25" s="120"/>
      <c r="E25" s="120"/>
      <c r="F25" s="145">
        <f t="shared" si="13"/>
        <v>0</v>
      </c>
      <c r="L25" s="349">
        <f t="shared" ref="L25:L28" si="14">SUM(B25:E25)-F25</f>
        <v>0</v>
      </c>
      <c r="N25" s="357"/>
    </row>
    <row r="26" spans="1:16" ht="21" customHeight="1" thickBot="1">
      <c r="A26" s="108"/>
      <c r="B26" s="79"/>
      <c r="C26" s="79"/>
      <c r="D26" s="120"/>
      <c r="E26" s="120"/>
      <c r="F26" s="145">
        <f t="shared" si="13"/>
        <v>0</v>
      </c>
      <c r="L26" s="349">
        <f t="shared" si="14"/>
        <v>0</v>
      </c>
      <c r="N26" s="357"/>
    </row>
    <row r="27" spans="1:16" ht="21" customHeight="1" thickBot="1">
      <c r="A27" s="108"/>
      <c r="B27" s="79"/>
      <c r="C27" s="79"/>
      <c r="D27" s="120"/>
      <c r="E27" s="120"/>
      <c r="F27" s="145">
        <f t="shared" si="13"/>
        <v>0</v>
      </c>
      <c r="L27" s="349">
        <f t="shared" si="14"/>
        <v>0</v>
      </c>
      <c r="N27" s="357"/>
    </row>
    <row r="28" spans="1:16" ht="21" customHeight="1" thickBot="1">
      <c r="A28" s="150"/>
      <c r="B28" s="85"/>
      <c r="C28" s="85"/>
      <c r="D28" s="146"/>
      <c r="E28" s="146"/>
      <c r="F28" s="147">
        <f t="shared" si="13"/>
        <v>0</v>
      </c>
      <c r="L28" s="349">
        <f t="shared" si="14"/>
        <v>0</v>
      </c>
      <c r="N28" s="357"/>
    </row>
    <row r="29" spans="1:16" ht="21" customHeight="1" thickTop="1" thickBot="1">
      <c r="A29" s="150" t="s">
        <v>213</v>
      </c>
      <c r="B29" s="85">
        <f>SUM(B30:B34)</f>
        <v>0</v>
      </c>
      <c r="C29" s="85">
        <f>SUM(C30:C34)</f>
        <v>0</v>
      </c>
      <c r="D29" s="85">
        <f t="shared" ref="D29" si="15">SUM(D30:D34)</f>
        <v>0</v>
      </c>
      <c r="E29" s="85">
        <f t="shared" ref="E29" si="16">SUM(E30:E34)</f>
        <v>0</v>
      </c>
      <c r="F29" s="143">
        <f>SUM(B29:E29)</f>
        <v>0</v>
      </c>
      <c r="H29" s="346">
        <f>SUM(B30:B35)-B29</f>
        <v>0</v>
      </c>
      <c r="I29" s="345">
        <f t="shared" ref="I29" si="17">SUM(C30:C35)-C29</f>
        <v>0</v>
      </c>
      <c r="J29" s="345">
        <f t="shared" ref="J29" si="18">SUM(D30:D35)-D29</f>
        <v>0</v>
      </c>
      <c r="K29" s="345">
        <f t="shared" ref="K29" si="19">SUM(E30:E35)-E29</f>
        <v>0</v>
      </c>
      <c r="L29" s="349">
        <f>SUM(B29:E29)-F29</f>
        <v>0</v>
      </c>
      <c r="N29" s="357"/>
      <c r="P29" s="357">
        <f>F29-'BS old'!E106-'BS old'!E108</f>
        <v>0</v>
      </c>
    </row>
    <row r="30" spans="1:16" ht="21" customHeight="1" thickTop="1" thickBot="1">
      <c r="A30" s="108"/>
      <c r="B30" s="79"/>
      <c r="C30" s="79"/>
      <c r="D30" s="144"/>
      <c r="E30" s="144"/>
      <c r="F30" s="145">
        <f t="shared" si="13"/>
        <v>0</v>
      </c>
      <c r="L30" s="349">
        <f>SUM(B30:E30)-F30</f>
        <v>0</v>
      </c>
      <c r="N30" s="357"/>
    </row>
    <row r="31" spans="1:16" ht="21" customHeight="1" thickBot="1">
      <c r="A31" s="108"/>
      <c r="B31" s="79"/>
      <c r="C31" s="79"/>
      <c r="D31" s="120"/>
      <c r="E31" s="120"/>
      <c r="F31" s="145">
        <f t="shared" si="13"/>
        <v>0</v>
      </c>
      <c r="L31" s="349">
        <f t="shared" ref="L31:L35" si="20">SUM(B31:E31)-F31</f>
        <v>0</v>
      </c>
      <c r="N31" s="357"/>
    </row>
    <row r="32" spans="1:16" ht="21" customHeight="1" thickBot="1">
      <c r="A32" s="108"/>
      <c r="B32" s="79"/>
      <c r="C32" s="79"/>
      <c r="D32" s="120"/>
      <c r="E32" s="120"/>
      <c r="F32" s="145">
        <f t="shared" si="13"/>
        <v>0</v>
      </c>
      <c r="L32" s="349">
        <f t="shared" si="20"/>
        <v>0</v>
      </c>
      <c r="N32" s="357"/>
    </row>
    <row r="33" spans="1:14" ht="21" customHeight="1" thickBot="1">
      <c r="A33" s="108"/>
      <c r="B33" s="79"/>
      <c r="C33" s="79"/>
      <c r="D33" s="120"/>
      <c r="E33" s="120"/>
      <c r="F33" s="145">
        <f t="shared" si="13"/>
        <v>0</v>
      </c>
      <c r="L33" s="349">
        <f t="shared" si="20"/>
        <v>0</v>
      </c>
      <c r="N33" s="357"/>
    </row>
    <row r="34" spans="1:14" ht="21" customHeight="1" thickBot="1">
      <c r="A34" s="108"/>
      <c r="B34" s="79"/>
      <c r="C34" s="79"/>
      <c r="D34" s="120"/>
      <c r="E34" s="120"/>
      <c r="F34" s="145">
        <f t="shared" si="13"/>
        <v>0</v>
      </c>
      <c r="L34" s="349">
        <f t="shared" si="20"/>
        <v>0</v>
      </c>
      <c r="N34" s="357"/>
    </row>
    <row r="35" spans="1:14" ht="21" customHeight="1" thickBot="1">
      <c r="A35" s="150"/>
      <c r="B35" s="81"/>
      <c r="C35" s="81"/>
      <c r="D35" s="148"/>
      <c r="E35" s="148"/>
      <c r="F35" s="149">
        <f t="shared" si="13"/>
        <v>0</v>
      </c>
      <c r="L35" s="349">
        <f t="shared" si="20"/>
        <v>0</v>
      </c>
      <c r="N35" s="357"/>
    </row>
    <row r="36" spans="1:14" ht="15.75" thickTop="1"/>
  </sheetData>
  <mergeCells count="5">
    <mergeCell ref="B21:F21"/>
    <mergeCell ref="A21:A22"/>
    <mergeCell ref="A3:A4"/>
    <mergeCell ref="B3:F3"/>
    <mergeCell ref="H1:L1"/>
  </mergeCells>
  <conditionalFormatting sqref="H5:K35">
    <cfRule type="cellIs" dxfId="72" priority="31" operator="lessThan">
      <formula>0</formula>
    </cfRule>
    <cfRule type="cellIs" dxfId="71" priority="32" operator="greaterThan">
      <formula>0</formula>
    </cfRule>
  </conditionalFormatting>
  <conditionalFormatting sqref="H5:L36">
    <cfRule type="cellIs" dxfId="70" priority="26" operator="lessThan">
      <formula>0</formula>
    </cfRule>
    <cfRule type="cellIs" dxfId="69"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68" priority="23" operator="lessThan">
      <formula>0</formula>
    </cfRule>
    <cfRule type="cellIs" dxfId="67" priority="24" operator="greaterThan">
      <formula>0</formula>
    </cfRule>
  </conditionalFormatting>
  <conditionalFormatting sqref="P5:P29">
    <cfRule type="cellIs" dxfId="66" priority="21" operator="lessThan">
      <formula>0</formula>
    </cfRule>
    <cfRule type="cellIs" dxfId="65" priority="22" operator="greaterThan">
      <formula>0</formula>
    </cfRule>
  </conditionalFormatting>
  <conditionalFormatting sqref="L5">
    <cfRule type="cellIs" dxfId="64" priority="16" operator="lessThan">
      <formula>0</formula>
    </cfRule>
    <cfRule type="cellIs" dxfId="63"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62" priority="11" operator="lessThan">
      <formula>0</formula>
    </cfRule>
    <cfRule type="cellIs" dxfId="61"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60" priority="6" operator="lessThan">
      <formula>0</formula>
    </cfRule>
    <cfRule type="cellIs" dxfId="59"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58" priority="1" operator="lessThan">
      <formula>0</formula>
    </cfRule>
    <cfRule type="cellIs" dxfId="57"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sheetPr codeName="Sheet34"/>
  <dimension ref="A1:I9"/>
  <sheetViews>
    <sheetView showGridLines="0" zoomScaleNormal="100" workbookViewId="0">
      <selection activeCell="A3" sqref="A3:A8"/>
    </sheetView>
  </sheetViews>
  <sheetFormatPr defaultRowHeight="15"/>
  <cols>
    <col min="1" max="1" width="32" customWidth="1"/>
    <col min="2" max="3" width="27.28515625" customWidth="1"/>
    <col min="4" max="4" width="14.140625" customWidth="1"/>
    <col min="5" max="5" width="25.28515625" style="343" customWidth="1"/>
    <col min="6" max="6" width="25.28515625" style="348" customWidth="1"/>
    <col min="7" max="7" width="5.85546875" customWidth="1"/>
    <col min="8" max="8" width="29.42578125" style="343" customWidth="1"/>
    <col min="9" max="9" width="30.85546875" style="348" customWidth="1"/>
  </cols>
  <sheetData>
    <row r="1" spans="1:9" ht="17.25" thickBot="1">
      <c r="A1" s="1" t="s">
        <v>214</v>
      </c>
      <c r="E1" s="1497" t="s">
        <v>1056</v>
      </c>
      <c r="F1" s="1499"/>
      <c r="H1" s="1497" t="s">
        <v>1058</v>
      </c>
      <c r="I1" s="1499"/>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46">
        <f>SUM(B3:B4)-B5</f>
        <v>0</v>
      </c>
      <c r="F5" s="349">
        <f>SUM(C3:C4)-C5</f>
        <v>0</v>
      </c>
      <c r="H5" s="346">
        <f>B5-'BS old'!$D$121</f>
        <v>0</v>
      </c>
      <c r="I5" s="349">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46">
        <f>SUM(B6:B7)-B8</f>
        <v>0</v>
      </c>
      <c r="F8" s="349">
        <f>SUM(C6:C7)-C8</f>
        <v>0</v>
      </c>
      <c r="H8" s="346">
        <f>B8-'BS old'!$D$109</f>
        <v>0</v>
      </c>
      <c r="I8" s="349">
        <f>C8-'BS old'!$E$109</f>
        <v>0</v>
      </c>
    </row>
    <row r="9" spans="1:9" ht="15.75" thickTop="1"/>
  </sheetData>
  <mergeCells count="2">
    <mergeCell ref="E1:F1"/>
    <mergeCell ref="H1:I1"/>
  </mergeCells>
  <conditionalFormatting sqref="H1">
    <cfRule type="cellIs" priority="3" stopIfTrue="1" operator="greaterThan">
      <formula>0</formula>
    </cfRule>
  </conditionalFormatting>
  <conditionalFormatting sqref="E3:I12">
    <cfRule type="cellIs" dxfId="56" priority="1" operator="lessThan">
      <formula>0</formula>
    </cfRule>
    <cfRule type="cellIs" dxfId="55"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sheetPr codeName="Sheet35"/>
  <dimension ref="A1:I10"/>
  <sheetViews>
    <sheetView showGridLines="0" zoomScaleNormal="100" workbookViewId="0">
      <selection activeCell="H9" sqref="H2:I9"/>
    </sheetView>
  </sheetViews>
  <sheetFormatPr defaultRowHeight="15"/>
  <cols>
    <col min="1" max="1" width="33" customWidth="1"/>
    <col min="2" max="3" width="26.7109375" customWidth="1"/>
    <col min="4" max="4" width="14.140625" customWidth="1"/>
    <col min="5" max="5" width="27.85546875" style="343" customWidth="1"/>
    <col min="6" max="6" width="27.85546875" style="348" customWidth="1"/>
    <col min="7" max="7" width="10.42578125" customWidth="1"/>
    <col min="8" max="8" width="23.140625" style="343" customWidth="1"/>
    <col min="9" max="9" width="23.140625" style="348" customWidth="1"/>
  </cols>
  <sheetData>
    <row r="1" spans="1:9" ht="17.25" thickBot="1">
      <c r="A1" s="1" t="s">
        <v>478</v>
      </c>
      <c r="E1" s="1497" t="s">
        <v>1056</v>
      </c>
      <c r="F1" s="1499"/>
      <c r="H1" s="1497" t="s">
        <v>1058</v>
      </c>
      <c r="I1" s="1499"/>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46">
        <f>SUM(B4:B6)-B7</f>
        <v>0</v>
      </c>
      <c r="F7" s="349">
        <f>SUM(C4:C6)-C7</f>
        <v>0</v>
      </c>
    </row>
    <row r="8" spans="1:9" ht="21.75" customHeight="1" thickBot="1">
      <c r="A8" s="103" t="s">
        <v>239</v>
      </c>
      <c r="B8" s="79"/>
      <c r="C8" s="80"/>
    </row>
    <row r="9" spans="1:9" ht="21.75" customHeight="1" thickBot="1">
      <c r="A9" s="72" t="s">
        <v>240</v>
      </c>
      <c r="B9" s="85">
        <f>B3+B7+B8</f>
        <v>0</v>
      </c>
      <c r="C9" s="78">
        <f>C3+C7+C8</f>
        <v>0</v>
      </c>
      <c r="E9" s="346">
        <f>B3+B7+B8-B9</f>
        <v>0</v>
      </c>
      <c r="F9" s="349">
        <f>C3+C7+C8-C9</f>
        <v>0</v>
      </c>
      <c r="H9" s="346">
        <f>B9-'BS old'!$D$118</f>
        <v>0</v>
      </c>
      <c r="I9" s="349">
        <f>C9-'BS old'!$E$118</f>
        <v>0</v>
      </c>
    </row>
    <row r="10" spans="1:9" ht="17.25" thickTop="1">
      <c r="A10" s="2"/>
    </row>
  </sheetData>
  <mergeCells count="2">
    <mergeCell ref="E1:F1"/>
    <mergeCell ref="H1:I1"/>
  </mergeCells>
  <conditionalFormatting sqref="E7:F9">
    <cfRule type="cellIs" dxfId="54" priority="4" operator="lessThan">
      <formula>0</formula>
    </cfRule>
    <cfRule type="cellIs" dxfId="53" priority="5" operator="greaterThan">
      <formula>0</formula>
    </cfRule>
  </conditionalFormatting>
  <conditionalFormatting sqref="H1">
    <cfRule type="cellIs" priority="3" stopIfTrue="1" operator="greaterThan">
      <formula>0</formula>
    </cfRule>
  </conditionalFormatting>
  <conditionalFormatting sqref="H9:I9">
    <cfRule type="cellIs" dxfId="52" priority="1" operator="lessThan">
      <formula>0</formula>
    </cfRule>
    <cfRule type="cellIs" dxfId="51" priority="2"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sheetPr codeName="Sheet36"/>
  <dimension ref="A1:F7"/>
  <sheetViews>
    <sheetView showGridLines="0" zoomScaleNormal="100" workbookViewId="0">
      <selection activeCell="B27" sqref="B27"/>
    </sheetView>
  </sheetViews>
  <sheetFormatPr defaultRowHeight="15"/>
  <cols>
    <col min="1" max="6" width="14.42578125" customWidth="1"/>
    <col min="7" max="7" width="23.28515625" customWidth="1"/>
  </cols>
  <sheetData>
    <row r="1" spans="1:6" ht="17.2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75" thickTop="1"/>
  </sheetData>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sheetPr codeName="Sheet37">
    <tabColor rgb="FFFFFF00"/>
  </sheetPr>
  <dimension ref="A1:I26"/>
  <sheetViews>
    <sheetView showGridLines="0" topLeftCell="A10" zoomScaleNormal="100" workbookViewId="0">
      <selection activeCell="H19" sqref="H19:I19"/>
    </sheetView>
  </sheetViews>
  <sheetFormatPr defaultColWidth="9.140625" defaultRowHeight="11.25"/>
  <cols>
    <col min="1" max="1" width="23" style="20" customWidth="1"/>
    <col min="2" max="2" width="8.28515625" style="20" customWidth="1"/>
    <col min="3" max="6" width="13.85546875" style="20" customWidth="1"/>
    <col min="7" max="7" width="23.28515625" style="20" customWidth="1"/>
    <col min="8" max="8" width="18.28515625" style="365" customWidth="1"/>
    <col min="9" max="9" width="18.28515625" style="364" customWidth="1"/>
    <col min="10" max="16384" width="9.140625" style="20"/>
  </cols>
  <sheetData>
    <row r="1" spans="1:9" ht="15">
      <c r="A1" s="99" t="s">
        <v>480</v>
      </c>
      <c r="H1" s="1491" t="s">
        <v>1058</v>
      </c>
      <c r="I1" s="1493"/>
    </row>
    <row r="2" spans="1:9" ht="12"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75">
        <f>SUM(E5:E7)-'BS old'!$D$134</f>
        <v>0</v>
      </c>
      <c r="I4" s="373">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75">
        <f>SUM(E9:E11)-'BS old'!$D$135</f>
        <v>0</v>
      </c>
      <c r="I8" s="373">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2" thickTop="1">
      <c r="A12" s="99"/>
    </row>
    <row r="13" spans="1:9" ht="12"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76"/>
      <c r="I15" s="374"/>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75">
        <f>SUM(E20:E22,E24:E25)-'BS old'!$D$132</f>
        <v>0</v>
      </c>
      <c r="I19" s="373">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2" thickTop="1"/>
  </sheetData>
  <mergeCells count="1">
    <mergeCell ref="H1:I1"/>
  </mergeCells>
  <conditionalFormatting sqref="H1">
    <cfRule type="cellIs" priority="5" stopIfTrue="1" operator="greaterThan">
      <formula>0</formula>
    </cfRule>
  </conditionalFormatting>
  <conditionalFormatting sqref="H19:I19">
    <cfRule type="cellIs" dxfId="50" priority="3" operator="lessThan">
      <formula>0</formula>
    </cfRule>
    <cfRule type="cellIs" dxfId="49" priority="4" operator="greaterThan">
      <formula>0</formula>
    </cfRule>
  </conditionalFormatting>
  <conditionalFormatting sqref="H4:I8">
    <cfRule type="cellIs" dxfId="48" priority="1" operator="lessThan">
      <formula>0</formula>
    </cfRule>
    <cfRule type="cellIs" dxfId="47"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sheetPr codeName="Sheet38"/>
  <dimension ref="A1:C20"/>
  <sheetViews>
    <sheetView showGridLines="0" zoomScaleNormal="100" workbookViewId="0">
      <selection activeCell="A3" sqref="A3:A19"/>
    </sheetView>
  </sheetViews>
  <sheetFormatPr defaultRowHeight="15"/>
  <cols>
    <col min="1" max="1" width="27.7109375" customWidth="1"/>
    <col min="2" max="3" width="29.28515625" customWidth="1"/>
    <col min="4" max="4" width="14.140625" customWidth="1"/>
    <col min="5" max="5" width="14.42578125" customWidth="1"/>
    <col min="6" max="7" width="23.28515625" customWidth="1"/>
  </cols>
  <sheetData>
    <row r="1" spans="1:3" ht="17.25" thickBot="1">
      <c r="A1" s="1" t="s">
        <v>481</v>
      </c>
    </row>
    <row r="2" spans="1:3" ht="24"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75" thickTop="1"/>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sheetPr codeName="Sheet1"/>
  <dimension ref="A1:C6"/>
  <sheetViews>
    <sheetView showGridLines="0" zoomScale="115" zoomScaleNormal="115" workbookViewId="0">
      <selection activeCell="B10" sqref="B10"/>
    </sheetView>
  </sheetViews>
  <sheetFormatPr defaultRowHeight="15"/>
  <cols>
    <col min="1" max="1" width="33.28515625" customWidth="1"/>
    <col min="2" max="3" width="26.140625" customWidth="1"/>
  </cols>
  <sheetData>
    <row r="1" spans="1:3" ht="17.2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75" thickTop="1"/>
  </sheetData>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sheetPr codeName="Sheet39"/>
  <dimension ref="A1:I17"/>
  <sheetViews>
    <sheetView showGridLines="0" zoomScaleNormal="100" workbookViewId="0">
      <selection activeCell="H2" sqref="H2:I13"/>
    </sheetView>
  </sheetViews>
  <sheetFormatPr defaultRowHeight="15"/>
  <cols>
    <col min="1" max="1" width="32.7109375" customWidth="1"/>
    <col min="2" max="3" width="26.85546875" customWidth="1"/>
    <col min="4" max="4" width="22.28515625" customWidth="1"/>
    <col min="5" max="5" width="26" style="343" customWidth="1"/>
    <col min="6" max="6" width="26" style="348" customWidth="1"/>
    <col min="7" max="7" width="5.140625" customWidth="1"/>
    <col min="8" max="8" width="22.5703125" style="379" customWidth="1"/>
    <col min="9" max="9" width="22.5703125" style="378" customWidth="1"/>
  </cols>
  <sheetData>
    <row r="1" spans="1:9" ht="17.25" thickBot="1">
      <c r="A1" s="377" t="s">
        <v>252</v>
      </c>
      <c r="E1" s="1497" t="s">
        <v>1056</v>
      </c>
      <c r="F1" s="1499"/>
      <c r="G1" s="353"/>
      <c r="H1" s="1510" t="s">
        <v>1058</v>
      </c>
      <c r="I1" s="1511"/>
    </row>
    <row r="2" spans="1:9" ht="23.25" customHeight="1" thickTop="1" thickBot="1">
      <c r="A2" s="84" t="s">
        <v>1</v>
      </c>
      <c r="B2" s="38" t="s">
        <v>2</v>
      </c>
      <c r="C2" s="38" t="s">
        <v>3</v>
      </c>
      <c r="E2" s="59" t="s">
        <v>2</v>
      </c>
      <c r="F2" s="59" t="s">
        <v>3</v>
      </c>
      <c r="H2" s="380" t="s">
        <v>2</v>
      </c>
      <c r="I2" s="380" t="s">
        <v>3</v>
      </c>
    </row>
    <row r="3" spans="1:9" ht="23.25" customHeight="1" thickTop="1" thickBot="1">
      <c r="A3" s="73" t="s">
        <v>253</v>
      </c>
      <c r="B3" s="85">
        <f>SUM(B4:B5)</f>
        <v>0</v>
      </c>
      <c r="C3" s="78">
        <f>SUM(C4:C5)</f>
        <v>0</v>
      </c>
      <c r="E3" s="346">
        <f>SUM(B4:B5)-B3</f>
        <v>0</v>
      </c>
      <c r="F3" s="349">
        <f>SUM(C4:C5)-C3</f>
        <v>0</v>
      </c>
      <c r="H3" s="653">
        <f>B3-'BS old'!$D$137</f>
        <v>0</v>
      </c>
      <c r="I3" s="654">
        <f>C3-'BS old'!$E$137</f>
        <v>0</v>
      </c>
    </row>
    <row r="4" spans="1:9" ht="23.25" customHeight="1" thickTop="1" thickBot="1">
      <c r="A4" s="14"/>
      <c r="B4" s="79"/>
      <c r="C4" s="80"/>
      <c r="H4" s="381"/>
      <c r="I4" s="382"/>
    </row>
    <row r="5" spans="1:9" ht="23.25" customHeight="1" thickBot="1">
      <c r="A5" s="16"/>
      <c r="B5" s="85"/>
      <c r="C5" s="78"/>
      <c r="H5" s="381"/>
      <c r="I5" s="382"/>
    </row>
    <row r="6" spans="1:9" ht="23.25" customHeight="1" thickTop="1" thickBot="1">
      <c r="A6" s="25" t="s">
        <v>254</v>
      </c>
      <c r="B6" s="85">
        <f>SUM(B7:B8)</f>
        <v>0</v>
      </c>
      <c r="C6" s="78">
        <f>SUM(C7:C8)</f>
        <v>0</v>
      </c>
      <c r="E6" s="346">
        <f>SUM(B7:B8)-B6</f>
        <v>0</v>
      </c>
      <c r="F6" s="349">
        <f>SUM(C7:C8)-C6</f>
        <v>0</v>
      </c>
      <c r="H6" s="653">
        <f>B6-'BS old'!$D$138</f>
        <v>0</v>
      </c>
      <c r="I6" s="654">
        <f>C6-'BS old'!$E$138</f>
        <v>0</v>
      </c>
    </row>
    <row r="7" spans="1:9" ht="23.25" customHeight="1" thickTop="1" thickBot="1">
      <c r="A7" s="14"/>
      <c r="B7" s="79"/>
      <c r="C7" s="80"/>
      <c r="H7" s="381"/>
      <c r="I7" s="382"/>
    </row>
    <row r="8" spans="1:9" ht="23.25" customHeight="1" thickBot="1">
      <c r="A8" s="16"/>
      <c r="B8" s="85"/>
      <c r="C8" s="78"/>
      <c r="H8" s="381"/>
      <c r="I8" s="382"/>
    </row>
    <row r="9" spans="1:9" ht="23.25" customHeight="1" thickTop="1" thickBot="1">
      <c r="A9" s="25" t="s">
        <v>482</v>
      </c>
      <c r="B9" s="85">
        <f>SUM(B10:B12)</f>
        <v>0</v>
      </c>
      <c r="C9" s="78">
        <f>SUM(C10:C12)</f>
        <v>0</v>
      </c>
      <c r="E9" s="346">
        <f>SUM(B10:B12)-B9</f>
        <v>0</v>
      </c>
      <c r="F9" s="349">
        <f>SUM(C10:C12)-C9</f>
        <v>0</v>
      </c>
      <c r="H9" s="653">
        <f>B9-'BS old'!$D$139</f>
        <v>0</v>
      </c>
      <c r="I9" s="654">
        <f>C9-'BS old'!$E$139</f>
        <v>0</v>
      </c>
    </row>
    <row r="10" spans="1:9" ht="23.25" customHeight="1" thickTop="1" thickBot="1">
      <c r="A10" s="14"/>
      <c r="B10" s="79"/>
      <c r="C10" s="80"/>
      <c r="H10" s="381"/>
      <c r="I10" s="382"/>
    </row>
    <row r="11" spans="1:9" ht="23.25" customHeight="1" thickBot="1">
      <c r="A11" s="14"/>
      <c r="B11" s="79"/>
      <c r="C11" s="80"/>
      <c r="H11" s="381"/>
      <c r="I11" s="382"/>
    </row>
    <row r="12" spans="1:9" ht="23.25" customHeight="1" thickBot="1">
      <c r="A12" s="16"/>
      <c r="B12" s="85"/>
      <c r="C12" s="78"/>
      <c r="H12" s="381"/>
      <c r="I12" s="382"/>
    </row>
    <row r="13" spans="1:9" ht="23.25" customHeight="1" thickTop="1" thickBot="1">
      <c r="A13" s="25" t="s">
        <v>483</v>
      </c>
      <c r="B13" s="85">
        <f>SUM(B14:B16)</f>
        <v>0</v>
      </c>
      <c r="C13" s="78">
        <f>SUM(C14:C16)</f>
        <v>0</v>
      </c>
      <c r="E13" s="346">
        <f>SUM(B14:B16)-B13</f>
        <v>0</v>
      </c>
      <c r="F13" s="349">
        <f>SUM(C14:C16)-C13</f>
        <v>0</v>
      </c>
      <c r="H13" s="653">
        <f>B13-'BS old'!$D$140</f>
        <v>0</v>
      </c>
      <c r="I13" s="654">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75" thickTop="1"/>
  </sheetData>
  <mergeCells count="2">
    <mergeCell ref="E1:F1"/>
    <mergeCell ref="H1:I1"/>
  </mergeCells>
  <conditionalFormatting sqref="E3:F13">
    <cfRule type="cellIs" dxfId="46" priority="4" operator="lessThan">
      <formula>0</formula>
    </cfRule>
    <cfRule type="cellIs" dxfId="45" priority="5" operator="greaterThan">
      <formula>0</formula>
    </cfRule>
  </conditionalFormatting>
  <conditionalFormatting sqref="H3:I13">
    <cfRule type="cellIs" dxfId="44" priority="1" operator="lessThan">
      <formula>0</formula>
    </cfRule>
    <cfRule type="cellIs" dxfId="43" priority="2" operator="greaterThan">
      <formula>0</formula>
    </cfRule>
  </conditionalFormatting>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sheetPr codeName="Sheet40"/>
  <dimension ref="A1:E15"/>
  <sheetViews>
    <sheetView showGridLines="0" zoomScaleNormal="100" workbookViewId="0">
      <selection activeCell="A11" sqref="A11"/>
    </sheetView>
  </sheetViews>
  <sheetFormatPr defaultRowHeight="15"/>
  <cols>
    <col min="1" max="1" width="27.5703125" customWidth="1"/>
    <col min="2" max="5" width="19.5703125" customWidth="1"/>
  </cols>
  <sheetData>
    <row r="1" spans="1:5" ht="16.5">
      <c r="A1" s="1" t="s">
        <v>255</v>
      </c>
    </row>
    <row r="2" spans="1:5" ht="15.75" thickBot="1">
      <c r="A2" s="20" t="s">
        <v>8</v>
      </c>
      <c r="B2" s="20"/>
      <c r="C2" s="20"/>
      <c r="D2" s="20"/>
      <c r="E2" s="20"/>
    </row>
    <row r="3" spans="1:5" ht="16.5" thickTop="1" thickBot="1">
      <c r="A3" s="1502" t="s">
        <v>131</v>
      </c>
      <c r="B3" s="1481" t="s">
        <v>256</v>
      </c>
      <c r="C3" s="1487"/>
      <c r="D3" s="1479" t="s">
        <v>257</v>
      </c>
      <c r="E3" s="20"/>
    </row>
    <row r="4" spans="1:5" ht="16.5" thickTop="1" thickBot="1">
      <c r="A4" s="1504"/>
      <c r="B4" s="21" t="s">
        <v>258</v>
      </c>
      <c r="C4" s="69" t="s">
        <v>259</v>
      </c>
      <c r="D4" s="1480"/>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7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sheetPr codeName="Sheet41"/>
  <dimension ref="A1:E17"/>
  <sheetViews>
    <sheetView showGridLines="0" zoomScaleNormal="100" workbookViewId="0">
      <selection activeCell="A13" sqref="A13"/>
    </sheetView>
  </sheetViews>
  <sheetFormatPr defaultRowHeight="15"/>
  <cols>
    <col min="1" max="1" width="18.5703125" customWidth="1"/>
    <col min="2" max="5" width="17" customWidth="1"/>
  </cols>
  <sheetData>
    <row r="1" spans="1:5" ht="16.5">
      <c r="A1" s="1" t="s">
        <v>255</v>
      </c>
    </row>
    <row r="2" spans="1:5">
      <c r="A2" s="20"/>
      <c r="B2" s="20"/>
      <c r="C2" s="20"/>
      <c r="D2" s="20"/>
      <c r="E2" s="20"/>
    </row>
    <row r="3" spans="1:5" ht="15.75" thickBot="1">
      <c r="A3" s="20" t="s">
        <v>15</v>
      </c>
      <c r="B3" s="20"/>
      <c r="C3" s="20"/>
      <c r="D3" s="20"/>
      <c r="E3" s="20"/>
    </row>
    <row r="4" spans="1:5" ht="28.5" customHeight="1" thickTop="1" thickBot="1">
      <c r="A4" s="1502" t="s">
        <v>131</v>
      </c>
      <c r="B4" s="1481" t="s">
        <v>2</v>
      </c>
      <c r="C4" s="1482"/>
      <c r="D4" s="1481" t="s">
        <v>3</v>
      </c>
      <c r="E4" s="1482"/>
    </row>
    <row r="5" spans="1:5" ht="17.25" customHeight="1" thickTop="1" thickBot="1">
      <c r="A5" s="1503"/>
      <c r="B5" s="1481" t="s">
        <v>262</v>
      </c>
      <c r="C5" s="1482"/>
      <c r="D5" s="1481" t="s">
        <v>262</v>
      </c>
      <c r="E5" s="1482"/>
    </row>
    <row r="6" spans="1:5" ht="24" thickTop="1" thickBot="1">
      <c r="A6" s="1504"/>
      <c r="B6" s="21" t="s">
        <v>263</v>
      </c>
      <c r="C6" s="21" t="s">
        <v>264</v>
      </c>
      <c r="D6" s="21" t="s">
        <v>263</v>
      </c>
      <c r="E6" s="21" t="s">
        <v>264</v>
      </c>
    </row>
    <row r="7" spans="1:5" ht="35.25"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4"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7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sheetPr codeName="Sheet42"/>
  <dimension ref="A1:C9"/>
  <sheetViews>
    <sheetView showGridLines="0" zoomScaleNormal="100" workbookViewId="0">
      <selection activeCell="B2" sqref="B2:C2"/>
    </sheetView>
  </sheetViews>
  <sheetFormatPr defaultRowHeight="15"/>
  <cols>
    <col min="1" max="1" width="31.7109375" customWidth="1"/>
    <col min="2" max="3" width="27.28515625" customWidth="1"/>
    <col min="4" max="4" width="21.85546875" customWidth="1"/>
    <col min="5" max="5" width="19.5703125" customWidth="1"/>
  </cols>
  <sheetData>
    <row r="1" spans="1:3" ht="17.25" thickBot="1">
      <c r="A1" s="1" t="s">
        <v>265</v>
      </c>
    </row>
    <row r="2" spans="1:3" ht="16.5" thickTop="1" thickBot="1">
      <c r="A2" s="1502" t="s">
        <v>266</v>
      </c>
      <c r="B2" s="1481" t="s">
        <v>267</v>
      </c>
      <c r="C2" s="1482"/>
    </row>
    <row r="3" spans="1:3" ht="24" thickTop="1" thickBot="1">
      <c r="A3" s="1504"/>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7.2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sheetPr codeName="Sheet43"/>
  <dimension ref="A1:O8"/>
  <sheetViews>
    <sheetView showGridLines="0" zoomScaleNormal="100" workbookViewId="0">
      <selection activeCell="H11" sqref="H11"/>
    </sheetView>
  </sheetViews>
  <sheetFormatPr defaultRowHeight="15"/>
  <cols>
    <col min="1" max="1" width="18.85546875" customWidth="1"/>
    <col min="2" max="7" width="11.28515625" customWidth="1"/>
    <col min="10" max="10" width="9.140625" style="343"/>
    <col min="11" max="14" width="9.140625" style="344"/>
    <col min="15" max="15" width="9.140625" style="348"/>
  </cols>
  <sheetData>
    <row r="1" spans="1:15" ht="17.25" thickBot="1">
      <c r="A1" s="1" t="s">
        <v>272</v>
      </c>
      <c r="J1" s="1497" t="s">
        <v>1056</v>
      </c>
      <c r="K1" s="1498"/>
      <c r="L1" s="1498"/>
      <c r="M1" s="1498"/>
      <c r="N1" s="1498"/>
      <c r="O1" s="1499"/>
    </row>
    <row r="2" spans="1:15" ht="24.75" customHeight="1" thickTop="1" thickBot="1">
      <c r="A2" s="1502" t="s">
        <v>1</v>
      </c>
      <c r="B2" s="1488" t="s">
        <v>2</v>
      </c>
      <c r="C2" s="1489"/>
      <c r="D2" s="1490"/>
      <c r="E2" s="1481" t="s">
        <v>3</v>
      </c>
      <c r="F2" s="1487"/>
      <c r="G2" s="1482"/>
      <c r="J2" s="1488" t="s">
        <v>2</v>
      </c>
      <c r="K2" s="1489"/>
      <c r="L2" s="1490"/>
      <c r="M2" s="1481" t="s">
        <v>492</v>
      </c>
      <c r="N2" s="1487"/>
      <c r="O2" s="1482"/>
    </row>
    <row r="3" spans="1:15" ht="16.5" customHeight="1" thickTop="1" thickBot="1">
      <c r="A3" s="1503"/>
      <c r="B3" s="1488" t="s">
        <v>184</v>
      </c>
      <c r="C3" s="1489"/>
      <c r="D3" s="1490"/>
      <c r="E3" s="1488" t="s">
        <v>184</v>
      </c>
      <c r="F3" s="1489"/>
      <c r="G3" s="1490"/>
      <c r="J3" s="1488" t="s">
        <v>184</v>
      </c>
      <c r="K3" s="1489"/>
      <c r="L3" s="1490"/>
      <c r="M3" s="1488" t="s">
        <v>184</v>
      </c>
      <c r="N3" s="1489"/>
      <c r="O3" s="1490"/>
    </row>
    <row r="4" spans="1:15" s="4" customFormat="1" ht="45" customHeight="1" thickTop="1" thickBot="1">
      <c r="A4" s="1504"/>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75" thickTop="1"/>
  </sheetData>
  <mergeCells count="10">
    <mergeCell ref="J1:O1"/>
    <mergeCell ref="J2:L2"/>
    <mergeCell ref="M2:O2"/>
    <mergeCell ref="J3:L3"/>
    <mergeCell ref="M3:O3"/>
    <mergeCell ref="B2:D2"/>
    <mergeCell ref="E2:G2"/>
    <mergeCell ref="B3:D3"/>
    <mergeCell ref="E3:G3"/>
    <mergeCell ref="A2:A4"/>
  </mergeCells>
  <conditionalFormatting sqref="J5:O7">
    <cfRule type="cellIs" dxfId="42" priority="3" operator="lessThan">
      <formula>0</formula>
    </cfRule>
    <cfRule type="cellIs" dxfId="41" priority="4" operator="greaterThan">
      <formula>0</formula>
    </cfRule>
  </conditionalFormatting>
  <conditionalFormatting sqref="J7:O7">
    <cfRule type="cellIs" dxfId="40" priority="1" operator="lessThan">
      <formula>0</formula>
    </cfRule>
    <cfRule type="cellIs" dxfId="39" priority="2" operator="greaterThan">
      <formula>0</formula>
    </cfRule>
  </conditionalFormatting>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sheetPr codeName="Sheet44"/>
  <dimension ref="A1:C12"/>
  <sheetViews>
    <sheetView showGridLines="0" zoomScaleNormal="100" workbookViewId="0">
      <selection activeCell="B14" sqref="B14"/>
    </sheetView>
  </sheetViews>
  <sheetFormatPr defaultRowHeight="15"/>
  <cols>
    <col min="1" max="3" width="28.85546875" customWidth="1"/>
    <col min="4" max="4" width="17.42578125" customWidth="1"/>
    <col min="5" max="5" width="19.5703125" customWidth="1"/>
    <col min="6" max="6" width="19.28515625" customWidth="1"/>
    <col min="7" max="7" width="13" customWidth="1"/>
  </cols>
  <sheetData>
    <row r="1" spans="1:3" ht="17.2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7.25" thickTop="1">
      <c r="A12" s="1"/>
    </row>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sheetPr codeName="Sheet45"/>
  <dimension ref="A1:D20"/>
  <sheetViews>
    <sheetView showGridLines="0" zoomScaleNormal="100" workbookViewId="0">
      <selection activeCell="A5" sqref="A5: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c r="A1" s="1" t="s">
        <v>348</v>
      </c>
    </row>
    <row r="2" spans="1:4" ht="15.75" thickBot="1">
      <c r="A2" s="49" t="s">
        <v>8</v>
      </c>
      <c r="B2" s="20"/>
      <c r="C2" s="20"/>
      <c r="D2" s="20"/>
    </row>
    <row r="3" spans="1:4" ht="16.5" thickTop="1" thickBot="1">
      <c r="A3" s="1502" t="s">
        <v>349</v>
      </c>
      <c r="B3" s="1481" t="s">
        <v>350</v>
      </c>
      <c r="C3" s="1482"/>
      <c r="D3" s="20"/>
    </row>
    <row r="4" spans="1:4" ht="16.5" thickTop="1" thickBot="1">
      <c r="A4" s="1504"/>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6.5" thickTop="1" thickBot="1">
      <c r="A11" s="160" t="s">
        <v>15</v>
      </c>
      <c r="B11" s="20"/>
      <c r="C11" s="20"/>
      <c r="D11" s="20"/>
    </row>
    <row r="12" spans="1:4" ht="16.5" thickTop="1" thickBot="1">
      <c r="A12" s="1479" t="s">
        <v>349</v>
      </c>
      <c r="B12" s="1481" t="s">
        <v>359</v>
      </c>
      <c r="C12" s="1482"/>
      <c r="D12" s="20"/>
    </row>
    <row r="13" spans="1:4" ht="16.5" thickTop="1" thickBot="1">
      <c r="A13" s="1480"/>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7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sheetPr codeName="Sheet46"/>
  <dimension ref="A1:C11"/>
  <sheetViews>
    <sheetView showGridLines="0" zoomScaleNormal="100" workbookViewId="0">
      <selection activeCell="A2" sqref="A2: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c r="A1" s="1" t="s">
        <v>360</v>
      </c>
    </row>
    <row r="2" spans="1:3" ht="24"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75" thickTop="1"/>
  </sheetData>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sheetPr codeName="Sheet47"/>
  <dimension ref="A1:G9"/>
  <sheetViews>
    <sheetView showGridLines="0" zoomScaleNormal="100" workbookViewId="0">
      <selection activeCell="D14" sqref="D14"/>
    </sheetView>
  </sheetViews>
  <sheetFormatPr defaultRowHeight="15"/>
  <cols>
    <col min="1" max="1" width="16.7109375" customWidth="1"/>
    <col min="2" max="7" width="11.5703125" customWidth="1"/>
  </cols>
  <sheetData>
    <row r="1" spans="1:7" ht="17.25" thickBot="1">
      <c r="A1" s="1" t="s">
        <v>274</v>
      </c>
    </row>
    <row r="2" spans="1:7" ht="44.25" customHeight="1" thickTop="1" thickBot="1">
      <c r="A2" s="1502" t="s">
        <v>275</v>
      </c>
      <c r="B2" s="1481" t="s">
        <v>276</v>
      </c>
      <c r="C2" s="1482"/>
      <c r="D2" s="1481" t="s">
        <v>277</v>
      </c>
      <c r="E2" s="1482"/>
      <c r="F2" s="1481" t="s">
        <v>278</v>
      </c>
      <c r="G2" s="1482"/>
    </row>
    <row r="3" spans="1:7" s="344" customFormat="1" ht="57.75" thickTop="1" thickBot="1">
      <c r="A3" s="1504"/>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7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sheetPr codeName="Sheet48"/>
  <dimension ref="A1:R13"/>
  <sheetViews>
    <sheetView showGridLines="0" zoomScaleNormal="100" workbookViewId="0">
      <selection activeCell="N4" sqref="N4:R12"/>
    </sheetView>
  </sheetViews>
  <sheetFormatPr defaultRowHeight="15"/>
  <cols>
    <col min="1" max="1" width="24.5703125" customWidth="1"/>
    <col min="2" max="6" width="12.28515625" customWidth="1"/>
    <col min="7" max="7" width="13" customWidth="1"/>
    <col min="8" max="8" width="15.7109375" style="343" customWidth="1"/>
    <col min="9" max="10" width="15.7109375" style="344" customWidth="1"/>
    <col min="11" max="11" width="14.85546875" style="344" customWidth="1"/>
    <col min="12" max="12" width="14.85546875" style="348" customWidth="1"/>
    <col min="13" max="13" width="6.5703125" customWidth="1"/>
    <col min="14" max="14" width="15.5703125" style="343" customWidth="1"/>
    <col min="15" max="17" width="15.5703125" style="344" customWidth="1"/>
    <col min="18" max="18" width="15.5703125" style="348" customWidth="1"/>
    <col min="19" max="19" width="19.85546875" customWidth="1"/>
  </cols>
  <sheetData>
    <row r="1" spans="1:18" ht="17.25" thickBot="1">
      <c r="A1" s="1" t="s">
        <v>279</v>
      </c>
      <c r="H1" s="1497" t="s">
        <v>1056</v>
      </c>
      <c r="I1" s="1498"/>
      <c r="J1" s="1498"/>
      <c r="K1" s="1498"/>
      <c r="L1" s="1499"/>
      <c r="N1" s="1497" t="s">
        <v>1058</v>
      </c>
      <c r="O1" s="1498"/>
      <c r="P1" s="1498"/>
      <c r="Q1" s="1498"/>
      <c r="R1" s="1499"/>
    </row>
    <row r="2" spans="1:18" ht="33" customHeight="1" thickTop="1" thickBot="1">
      <c r="A2" s="1502" t="s">
        <v>131</v>
      </c>
      <c r="B2" s="38" t="s">
        <v>2</v>
      </c>
      <c r="C2" s="1481" t="s">
        <v>3</v>
      </c>
      <c r="D2" s="1482"/>
      <c r="E2" s="1481" t="s">
        <v>280</v>
      </c>
      <c r="F2" s="1482"/>
      <c r="H2" s="59" t="s">
        <v>2</v>
      </c>
      <c r="I2" s="1481" t="s">
        <v>3</v>
      </c>
      <c r="J2" s="1482"/>
      <c r="K2" s="1481" t="s">
        <v>280</v>
      </c>
      <c r="L2" s="1482"/>
      <c r="N2" s="59" t="s">
        <v>2</v>
      </c>
      <c r="O2" s="1481" t="s">
        <v>3</v>
      </c>
      <c r="P2" s="1482"/>
      <c r="Q2" s="1481" t="s">
        <v>280</v>
      </c>
      <c r="R2" s="1482"/>
    </row>
    <row r="3" spans="1:18" ht="45" customHeight="1" thickTop="1" thickBot="1">
      <c r="A3" s="1504"/>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45">
        <f>B4-C4-E4</f>
        <v>0</v>
      </c>
      <c r="L4" s="349">
        <f>C4-D4-F4</f>
        <v>0</v>
      </c>
      <c r="N4" s="346">
        <f>B4-'BS old'!$D$42</f>
        <v>0</v>
      </c>
      <c r="O4" s="345">
        <f>C4-'BS old'!$G$42</f>
        <v>0</v>
      </c>
    </row>
    <row r="5" spans="1:18" ht="19.5" customHeight="1" thickBot="1">
      <c r="A5" s="119" t="s">
        <v>91</v>
      </c>
      <c r="B5" s="165"/>
      <c r="C5" s="165"/>
      <c r="D5" s="166"/>
      <c r="E5" s="121"/>
      <c r="F5" s="121"/>
      <c r="K5" s="345">
        <f>B5-C5-E5</f>
        <v>0</v>
      </c>
      <c r="L5" s="349">
        <f t="shared" ref="L5:L7" si="0">C5-D5-F5</f>
        <v>0</v>
      </c>
      <c r="N5" s="346">
        <f>B5-'BS old'!$D$43</f>
        <v>0</v>
      </c>
      <c r="O5" s="345">
        <f>C5-'BS old'!$G$43</f>
        <v>0</v>
      </c>
    </row>
    <row r="6" spans="1:18" ht="19.5" customHeight="1" thickBot="1">
      <c r="A6" s="14" t="s">
        <v>283</v>
      </c>
      <c r="B6" s="93"/>
      <c r="C6" s="93"/>
      <c r="D6" s="94"/>
      <c r="E6" s="80"/>
      <c r="F6" s="80"/>
      <c r="K6" s="345">
        <f>B6-C6-E6</f>
        <v>0</v>
      </c>
      <c r="L6" s="349">
        <f t="shared" si="0"/>
        <v>0</v>
      </c>
      <c r="N6" s="346">
        <f>B6-'BS old'!$D$44</f>
        <v>0</v>
      </c>
      <c r="O6" s="345">
        <f>C6-'BS old'!$G$44</f>
        <v>0</v>
      </c>
    </row>
    <row r="7" spans="1:18" ht="19.5" customHeight="1" thickBot="1">
      <c r="A7" s="14" t="s">
        <v>14</v>
      </c>
      <c r="B7" s="79">
        <f>SUM(B4:B6)</f>
        <v>0</v>
      </c>
      <c r="C7" s="93">
        <f t="shared" ref="C7:F7" si="1">SUM(C4:C6)</f>
        <v>0</v>
      </c>
      <c r="D7" s="94">
        <f t="shared" si="1"/>
        <v>0</v>
      </c>
      <c r="E7" s="80">
        <f t="shared" si="1"/>
        <v>0</v>
      </c>
      <c r="F7" s="80">
        <f t="shared" si="1"/>
        <v>0</v>
      </c>
      <c r="H7" s="346">
        <f>SUM(B4:B6)-B7</f>
        <v>0</v>
      </c>
      <c r="I7" s="345">
        <f t="shared" ref="I7:J7" si="2">SUM(C4:C6)-C7</f>
        <v>0</v>
      </c>
      <c r="J7" s="345">
        <f t="shared" si="2"/>
        <v>0</v>
      </c>
      <c r="K7" s="345">
        <f>B7-C7-E7</f>
        <v>0</v>
      </c>
      <c r="L7" s="349">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45">
        <f>SUM(E7:E11)-E12</f>
        <v>0</v>
      </c>
      <c r="L12" s="349">
        <f>SUM(F7:F11)-F12</f>
        <v>0</v>
      </c>
      <c r="Q12" s="345">
        <f>E12-'P&amp;L old'!$D$14</f>
        <v>0</v>
      </c>
      <c r="R12" s="349">
        <f>F12-'P&amp;L old'!$E$14</f>
        <v>0</v>
      </c>
    </row>
    <row r="13" spans="1:18" ht="15.75" thickTop="1"/>
  </sheetData>
  <mergeCells count="9">
    <mergeCell ref="A2:A3"/>
    <mergeCell ref="C2:D2"/>
    <mergeCell ref="E2:F2"/>
    <mergeCell ref="Q2:R2"/>
    <mergeCell ref="N1:R1"/>
    <mergeCell ref="K2:L2"/>
    <mergeCell ref="I2:J2"/>
    <mergeCell ref="H1:L1"/>
    <mergeCell ref="O2:P2"/>
  </mergeCells>
  <conditionalFormatting sqref="H4:L12">
    <cfRule type="cellIs" dxfId="38" priority="4" operator="lessThan">
      <formula>0</formula>
    </cfRule>
    <cfRule type="cellIs" dxfId="37" priority="5" operator="greaterThan">
      <formula>0</formula>
    </cfRule>
  </conditionalFormatting>
  <conditionalFormatting sqref="N1">
    <cfRule type="cellIs" priority="3" stopIfTrue="1" operator="greaterThan">
      <formula>0</formula>
    </cfRule>
  </conditionalFormatting>
  <conditionalFormatting sqref="N4:R12">
    <cfRule type="cellIs" dxfId="36" priority="1" operator="lessThan">
      <formula>0</formula>
    </cfRule>
    <cfRule type="cellIs" dxfId="35"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sheetPr codeName="Sheet2"/>
  <dimension ref="A1:G12"/>
  <sheetViews>
    <sheetView showGridLines="0" zoomScaleNormal="100" workbookViewId="0">
      <selection activeCell="A2" sqref="A1:A2"/>
    </sheetView>
  </sheetViews>
  <sheetFormatPr defaultRowHeight="15"/>
  <cols>
    <col min="1" max="1" width="29.140625" customWidth="1"/>
    <col min="2" max="3" width="15.42578125" customWidth="1"/>
    <col min="4" max="5" width="12.85546875" customWidth="1"/>
    <col min="6" max="6" width="12.140625" customWidth="1"/>
  </cols>
  <sheetData>
    <row r="1" spans="1:7" ht="16.5">
      <c r="A1" s="1" t="s">
        <v>7</v>
      </c>
    </row>
    <row r="2" spans="1:7" ht="17.25" thickBot="1">
      <c r="A2" s="2" t="s">
        <v>8</v>
      </c>
    </row>
    <row r="3" spans="1:7" ht="43.5" customHeight="1" thickTop="1" thickBot="1">
      <c r="A3" s="1479" t="s">
        <v>9</v>
      </c>
      <c r="B3" s="1481" t="s">
        <v>10</v>
      </c>
      <c r="C3" s="1482"/>
      <c r="D3" s="1479" t="s">
        <v>11</v>
      </c>
      <c r="E3" s="1479" t="s">
        <v>454</v>
      </c>
      <c r="F3" s="20"/>
      <c r="G3" s="20"/>
    </row>
    <row r="4" spans="1:7" ht="15" customHeight="1" thickTop="1" thickBot="1">
      <c r="A4" s="1480"/>
      <c r="B4" s="21" t="s">
        <v>13</v>
      </c>
      <c r="C4" s="21" t="s">
        <v>12</v>
      </c>
      <c r="D4" s="1480"/>
      <c r="E4" s="1480"/>
      <c r="F4" s="20"/>
      <c r="G4" s="20"/>
    </row>
    <row r="5" spans="1:7" ht="16.5" thickTop="1" thickBot="1">
      <c r="A5" s="14"/>
      <c r="B5" s="22"/>
      <c r="C5" s="23"/>
      <c r="D5" s="23"/>
      <c r="E5" s="24"/>
      <c r="F5" s="20"/>
      <c r="G5" s="20"/>
    </row>
    <row r="6" spans="1:7" ht="15.75" thickBot="1">
      <c r="A6" s="14"/>
      <c r="B6" s="22"/>
      <c r="C6" s="23"/>
      <c r="D6" s="23"/>
      <c r="E6" s="24"/>
      <c r="F6" s="20"/>
      <c r="G6" s="20"/>
    </row>
    <row r="7" spans="1:7" ht="15.75" thickBot="1">
      <c r="A7" s="14"/>
      <c r="B7" s="22"/>
      <c r="C7" s="23"/>
      <c r="D7" s="23"/>
      <c r="E7" s="24"/>
      <c r="F7" s="20"/>
      <c r="G7" s="20"/>
    </row>
    <row r="8" spans="1:7" ht="15.75" thickBot="1">
      <c r="A8" s="14"/>
      <c r="B8" s="22"/>
      <c r="C8" s="23"/>
      <c r="D8" s="23"/>
      <c r="E8" s="24"/>
      <c r="F8" s="20"/>
      <c r="G8" s="20"/>
    </row>
    <row r="9" spans="1:7" ht="15.75" thickBot="1">
      <c r="A9" s="14"/>
      <c r="B9" s="22"/>
      <c r="C9" s="23"/>
      <c r="D9" s="23"/>
      <c r="E9" s="24"/>
      <c r="F9" s="20"/>
      <c r="G9" s="20"/>
    </row>
    <row r="10" spans="1:7" ht="15.75" thickBot="1">
      <c r="A10" s="25" t="s">
        <v>14</v>
      </c>
      <c r="B10" s="26">
        <f>SUM(B5:B9)</f>
        <v>0</v>
      </c>
      <c r="C10" s="27">
        <f>SUM(C5:C9)</f>
        <v>0</v>
      </c>
      <c r="D10" s="28">
        <f t="shared" ref="D10:E10" si="0">SUM(D5:D9)</f>
        <v>0</v>
      </c>
      <c r="E10" s="29">
        <f t="shared" si="0"/>
        <v>0</v>
      </c>
      <c r="F10" s="20"/>
      <c r="G10" s="20"/>
    </row>
    <row r="11" spans="1:7" ht="15.7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sheetPr codeName="Sheet49"/>
  <dimension ref="A1:F20"/>
  <sheetViews>
    <sheetView showGridLines="0" topLeftCell="A2" zoomScaleNormal="100" workbookViewId="0">
      <selection activeCell="E2" sqref="E2:F19"/>
    </sheetView>
  </sheetViews>
  <sheetFormatPr defaultRowHeight="15"/>
  <cols>
    <col min="1" max="1" width="27.85546875" customWidth="1"/>
    <col min="2" max="3" width="29.42578125" customWidth="1"/>
    <col min="4" max="4" width="17.42578125" customWidth="1"/>
    <col min="5" max="5" width="26.5703125" style="343" customWidth="1"/>
    <col min="6" max="6" width="30.28515625" style="348" customWidth="1"/>
  </cols>
  <sheetData>
    <row r="1" spans="1:6" ht="116.25" thickBot="1">
      <c r="A1" s="385" t="s">
        <v>289</v>
      </c>
      <c r="E1" s="1497" t="s">
        <v>1058</v>
      </c>
      <c r="F1" s="1499"/>
    </row>
    <row r="2" spans="1:6" ht="21" customHeight="1" thickTop="1" thickBot="1">
      <c r="A2" s="59" t="s">
        <v>131</v>
      </c>
      <c r="B2" s="656" t="s">
        <v>2</v>
      </c>
      <c r="C2" s="656" t="s">
        <v>3</v>
      </c>
      <c r="E2" s="354" t="s">
        <v>2</v>
      </c>
      <c r="F2" s="355" t="s">
        <v>3</v>
      </c>
    </row>
    <row r="3" spans="1:6" ht="18.75" customHeight="1" thickTop="1" thickBot="1">
      <c r="A3" s="44" t="s">
        <v>487</v>
      </c>
      <c r="B3" s="80"/>
      <c r="C3" s="80"/>
      <c r="E3" s="386"/>
      <c r="F3" s="387"/>
    </row>
    <row r="4" spans="1:6" ht="18.75" customHeight="1" thickBot="1">
      <c r="A4" s="14"/>
      <c r="B4" s="80"/>
      <c r="C4" s="80"/>
      <c r="E4" s="386"/>
      <c r="F4" s="387"/>
    </row>
    <row r="5" spans="1:6" ht="18.75" customHeight="1" thickBot="1">
      <c r="A5" s="14"/>
      <c r="B5" s="80"/>
      <c r="C5" s="80"/>
      <c r="E5" s="386"/>
      <c r="F5" s="387"/>
    </row>
    <row r="6" spans="1:6" ht="18.75" customHeight="1" thickBot="1">
      <c r="A6" s="44" t="s">
        <v>290</v>
      </c>
      <c r="B6" s="80"/>
      <c r="C6" s="80"/>
      <c r="E6" s="386"/>
      <c r="F6" s="387"/>
    </row>
    <row r="7" spans="1:6" ht="18.75" customHeight="1" thickBot="1">
      <c r="A7" s="14"/>
      <c r="B7" s="80"/>
      <c r="C7" s="80"/>
      <c r="E7" s="386"/>
      <c r="F7" s="387"/>
    </row>
    <row r="8" spans="1:6" ht="18.75" customHeight="1" thickBot="1">
      <c r="A8" s="14"/>
      <c r="B8" s="80"/>
      <c r="C8" s="80"/>
      <c r="E8" s="386"/>
      <c r="F8" s="387"/>
    </row>
    <row r="9" spans="1:6" ht="18.75" customHeight="1" thickBot="1">
      <c r="A9" s="14"/>
      <c r="B9" s="80"/>
      <c r="C9" s="80"/>
      <c r="E9" s="386"/>
      <c r="F9" s="387"/>
    </row>
    <row r="10" spans="1:6" ht="18.75" customHeight="1" thickBot="1">
      <c r="A10" s="44" t="s">
        <v>291</v>
      </c>
      <c r="B10" s="80"/>
      <c r="C10" s="80"/>
      <c r="E10" s="346">
        <f>B10-SUM('P&amp;L old'!$D$35,'P&amp;L old'!$D$37,'P&amp;L old'!$D$41,'P&amp;L old'!$D$43,'P&amp;L old'!$D$46,'P&amp;L old'!$D$48,'P&amp;L old'!$D$50,'P&amp;L old'!$D$52)</f>
        <v>0</v>
      </c>
      <c r="F10" s="349">
        <f>C10-SUM('P&amp;L old'!$E$35,'P&amp;L old'!$E$37,'P&amp;L old'!$E$41,'P&amp;L old'!$E$43,'P&amp;L old'!$E$46,'P&amp;L old'!$E$48,'P&amp;L old'!$E$50,'P&amp;L old'!$E$52)</f>
        <v>0</v>
      </c>
    </row>
    <row r="11" spans="1:6" ht="18.75" customHeight="1" thickBot="1">
      <c r="A11" s="128" t="s">
        <v>292</v>
      </c>
      <c r="B11" s="125"/>
      <c r="C11" s="125"/>
      <c r="E11" s="346">
        <f>B11-'P&amp;L old'!$D$48</f>
        <v>0</v>
      </c>
      <c r="F11" s="349">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46">
        <f>B17-'P&amp;L old'!$D$60</f>
        <v>0</v>
      </c>
      <c r="F17" s="349">
        <f>C17-'P&amp;L old'!$E$60</f>
        <v>0</v>
      </c>
    </row>
    <row r="18" spans="1:6" ht="18.75" customHeight="1" thickBot="1">
      <c r="A18" s="122"/>
      <c r="B18" s="126"/>
      <c r="C18" s="126"/>
    </row>
    <row r="19" spans="1:6" ht="18.75" customHeight="1" thickBot="1">
      <c r="A19" s="101"/>
      <c r="B19" s="127"/>
      <c r="C19" s="127"/>
    </row>
    <row r="20" spans="1:6" ht="15.7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34" priority="1" operator="lessThan">
      <formula>0</formula>
    </cfRule>
    <cfRule type="cellIs" dxfId="33"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sheetPr codeName="Sheet50"/>
  <dimension ref="A1:I10"/>
  <sheetViews>
    <sheetView showGridLines="0" topLeftCell="B1" zoomScaleNormal="100" workbookViewId="0">
      <selection activeCell="H2" sqref="H2:I9"/>
    </sheetView>
  </sheetViews>
  <sheetFormatPr defaultRowHeight="1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 min="10" max="10" width="13" customWidth="1"/>
  </cols>
  <sheetData>
    <row r="1" spans="1:9" ht="17.25" thickBot="1">
      <c r="A1" s="1" t="s">
        <v>296</v>
      </c>
      <c r="E1" s="1512" t="s">
        <v>1056</v>
      </c>
      <c r="F1" s="1513"/>
      <c r="G1" s="347"/>
      <c r="H1" s="1497" t="s">
        <v>1058</v>
      </c>
      <c r="I1" s="1499"/>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46">
        <f>B3+B4-'P&amp;L old'!$D$13</f>
        <v>0</v>
      </c>
      <c r="I3" s="363">
        <f>C3+C4-'P&amp;L old'!$E$13</f>
        <v>0</v>
      </c>
    </row>
    <row r="4" spans="1:9" ht="18.75" customHeight="1" thickBot="1">
      <c r="A4" s="71" t="s">
        <v>298</v>
      </c>
      <c r="B4" s="80"/>
      <c r="C4" s="80"/>
      <c r="H4" s="346">
        <f>H3</f>
        <v>0</v>
      </c>
      <c r="I4" s="349">
        <f>I3</f>
        <v>0</v>
      </c>
    </row>
    <row r="5" spans="1:9" ht="18.75" customHeight="1" thickBot="1">
      <c r="A5" s="71" t="s">
        <v>299</v>
      </c>
      <c r="B5" s="80"/>
      <c r="C5" s="80"/>
      <c r="H5" s="346">
        <f>B5-'P&amp;L old'!$D$9</f>
        <v>0</v>
      </c>
      <c r="I5" s="349">
        <f>C5-'P&amp;L old'!$E$9</f>
        <v>0</v>
      </c>
    </row>
    <row r="6" spans="1:9" ht="18.75" customHeight="1" thickBot="1">
      <c r="A6" s="71" t="s">
        <v>300</v>
      </c>
      <c r="B6" s="80"/>
      <c r="C6" s="80"/>
      <c r="H6" s="386"/>
      <c r="I6" s="387"/>
    </row>
    <row r="7" spans="1:9" ht="18.75" customHeight="1" thickBot="1">
      <c r="A7" s="71" t="s">
        <v>301</v>
      </c>
      <c r="B7" s="80"/>
      <c r="C7" s="80"/>
      <c r="H7" s="346">
        <f>B7-'P&amp;L old'!$D$27</f>
        <v>0</v>
      </c>
      <c r="I7" s="349">
        <f>C7-'P&amp;L old'!$E$27</f>
        <v>0</v>
      </c>
    </row>
    <row r="8" spans="1:9" ht="18.75" customHeight="1" thickBot="1">
      <c r="A8" s="14" t="s">
        <v>302</v>
      </c>
      <c r="B8" s="80"/>
      <c r="C8" s="80"/>
      <c r="H8" s="386"/>
      <c r="I8" s="387"/>
    </row>
    <row r="9" spans="1:9" ht="18.75" customHeight="1" thickBot="1">
      <c r="A9" s="72" t="s">
        <v>303</v>
      </c>
      <c r="B9" s="78">
        <f>SUM(B3:B8)</f>
        <v>0</v>
      </c>
      <c r="C9" s="78">
        <f>SUM(C3:C8)</f>
        <v>0</v>
      </c>
      <c r="E9" s="346">
        <f>SUM(B3:B8)-B9</f>
        <v>0</v>
      </c>
      <c r="F9" s="348">
        <f>SUM(C3:C8)-C9</f>
        <v>0</v>
      </c>
      <c r="H9" s="386"/>
      <c r="I9" s="387"/>
    </row>
    <row r="10" spans="1:9" ht="15.75" thickTop="1">
      <c r="H10" s="346"/>
      <c r="I10" s="349"/>
    </row>
  </sheetData>
  <mergeCells count="2">
    <mergeCell ref="H1:I1"/>
    <mergeCell ref="E1:F1"/>
  </mergeCells>
  <conditionalFormatting sqref="H1">
    <cfRule type="cellIs" priority="5" stopIfTrue="1" operator="greaterThan">
      <formula>0</formula>
    </cfRule>
  </conditionalFormatting>
  <conditionalFormatting sqref="H3:I10">
    <cfRule type="cellIs" dxfId="32" priority="3" operator="lessThan">
      <formula>0</formula>
    </cfRule>
    <cfRule type="cellIs" dxfId="31" priority="4" operator="greaterThan">
      <formula>0</formula>
    </cfRule>
  </conditionalFormatting>
  <conditionalFormatting sqref="E9:F9">
    <cfRule type="cellIs" dxfId="30" priority="1" operator="lessThan">
      <formula>0</formula>
    </cfRule>
    <cfRule type="cellIs" dxfId="29"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sheetPr codeName="Sheet51"/>
  <dimension ref="A1:I28"/>
  <sheetViews>
    <sheetView showGridLines="0" topLeftCell="B1" zoomScaleNormal="100" workbookViewId="0">
      <selection activeCell="E2" sqref="E2:F27"/>
    </sheetView>
  </sheetViews>
  <sheetFormatPr defaultRowHeight="1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s>
  <sheetData>
    <row r="1" spans="1:9" ht="17.25" thickBot="1">
      <c r="A1" s="1" t="s">
        <v>304</v>
      </c>
      <c r="E1" s="1512" t="s">
        <v>1056</v>
      </c>
      <c r="F1" s="1513"/>
      <c r="G1" s="347"/>
      <c r="H1" s="1497" t="s">
        <v>1058</v>
      </c>
      <c r="I1" s="1499"/>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46">
        <f>SUM(B4,B10)-B3</f>
        <v>0</v>
      </c>
      <c r="F3" s="349">
        <f>SUM(C4,C10)-C3</f>
        <v>0</v>
      </c>
      <c r="H3" s="346">
        <f>B3-'P&amp;L old'!$D$18</f>
        <v>0</v>
      </c>
      <c r="I3" s="349">
        <f>C3-'P&amp;L old'!$E$18</f>
        <v>0</v>
      </c>
    </row>
    <row r="4" spans="1:9" ht="20.25" customHeight="1" thickBot="1">
      <c r="A4" s="128" t="s">
        <v>306</v>
      </c>
      <c r="B4" s="125"/>
      <c r="C4" s="125"/>
      <c r="E4" s="346">
        <f>SUM(B5:B9)-B4</f>
        <v>0</v>
      </c>
      <c r="F4" s="349">
        <f>SUM(C5:C9)-C4</f>
        <v>0</v>
      </c>
      <c r="H4" s="346"/>
      <c r="I4" s="349"/>
    </row>
    <row r="5" spans="1:9" ht="20.25" customHeight="1" thickBot="1">
      <c r="A5" s="14" t="s">
        <v>307</v>
      </c>
      <c r="B5" s="80"/>
      <c r="C5" s="80"/>
      <c r="F5" s="349"/>
      <c r="H5" s="388"/>
      <c r="I5" s="389"/>
    </row>
    <row r="6" spans="1:9" ht="20.25" customHeight="1" thickBot="1">
      <c r="A6" s="14" t="s">
        <v>308</v>
      </c>
      <c r="B6" s="80"/>
      <c r="C6" s="80"/>
      <c r="F6" s="349"/>
      <c r="H6" s="390"/>
      <c r="I6" s="391"/>
    </row>
    <row r="7" spans="1:9" ht="20.25" customHeight="1" thickBot="1">
      <c r="A7" s="14" t="s">
        <v>309</v>
      </c>
      <c r="B7" s="80"/>
      <c r="C7" s="80"/>
      <c r="F7" s="349"/>
      <c r="H7" s="388"/>
      <c r="I7" s="389"/>
    </row>
    <row r="8" spans="1:9" ht="20.25" customHeight="1" thickBot="1">
      <c r="A8" s="14" t="s">
        <v>310</v>
      </c>
      <c r="B8" s="80"/>
      <c r="C8" s="80"/>
      <c r="F8" s="349"/>
      <c r="H8" s="390"/>
      <c r="I8" s="391"/>
    </row>
    <row r="9" spans="1:9" ht="20.25" customHeight="1" thickBot="1">
      <c r="A9" s="14" t="s">
        <v>311</v>
      </c>
      <c r="B9" s="80"/>
      <c r="C9" s="80"/>
      <c r="E9" s="346"/>
      <c r="F9" s="349"/>
      <c r="H9" s="390"/>
      <c r="I9" s="391"/>
    </row>
    <row r="10" spans="1:9" ht="20.25" customHeight="1" thickBot="1">
      <c r="A10" s="128" t="s">
        <v>312</v>
      </c>
      <c r="B10" s="125"/>
      <c r="C10" s="125"/>
      <c r="E10" s="346">
        <f>SUM(B11:B13)-B10</f>
        <v>0</v>
      </c>
      <c r="F10" s="349">
        <f>SUM(C11:C13)-C10</f>
        <v>0</v>
      </c>
      <c r="H10" s="388"/>
      <c r="I10" s="389"/>
    </row>
    <row r="11" spans="1:9" ht="20.25" customHeight="1" thickBot="1">
      <c r="A11" s="14"/>
      <c r="B11" s="80"/>
      <c r="C11" s="80"/>
      <c r="F11" s="349"/>
    </row>
    <row r="12" spans="1:9" ht="20.25" customHeight="1" thickBot="1">
      <c r="A12" s="14"/>
      <c r="B12" s="80"/>
      <c r="C12" s="80"/>
      <c r="F12" s="349"/>
    </row>
    <row r="13" spans="1:9" ht="20.25" customHeight="1" thickBot="1">
      <c r="A13" s="14"/>
      <c r="B13" s="80"/>
      <c r="C13" s="80"/>
      <c r="F13" s="349"/>
    </row>
    <row r="14" spans="1:9" ht="20.25" customHeight="1" thickBot="1">
      <c r="A14" s="44" t="s">
        <v>313</v>
      </c>
      <c r="B14" s="80"/>
      <c r="C14" s="80"/>
      <c r="E14" s="346">
        <f>SUM(B15:B18)-B14</f>
        <v>0</v>
      </c>
      <c r="F14" s="349">
        <f>SUM(C15:C18)-C14</f>
        <v>0</v>
      </c>
    </row>
    <row r="15" spans="1:9" ht="20.25" customHeight="1" thickBot="1">
      <c r="A15" s="14"/>
      <c r="B15" s="80"/>
      <c r="C15" s="80"/>
      <c r="F15" s="349"/>
    </row>
    <row r="16" spans="1:9" ht="20.25" customHeight="1" thickBot="1">
      <c r="A16" s="14"/>
      <c r="B16" s="80"/>
      <c r="C16" s="80"/>
      <c r="F16" s="349"/>
    </row>
    <row r="17" spans="1:9" ht="20.25" customHeight="1" thickBot="1">
      <c r="A17" s="14"/>
      <c r="B17" s="80"/>
      <c r="C17" s="80"/>
      <c r="F17" s="349"/>
    </row>
    <row r="18" spans="1:9" ht="20.25" customHeight="1" thickBot="1">
      <c r="A18" s="14"/>
      <c r="B18" s="80"/>
      <c r="C18" s="80"/>
      <c r="F18" s="349"/>
    </row>
    <row r="19" spans="1:9" ht="20.25" customHeight="1" thickBot="1">
      <c r="A19" s="44" t="s">
        <v>314</v>
      </c>
      <c r="B19" s="80"/>
      <c r="C19" s="80"/>
      <c r="E19" s="346">
        <f>SUM(B20,B22)-B19</f>
        <v>0</v>
      </c>
      <c r="F19" s="349">
        <f>SUM(C20,C22)-C19</f>
        <v>0</v>
      </c>
      <c r="H19" s="346">
        <f>B19-SUM('P&amp;L old'!$D$36,'P&amp;L old'!$D$42,'P&amp;L old'!$D$44,'P&amp;L old'!$D$45,'P&amp;L old'!$D$47,'P&amp;L old'!$D$49,'P&amp;L old'!$D$51,'P&amp;L old'!$D$53)</f>
        <v>0</v>
      </c>
      <c r="I19" s="349">
        <f>C19-SUM('P&amp;L old'!$E$36,'P&amp;L old'!$E$42,'P&amp;L old'!$E$44,'P&amp;L old'!$E$45,'P&amp;L old'!$E$47,'P&amp;L old'!$E$49,'P&amp;L old'!$E$51,'P&amp;L old'!$E$53)</f>
        <v>0</v>
      </c>
    </row>
    <row r="20" spans="1:9" ht="20.25" customHeight="1" thickBot="1">
      <c r="A20" s="128" t="s">
        <v>315</v>
      </c>
      <c r="B20" s="125"/>
      <c r="C20" s="125"/>
      <c r="E20" s="346"/>
      <c r="F20" s="349"/>
      <c r="H20" s="346">
        <f>B20-'P&amp;L old'!$D$49</f>
        <v>0</v>
      </c>
      <c r="I20" s="349">
        <f>C20-'P&amp;L old'!$E$49</f>
        <v>0</v>
      </c>
    </row>
    <row r="21" spans="1:9" ht="20.25" customHeight="1" thickBot="1">
      <c r="A21" s="14" t="s">
        <v>316</v>
      </c>
      <c r="B21" s="80"/>
      <c r="C21" s="80"/>
      <c r="F21" s="349"/>
    </row>
    <row r="22" spans="1:9" ht="20.25" customHeight="1" thickBot="1">
      <c r="A22" s="128" t="s">
        <v>317</v>
      </c>
      <c r="B22" s="125"/>
      <c r="C22" s="125"/>
      <c r="E22" s="346">
        <f>SUM(B23:B24)-B22</f>
        <v>0</v>
      </c>
      <c r="F22" s="349">
        <f>SUM(C23:C24)-C22</f>
        <v>0</v>
      </c>
    </row>
    <row r="23" spans="1:9" ht="20.25" customHeight="1" thickBot="1">
      <c r="A23" s="14"/>
      <c r="B23" s="80"/>
      <c r="C23" s="80"/>
      <c r="F23" s="349"/>
    </row>
    <row r="24" spans="1:9" ht="20.25" customHeight="1" thickBot="1">
      <c r="A24" s="14"/>
      <c r="B24" s="80"/>
      <c r="C24" s="80"/>
      <c r="F24" s="349"/>
    </row>
    <row r="25" spans="1:9" ht="20.25" customHeight="1" thickBot="1">
      <c r="A25" s="104" t="s">
        <v>318</v>
      </c>
      <c r="B25" s="126"/>
      <c r="C25" s="126"/>
      <c r="E25" s="346">
        <f>SUM(B26:B27)-B25</f>
        <v>0</v>
      </c>
      <c r="F25" s="349">
        <f>SUM(C26:C27)-C25</f>
        <v>0</v>
      </c>
      <c r="H25" s="346">
        <f>B25-'P&amp;L old'!$D$61</f>
        <v>0</v>
      </c>
      <c r="I25" s="349">
        <f>C25-'P&amp;L old'!$E$61</f>
        <v>0</v>
      </c>
    </row>
    <row r="26" spans="1:9" ht="20.25" customHeight="1" thickBot="1">
      <c r="A26" s="105"/>
      <c r="B26" s="121"/>
      <c r="C26" s="121"/>
      <c r="F26" s="349"/>
    </row>
    <row r="27" spans="1:9" ht="20.25" customHeight="1" thickBot="1">
      <c r="A27" s="25"/>
      <c r="B27" s="78"/>
      <c r="C27" s="78"/>
      <c r="F27" s="349"/>
    </row>
    <row r="28" spans="1:9" ht="17.25" thickTop="1">
      <c r="A28" s="1"/>
      <c r="F28" s="349"/>
    </row>
  </sheetData>
  <mergeCells count="2">
    <mergeCell ref="E1:F1"/>
    <mergeCell ref="H1:I1"/>
  </mergeCells>
  <conditionalFormatting sqref="H1">
    <cfRule type="cellIs" priority="17" stopIfTrue="1" operator="greaterThan">
      <formula>0</formula>
    </cfRule>
  </conditionalFormatting>
  <conditionalFormatting sqref="H3:I10">
    <cfRule type="cellIs" dxfId="28" priority="15" operator="lessThan">
      <formula>0</formula>
    </cfRule>
    <cfRule type="cellIs" dxfId="27" priority="16" operator="greaterThan">
      <formula>0</formula>
    </cfRule>
  </conditionalFormatting>
  <conditionalFormatting sqref="E9:F9">
    <cfRule type="cellIs" dxfId="26" priority="13" operator="lessThan">
      <formula>0</formula>
    </cfRule>
    <cfRule type="cellIs" dxfId="25" priority="14" operator="greaterThan">
      <formula>0</formula>
    </cfRule>
  </conditionalFormatting>
  <conditionalFormatting sqref="F3">
    <cfRule type="cellIs" dxfId="24" priority="11" operator="lessThan">
      <formula>0</formula>
    </cfRule>
    <cfRule type="cellIs" dxfId="23" priority="12" operator="greaterThan">
      <formula>0</formula>
    </cfRule>
  </conditionalFormatting>
  <conditionalFormatting sqref="F4:F28">
    <cfRule type="cellIs" dxfId="22" priority="9" operator="lessThan">
      <formula>0</formula>
    </cfRule>
    <cfRule type="cellIs" dxfId="21" priority="10" operator="greaterThan">
      <formula>0</formula>
    </cfRule>
  </conditionalFormatting>
  <conditionalFormatting sqref="E3:F26">
    <cfRule type="cellIs" priority="8" stopIfTrue="1" operator="greaterThan">
      <formula>0</formula>
    </cfRule>
  </conditionalFormatting>
  <conditionalFormatting sqref="E3:F29">
    <cfRule type="cellIs" dxfId="20" priority="6" operator="lessThan">
      <formula>0</formula>
    </cfRule>
    <cfRule type="cellIs" dxfId="19" priority="7" operator="greaterThan">
      <formula>0</formula>
    </cfRule>
  </conditionalFormatting>
  <conditionalFormatting sqref="F3">
    <cfRule type="cellIs" dxfId="18" priority="4" operator="lessThan">
      <formula>0</formula>
    </cfRule>
    <cfRule type="cellIs" dxfId="17" priority="5" operator="greaterThan">
      <formula>0</formula>
    </cfRule>
  </conditionalFormatting>
  <conditionalFormatting sqref="H3:I29">
    <cfRule type="cellIs" dxfId="16" priority="1" operator="lessThan">
      <formula>0</formula>
    </cfRule>
    <cfRule type="cellIs" dxfId="15"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sheetPr codeName="Sheet52"/>
  <dimension ref="A1:C9"/>
  <sheetViews>
    <sheetView showGridLines="0" zoomScaleNormal="100" workbookViewId="0">
      <selection activeCell="A3" sqref="A3:A8"/>
    </sheetView>
  </sheetViews>
  <sheetFormatPr defaultRowHeight="1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c r="A1" s="1" t="s">
        <v>319</v>
      </c>
    </row>
    <row r="2" spans="1:3" ht="35.25"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7.25" thickTop="1">
      <c r="A9" s="1"/>
    </row>
  </sheetData>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sheetPr codeName="Sheet53"/>
  <dimension ref="A1:K13"/>
  <sheetViews>
    <sheetView showGridLines="0" zoomScaleNormal="100" workbookViewId="0">
      <selection activeCell="J13" sqref="J13"/>
    </sheetView>
  </sheetViews>
  <sheetFormatPr defaultRowHeight="15"/>
  <cols>
    <col min="1" max="1" width="22.28515625" customWidth="1"/>
    <col min="2" max="7" width="10.7109375" customWidth="1"/>
    <col min="10" max="10" width="24.28515625" style="343" customWidth="1"/>
    <col min="11" max="11" width="31.140625" style="348" customWidth="1"/>
  </cols>
  <sheetData>
    <row r="1" spans="1:11" ht="17.25" thickBot="1">
      <c r="A1" s="1" t="s">
        <v>326</v>
      </c>
      <c r="J1" s="1497" t="s">
        <v>1058</v>
      </c>
      <c r="K1" s="1499"/>
    </row>
    <row r="2" spans="1:11" ht="35.25" customHeight="1" thickTop="1" thickBot="1">
      <c r="A2" s="1479" t="s">
        <v>131</v>
      </c>
      <c r="B2" s="1481" t="s">
        <v>2</v>
      </c>
      <c r="C2" s="1487"/>
      <c r="D2" s="1482"/>
      <c r="E2" s="1481" t="s">
        <v>3</v>
      </c>
      <c r="F2" s="1487"/>
      <c r="G2" s="1482"/>
      <c r="J2" s="176" t="s">
        <v>2</v>
      </c>
      <c r="K2" s="59" t="s">
        <v>3</v>
      </c>
    </row>
    <row r="3" spans="1:11" s="131" customFormat="1" ht="16.5" thickTop="1" thickBot="1">
      <c r="A3" s="1480"/>
      <c r="B3" s="21" t="s">
        <v>327</v>
      </c>
      <c r="C3" s="21" t="s">
        <v>328</v>
      </c>
      <c r="D3" s="21" t="s">
        <v>329</v>
      </c>
      <c r="E3" s="21" t="s">
        <v>327</v>
      </c>
      <c r="F3" s="21" t="s">
        <v>328</v>
      </c>
      <c r="G3" s="21" t="s">
        <v>329</v>
      </c>
      <c r="J3" s="392"/>
      <c r="K3" s="372"/>
    </row>
    <row r="4" spans="1:11" ht="20.25" customHeight="1" thickTop="1" thickBot="1">
      <c r="A4" s="14" t="s">
        <v>330</v>
      </c>
      <c r="B4" s="79"/>
      <c r="C4" s="106" t="s">
        <v>18</v>
      </c>
      <c r="D4" s="168" t="s">
        <v>18</v>
      </c>
      <c r="E4" s="79"/>
      <c r="F4" s="106" t="s">
        <v>18</v>
      </c>
      <c r="G4" s="168" t="s">
        <v>18</v>
      </c>
      <c r="J4" s="346">
        <f>B4-'P&amp;L old'!$D$55</f>
        <v>0</v>
      </c>
      <c r="K4" s="349">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46">
        <f>C10-'P&amp;L old'!$D$57-'P&amp;L old'!$D$64</f>
        <v>0</v>
      </c>
      <c r="K10" s="349">
        <f>F10-'P&amp;L old'!$E$57-'P&amp;L old'!$E$64</f>
        <v>0</v>
      </c>
    </row>
    <row r="11" spans="1:11" ht="20.25" customHeight="1" thickBot="1">
      <c r="A11" s="14" t="s">
        <v>336</v>
      </c>
      <c r="B11" s="106" t="s">
        <v>18</v>
      </c>
      <c r="C11" s="79"/>
      <c r="D11" s="118"/>
      <c r="E11" s="106" t="s">
        <v>18</v>
      </c>
      <c r="F11" s="79"/>
      <c r="G11" s="118"/>
      <c r="J11" s="346">
        <f>C11-'P&amp;L old'!$D$58-'P&amp;L old'!$D$65</f>
        <v>0</v>
      </c>
      <c r="K11" s="349">
        <f>F11-'P&amp;L old'!$E$58-'P&amp;L old'!$E$65</f>
        <v>0</v>
      </c>
    </row>
    <row r="12" spans="1:11" ht="20.25" customHeight="1" thickBot="1">
      <c r="A12" s="16" t="s">
        <v>337</v>
      </c>
      <c r="B12" s="107" t="s">
        <v>18</v>
      </c>
      <c r="C12" s="85">
        <f>C10+C11</f>
        <v>0</v>
      </c>
      <c r="D12" s="167"/>
      <c r="E12" s="107" t="s">
        <v>18</v>
      </c>
      <c r="F12" s="85">
        <f>F10+F11</f>
        <v>0</v>
      </c>
      <c r="G12" s="167"/>
      <c r="J12" s="346">
        <f>C12-'P&amp;L old'!$D$56-'P&amp;L old'!$D$63</f>
        <v>0</v>
      </c>
      <c r="K12" s="349">
        <f>F12-'P&amp;L old'!$E$56-'P&amp;L old'!$E$63</f>
        <v>0</v>
      </c>
    </row>
    <row r="13" spans="1:11" ht="15.7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4" priority="1" operator="lessThan">
      <formula>0</formula>
    </cfRule>
    <cfRule type="cellIs" dxfId="13" priority="2" operator="greaterThan">
      <formula>0</formula>
    </cfRule>
  </conditionalFormatting>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sheetPr codeName="Sheet54"/>
  <dimension ref="A1:I21"/>
  <sheetViews>
    <sheetView showGridLines="0" zoomScaleNormal="100" workbookViewId="0">
      <selection activeCell="A6" sqref="A6:A19"/>
    </sheetView>
  </sheetViews>
  <sheetFormatPr defaultRowHeight="15"/>
  <cols>
    <col min="1" max="1" width="17.7109375" customWidth="1"/>
    <col min="2" max="7" width="11.42578125" customWidth="1"/>
  </cols>
  <sheetData>
    <row r="1" spans="1:9" ht="17.25" thickBot="1">
      <c r="A1" s="1" t="s">
        <v>371</v>
      </c>
    </row>
    <row r="2" spans="1:9" ht="25.5" customHeight="1" thickTop="1" thickBot="1">
      <c r="A2" s="1502" t="s">
        <v>372</v>
      </c>
      <c r="B2" s="1500" t="s">
        <v>373</v>
      </c>
      <c r="C2" s="1518"/>
      <c r="D2" s="1518"/>
      <c r="E2" s="1500" t="s">
        <v>374</v>
      </c>
      <c r="F2" s="1518"/>
      <c r="G2" s="1501"/>
      <c r="H2" s="20"/>
      <c r="I2" s="20"/>
    </row>
    <row r="3" spans="1:9" ht="20.25" customHeight="1" thickTop="1" thickBot="1">
      <c r="A3" s="1503"/>
      <c r="B3" s="59" t="s">
        <v>375</v>
      </c>
      <c r="C3" s="59" t="s">
        <v>376</v>
      </c>
      <c r="D3" s="660" t="s">
        <v>377</v>
      </c>
      <c r="E3" s="59" t="s">
        <v>375</v>
      </c>
      <c r="F3" s="59" t="s">
        <v>376</v>
      </c>
      <c r="G3" s="59" t="s">
        <v>377</v>
      </c>
      <c r="H3" s="20"/>
      <c r="I3" s="20"/>
    </row>
    <row r="4" spans="1:9" ht="20.25" customHeight="1" thickTop="1" thickBot="1">
      <c r="A4" s="1503"/>
      <c r="B4" s="1519" t="s">
        <v>378</v>
      </c>
      <c r="C4" s="1520"/>
      <c r="D4" s="1520"/>
      <c r="E4" s="1519" t="s">
        <v>378</v>
      </c>
      <c r="F4" s="1520"/>
      <c r="G4" s="1521"/>
      <c r="H4" s="20"/>
      <c r="I4" s="20"/>
    </row>
    <row r="5" spans="1:9" ht="24.75" customHeight="1" thickBot="1">
      <c r="A5" s="1504"/>
      <c r="B5" s="1522" t="s">
        <v>379</v>
      </c>
      <c r="C5" s="1523"/>
      <c r="D5" s="1523"/>
      <c r="E5" s="1522" t="s">
        <v>379</v>
      </c>
      <c r="F5" s="1523"/>
      <c r="G5" s="1524"/>
      <c r="H5" s="20"/>
      <c r="I5" s="20"/>
    </row>
    <row r="6" spans="1:9" ht="20.25" customHeight="1" thickTop="1" thickBot="1">
      <c r="A6" s="1514" t="s">
        <v>380</v>
      </c>
      <c r="B6" s="79"/>
      <c r="C6" s="169"/>
      <c r="D6" s="144"/>
      <c r="E6" s="79"/>
      <c r="F6" s="144"/>
      <c r="G6" s="77"/>
      <c r="H6" s="20"/>
      <c r="I6" s="20"/>
    </row>
    <row r="7" spans="1:9" ht="20.25" customHeight="1" thickBot="1">
      <c r="A7" s="1517"/>
      <c r="B7" s="79"/>
      <c r="C7" s="170"/>
      <c r="D7" s="120"/>
      <c r="E7" s="79"/>
      <c r="F7" s="120"/>
      <c r="G7" s="121"/>
      <c r="H7" s="20"/>
      <c r="I7" s="20"/>
    </row>
    <row r="8" spans="1:9" ht="20.25" customHeight="1" thickBot="1">
      <c r="A8" s="1516" t="s">
        <v>381</v>
      </c>
      <c r="B8" s="79"/>
      <c r="C8" s="170"/>
      <c r="D8" s="120"/>
      <c r="E8" s="79"/>
      <c r="F8" s="120"/>
      <c r="G8" s="121"/>
      <c r="H8" s="20"/>
      <c r="I8" s="20"/>
    </row>
    <row r="9" spans="1:9" ht="20.25" customHeight="1" thickBot="1">
      <c r="A9" s="1515"/>
      <c r="B9" s="79"/>
      <c r="C9" s="170"/>
      <c r="D9" s="120"/>
      <c r="E9" s="79"/>
      <c r="F9" s="120"/>
      <c r="G9" s="121"/>
      <c r="H9" s="20"/>
      <c r="I9" s="20"/>
    </row>
    <row r="10" spans="1:9" ht="20.25" customHeight="1" thickTop="1" thickBot="1">
      <c r="A10" s="1514" t="s">
        <v>382</v>
      </c>
      <c r="B10" s="79"/>
      <c r="C10" s="170"/>
      <c r="D10" s="120"/>
      <c r="E10" s="79"/>
      <c r="F10" s="120"/>
      <c r="G10" s="121"/>
      <c r="H10" s="20"/>
      <c r="I10" s="20"/>
    </row>
    <row r="11" spans="1:9" ht="20.25" customHeight="1" thickBot="1">
      <c r="A11" s="1517"/>
      <c r="B11" s="79"/>
      <c r="C11" s="170"/>
      <c r="D11" s="120"/>
      <c r="E11" s="79"/>
      <c r="F11" s="120"/>
      <c r="G11" s="121"/>
      <c r="H11" s="20"/>
      <c r="I11" s="20"/>
    </row>
    <row r="12" spans="1:9" ht="20.25" customHeight="1" thickBot="1">
      <c r="A12" s="1516" t="s">
        <v>383</v>
      </c>
      <c r="B12" s="79"/>
      <c r="C12" s="170"/>
      <c r="D12" s="120"/>
      <c r="E12" s="79"/>
      <c r="F12" s="120"/>
      <c r="G12" s="121"/>
      <c r="H12" s="20"/>
      <c r="I12" s="20"/>
    </row>
    <row r="13" spans="1:9" ht="20.25" customHeight="1" thickBot="1">
      <c r="A13" s="1517"/>
      <c r="B13" s="79"/>
      <c r="C13" s="170"/>
      <c r="D13" s="120"/>
      <c r="E13" s="79"/>
      <c r="F13" s="120"/>
      <c r="G13" s="121"/>
      <c r="H13" s="20"/>
      <c r="I13" s="20"/>
    </row>
    <row r="14" spans="1:9" ht="20.25" customHeight="1" thickBot="1">
      <c r="A14" s="1516" t="s">
        <v>384</v>
      </c>
      <c r="B14" s="79"/>
      <c r="C14" s="170"/>
      <c r="D14" s="120"/>
      <c r="E14" s="79"/>
      <c r="F14" s="120"/>
      <c r="G14" s="121"/>
      <c r="H14" s="20"/>
      <c r="I14" s="20"/>
    </row>
    <row r="15" spans="1:9" ht="20.25" customHeight="1" thickBot="1">
      <c r="A15" s="1515"/>
      <c r="B15" s="79"/>
      <c r="C15" s="170"/>
      <c r="D15" s="120"/>
      <c r="E15" s="79"/>
      <c r="F15" s="120"/>
      <c r="G15" s="121"/>
      <c r="H15" s="20"/>
      <c r="I15" s="20"/>
    </row>
    <row r="16" spans="1:9" ht="20.25" customHeight="1" thickTop="1" thickBot="1">
      <c r="A16" s="1514" t="s">
        <v>385</v>
      </c>
      <c r="B16" s="79"/>
      <c r="C16" s="170"/>
      <c r="D16" s="120"/>
      <c r="E16" s="79"/>
      <c r="F16" s="120"/>
      <c r="G16" s="121"/>
      <c r="H16" s="20"/>
      <c r="I16" s="20"/>
    </row>
    <row r="17" spans="1:9" ht="20.25" customHeight="1" thickBot="1">
      <c r="A17" s="1515"/>
      <c r="B17" s="79"/>
      <c r="C17" s="170"/>
      <c r="D17" s="120"/>
      <c r="E17" s="79"/>
      <c r="F17" s="120"/>
      <c r="G17" s="121"/>
      <c r="H17" s="20"/>
      <c r="I17" s="20"/>
    </row>
    <row r="18" spans="1:9" ht="20.25" customHeight="1" thickTop="1" thickBot="1">
      <c r="A18" s="1514" t="s">
        <v>287</v>
      </c>
      <c r="B18" s="79"/>
      <c r="C18" s="170"/>
      <c r="D18" s="120"/>
      <c r="E18" s="79"/>
      <c r="F18" s="120"/>
      <c r="G18" s="121"/>
      <c r="H18" s="20"/>
      <c r="I18" s="20"/>
    </row>
    <row r="19" spans="1:9" ht="20.25" customHeight="1" thickBot="1">
      <c r="A19" s="1515"/>
      <c r="B19" s="85"/>
      <c r="C19" s="171"/>
      <c r="D19" s="146"/>
      <c r="E19" s="85"/>
      <c r="F19" s="146"/>
      <c r="G19" s="127"/>
      <c r="H19" s="20"/>
      <c r="I19" s="20"/>
    </row>
    <row r="20" spans="1:9" ht="15.75" thickTop="1">
      <c r="A20" s="48"/>
      <c r="B20" s="48"/>
      <c r="C20" s="48"/>
      <c r="D20" s="48"/>
      <c r="E20" s="48"/>
      <c r="F20" s="48"/>
      <c r="G20" s="48"/>
      <c r="H20" s="20"/>
      <c r="I20" s="20"/>
    </row>
    <row r="21" spans="1:9">
      <c r="A21" s="172"/>
      <c r="B21" s="20"/>
      <c r="C21" s="20"/>
      <c r="D21" s="20"/>
      <c r="E21" s="20"/>
      <c r="F21" s="20"/>
      <c r="G21" s="20"/>
      <c r="H21" s="20"/>
      <c r="I21" s="20"/>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sheetPr codeName="Sheet55"/>
  <dimension ref="A1:D29"/>
  <sheetViews>
    <sheetView showGridLines="0" zoomScaleNormal="100" workbookViewId="0">
      <selection activeCell="A19" sqref="A19"/>
    </sheetView>
  </sheetViews>
  <sheetFormatPr defaultRowHeight="1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c r="A1" s="1" t="s">
        <v>386</v>
      </c>
    </row>
    <row r="2" spans="1:4" ht="17.25" thickBot="1">
      <c r="A2" s="5" t="s">
        <v>8</v>
      </c>
    </row>
    <row r="3" spans="1:4" ht="19.5" customHeight="1" thickTop="1" thickBot="1">
      <c r="A3" s="1479" t="s">
        <v>387</v>
      </c>
      <c r="B3" s="1479" t="s">
        <v>388</v>
      </c>
      <c r="C3" s="1481" t="s">
        <v>389</v>
      </c>
      <c r="D3" s="1482"/>
    </row>
    <row r="4" spans="1:4" ht="33" customHeight="1" thickTop="1" thickBot="1">
      <c r="A4" s="1480"/>
      <c r="B4" s="1480"/>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75" thickTop="1">
      <c r="A15" s="20"/>
      <c r="B15" s="20"/>
      <c r="C15" s="20"/>
      <c r="D15" s="20"/>
    </row>
    <row r="16" spans="1:4" ht="15.75" thickBot="1">
      <c r="A16" s="20" t="s">
        <v>391</v>
      </c>
      <c r="B16" s="20"/>
      <c r="C16" s="20"/>
      <c r="D16" s="20"/>
    </row>
    <row r="17" spans="1:4" ht="19.5" customHeight="1" thickTop="1" thickBot="1">
      <c r="A17" s="1479" t="s">
        <v>488</v>
      </c>
      <c r="B17" s="1479" t="s">
        <v>388</v>
      </c>
      <c r="C17" s="1481" t="s">
        <v>389</v>
      </c>
      <c r="D17" s="1482"/>
    </row>
    <row r="18" spans="1:4" ht="33" customHeight="1" thickTop="1" thickBot="1">
      <c r="A18" s="1480"/>
      <c r="B18" s="1480"/>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7.25" thickTop="1">
      <c r="A28" s="2"/>
    </row>
    <row r="29" spans="1:4" ht="16.5">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sheetPr codeName="List9">
    <tabColor rgb="FFFFFF99"/>
  </sheetPr>
  <dimension ref="A1:Y174"/>
  <sheetViews>
    <sheetView showGridLines="0" showZeros="0" zoomScaleNormal="100" workbookViewId="0">
      <selection activeCell="D102" sqref="D102"/>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c r="A1" s="1078" t="s">
        <v>497</v>
      </c>
      <c r="B1" s="954">
        <v>0</v>
      </c>
      <c r="I1" s="1130"/>
      <c r="J1" s="1131"/>
      <c r="K1" s="1132"/>
      <c r="L1" s="1133"/>
      <c r="Q1" s="1079" t="s">
        <v>496</v>
      </c>
      <c r="R1" s="1079"/>
      <c r="S1" s="1079"/>
      <c r="T1" s="1079"/>
      <c r="Y1" s="1080"/>
    </row>
    <row r="2" spans="1:25" s="185" customFormat="1" ht="12" customHeight="1">
      <c r="A2" s="180" t="s">
        <v>500</v>
      </c>
      <c r="B2" s="954" t="s">
        <v>501</v>
      </c>
      <c r="C2" s="181"/>
      <c r="D2" s="182"/>
      <c r="E2" s="183"/>
      <c r="F2" s="183"/>
      <c r="G2" s="184"/>
      <c r="I2" s="1129"/>
      <c r="J2" s="1129"/>
      <c r="K2" s="1134"/>
      <c r="L2" s="1133"/>
      <c r="P2" s="1079"/>
      <c r="Q2" s="1079" t="s">
        <v>499</v>
      </c>
      <c r="R2" s="1079"/>
      <c r="S2" s="1079"/>
      <c r="T2" s="1079"/>
      <c r="U2" s="1079"/>
      <c r="V2" s="1079"/>
      <c r="W2" s="1079"/>
      <c r="X2" s="1079"/>
      <c r="Y2" s="1081"/>
    </row>
    <row r="3" spans="1:25" ht="12" customHeight="1">
      <c r="D3" s="182"/>
      <c r="E3" s="183"/>
      <c r="F3" s="183"/>
      <c r="H3" s="1082"/>
      <c r="I3" s="1129"/>
      <c r="J3" s="1129"/>
      <c r="K3" s="1135"/>
      <c r="L3" s="1133"/>
      <c r="P3" s="1083" t="s">
        <v>502</v>
      </c>
      <c r="Q3" s="1084" t="str">
        <f>IF($K$1=$Y$4,$Y$4,"Pre-tax income")</f>
        <v>Pre-tax income</v>
      </c>
      <c r="R3" s="1085" t="str">
        <f>IF($K$1=$Y$4,$Y$4,"EBIT")</f>
        <v>EBIT</v>
      </c>
      <c r="S3" s="1085" t="str">
        <f>IF($K$1=$Y$4,$Y$4,"EBITDA")</f>
        <v>EBITDA</v>
      </c>
      <c r="T3" s="1085" t="str">
        <f>IF($K$1=$Y$4,$Y$4,"Gross Margin")</f>
        <v>Gross Margin</v>
      </c>
      <c r="U3" s="1084" t="str">
        <f>IF($K$1=$Y$4,$Y$4,"Sales revenue")</f>
        <v>Sales revenue</v>
      </c>
      <c r="V3" s="1085" t="str">
        <f>IF($K$1=$Y$4,$Y$4,"OPEX")</f>
        <v>OPEX</v>
      </c>
      <c r="W3" s="1084" t="str">
        <f>IF($K$1=$Y$4,$Y$4,"Equity")</f>
        <v>Equity</v>
      </c>
      <c r="X3" s="1084" t="str">
        <f>IF($K$1=$Y$4,$Y$4,"Total assets")</f>
        <v>Total assets</v>
      </c>
      <c r="Y3" s="1081" t="s">
        <v>506</v>
      </c>
    </row>
    <row r="4" spans="1:25" ht="12" customHeight="1">
      <c r="D4" s="182"/>
      <c r="E4" s="183"/>
      <c r="F4" s="183"/>
      <c r="H4" s="1082"/>
      <c r="I4" s="1129"/>
      <c r="J4" s="1129"/>
      <c r="K4" s="1134"/>
      <c r="L4" s="1133"/>
      <c r="P4" s="1083"/>
      <c r="Q4" s="1085" t="s">
        <v>2671</v>
      </c>
      <c r="R4" s="1084"/>
      <c r="S4" s="1084"/>
      <c r="T4" s="1084"/>
      <c r="U4" s="1084"/>
      <c r="V4" s="1084"/>
      <c r="W4" s="1084"/>
      <c r="X4" s="1084"/>
      <c r="Y4" s="1086" t="s">
        <v>502</v>
      </c>
    </row>
    <row r="5" spans="1:25" ht="13.5" customHeight="1">
      <c r="A5" s="188"/>
      <c r="B5" s="955"/>
      <c r="C5" s="189"/>
      <c r="D5" s="189"/>
      <c r="E5" s="189"/>
      <c r="F5" s="189"/>
      <c r="G5" s="189"/>
      <c r="H5" s="1082"/>
      <c r="I5" s="1129"/>
      <c r="J5" s="1129"/>
      <c r="K5" s="1136"/>
      <c r="L5" s="1133"/>
      <c r="P5" s="1079"/>
      <c r="Q5" s="1087">
        <v>0.1</v>
      </c>
      <c r="R5" s="1087">
        <v>0.1</v>
      </c>
      <c r="S5" s="1087">
        <v>0.05</v>
      </c>
      <c r="T5" s="1087">
        <v>0.04</v>
      </c>
      <c r="U5" s="1088">
        <v>0.02</v>
      </c>
      <c r="V5" s="1088">
        <v>0.02</v>
      </c>
      <c r="W5" s="1087">
        <v>0.05</v>
      </c>
      <c r="X5" s="1088">
        <v>0.02</v>
      </c>
      <c r="Y5" s="1089" t="str">
        <f t="shared" ref="Y5:Y17" si="0">IF($K$1=$Y$4,$Y$4,IF($K$1=$Q$32,Y22,IF($K$2=$Q$3,Q5,IF($K$2=$U$3,U5,IF($K$2=$W$3,W5,IF($K$2=$X$3,X5,IF($K$2=$R$3,R5,IF($K$2=$S$3,S5,IF($K$2=$T$3,T5,IF($K$2=$V$3,V5,""))))))))))</f>
        <v/>
      </c>
    </row>
    <row r="6" spans="1:25" ht="12" customHeight="1">
      <c r="C6" s="194" t="s">
        <v>507</v>
      </c>
      <c r="D6" s="195"/>
      <c r="E6" s="181"/>
      <c r="H6" s="1090"/>
      <c r="I6" s="1129"/>
      <c r="J6" s="1129"/>
      <c r="K6" s="1137"/>
      <c r="L6" s="1133"/>
      <c r="P6" s="1079"/>
      <c r="Q6" s="1087">
        <v>0.09</v>
      </c>
      <c r="R6" s="1087">
        <v>0.09</v>
      </c>
      <c r="S6" s="1087">
        <v>0.04</v>
      </c>
      <c r="T6" s="1087">
        <v>0.03</v>
      </c>
      <c r="U6" s="1088">
        <v>1.9E-2</v>
      </c>
      <c r="V6" s="1088">
        <v>1.9E-2</v>
      </c>
      <c r="W6" s="1087">
        <v>0.04</v>
      </c>
      <c r="X6" s="1088">
        <v>1.9E-2</v>
      </c>
      <c r="Y6" s="1089" t="str">
        <f t="shared" si="0"/>
        <v/>
      </c>
    </row>
    <row r="7" spans="1:25" s="199" customFormat="1" ht="12" customHeight="1">
      <c r="A7" s="196" t="s">
        <v>508</v>
      </c>
      <c r="B7" s="956" t="s">
        <v>509</v>
      </c>
      <c r="C7" s="196" t="s">
        <v>510</v>
      </c>
      <c r="D7" s="197" t="s">
        <v>511</v>
      </c>
      <c r="E7" s="197"/>
      <c r="F7" s="197"/>
      <c r="G7" s="198" t="s">
        <v>512</v>
      </c>
      <c r="I7" s="1129"/>
      <c r="J7" s="1129"/>
      <c r="K7" s="1137"/>
      <c r="L7" s="1133"/>
      <c r="P7" s="1079"/>
      <c r="Q7" s="1087">
        <v>0.08</v>
      </c>
      <c r="R7" s="1087">
        <v>0.08</v>
      </c>
      <c r="S7" s="1087">
        <v>0.03</v>
      </c>
      <c r="T7" s="1087">
        <v>0.02</v>
      </c>
      <c r="U7" s="1088">
        <v>1.7999999999999999E-2</v>
      </c>
      <c r="V7" s="1088">
        <v>1.7999999999999999E-2</v>
      </c>
      <c r="W7" s="1087">
        <v>0.03</v>
      </c>
      <c r="X7" s="1088">
        <v>1.7999999999999999E-2</v>
      </c>
      <c r="Y7" s="1089" t="str">
        <f t="shared" si="0"/>
        <v/>
      </c>
    </row>
    <row r="8" spans="1:25" s="202" customFormat="1" ht="12" customHeight="1">
      <c r="A8" s="200" t="s">
        <v>513</v>
      </c>
      <c r="B8" s="201"/>
      <c r="C8" s="200" t="s">
        <v>514</v>
      </c>
      <c r="D8" s="196" t="s">
        <v>515</v>
      </c>
      <c r="E8" s="196" t="s">
        <v>516</v>
      </c>
      <c r="F8" s="196" t="s">
        <v>517</v>
      </c>
      <c r="G8" s="196" t="s">
        <v>517</v>
      </c>
      <c r="H8" s="1091"/>
      <c r="I8" s="1133"/>
      <c r="J8" s="1138"/>
      <c r="K8" s="1138"/>
      <c r="L8" s="1138"/>
      <c r="P8" s="1079"/>
      <c r="Q8" s="1087">
        <v>7.0000000000000007E-2</v>
      </c>
      <c r="R8" s="1087">
        <v>7.0000000000000007E-2</v>
      </c>
      <c r="S8" s="1087">
        <v>0.02</v>
      </c>
      <c r="T8" s="1087">
        <v>0.01</v>
      </c>
      <c r="U8" s="1088">
        <v>1.7000000000000001E-2</v>
      </c>
      <c r="V8" s="1088">
        <v>1.7000000000000001E-2</v>
      </c>
      <c r="W8" s="1087">
        <v>0.02</v>
      </c>
      <c r="X8" s="1088">
        <v>1.7000000000000001E-2</v>
      </c>
      <c r="Y8" s="1089" t="str">
        <f t="shared" si="0"/>
        <v/>
      </c>
    </row>
    <row r="9" spans="1:25" s="199" customFormat="1" ht="12" customHeight="1">
      <c r="A9" s="203" t="s">
        <v>518</v>
      </c>
      <c r="B9" s="957" t="s">
        <v>519</v>
      </c>
      <c r="C9" s="203" t="s">
        <v>520</v>
      </c>
      <c r="D9" s="203">
        <v>1</v>
      </c>
      <c r="E9" s="203">
        <v>2</v>
      </c>
      <c r="F9" s="203">
        <v>3</v>
      </c>
      <c r="G9" s="203">
        <v>4</v>
      </c>
      <c r="H9" s="1092"/>
      <c r="P9" s="1079"/>
      <c r="Q9" s="1087">
        <v>0.06</v>
      </c>
      <c r="R9" s="1087">
        <v>0.06</v>
      </c>
      <c r="S9" s="1087"/>
      <c r="T9" s="1087"/>
      <c r="U9" s="1088">
        <v>1.6E-2</v>
      </c>
      <c r="V9" s="1088">
        <v>1.6E-2</v>
      </c>
      <c r="W9" s="1087">
        <v>0.01</v>
      </c>
      <c r="X9" s="1088">
        <v>1.6E-2</v>
      </c>
      <c r="Y9" s="1089" t="str">
        <f t="shared" si="0"/>
        <v/>
      </c>
    </row>
    <row r="10" spans="1:25" s="207" customFormat="1" ht="12" customHeight="1">
      <c r="A10" s="204"/>
      <c r="B10" s="958" t="s">
        <v>521</v>
      </c>
      <c r="C10" s="205" t="s">
        <v>522</v>
      </c>
      <c r="D10" s="1093">
        <f>D11+D42+D83</f>
        <v>0</v>
      </c>
      <c r="E10" s="1093">
        <f t="shared" ref="E10:G10" si="1">E11+E42+E83</f>
        <v>0</v>
      </c>
      <c r="F10" s="1093">
        <f t="shared" si="1"/>
        <v>0</v>
      </c>
      <c r="G10" s="1093">
        <f t="shared" si="1"/>
        <v>0</v>
      </c>
      <c r="H10" s="206">
        <f>SUM(H11:H87)-SUM(F95:F160)</f>
        <v>0</v>
      </c>
      <c r="I10" s="206" t="str">
        <f>IF(H10=0,"","difference")</f>
        <v/>
      </c>
      <c r="K10" s="206"/>
      <c r="L10" s="206"/>
      <c r="P10" s="1079"/>
      <c r="Q10" s="1087">
        <v>0.05</v>
      </c>
      <c r="R10" s="1087">
        <v>0.05</v>
      </c>
      <c r="S10" s="1087"/>
      <c r="T10" s="1087"/>
      <c r="U10" s="1088">
        <v>1.4999999999999999E-2</v>
      </c>
      <c r="V10" s="1088">
        <v>1.4999999999999999E-2</v>
      </c>
      <c r="W10" s="1084"/>
      <c r="X10" s="1088">
        <v>1.4999999999999999E-2</v>
      </c>
      <c r="Y10" s="1089" t="str">
        <f t="shared" si="0"/>
        <v/>
      </c>
    </row>
    <row r="11" spans="1:25" s="207" customFormat="1" ht="12" customHeight="1">
      <c r="A11" s="208" t="s">
        <v>523</v>
      </c>
      <c r="B11" s="959" t="s">
        <v>524</v>
      </c>
      <c r="C11" s="205" t="s">
        <v>525</v>
      </c>
      <c r="D11" s="1093">
        <f>D12+D20+D30</f>
        <v>0</v>
      </c>
      <c r="E11" s="1093">
        <f t="shared" ref="E11:F11" si="2">E12+E20+E30</f>
        <v>0</v>
      </c>
      <c r="F11" s="1093">
        <f t="shared" si="2"/>
        <v>0</v>
      </c>
      <c r="G11" s="1093">
        <f>G12+G20+G30</f>
        <v>0</v>
      </c>
      <c r="U11" s="1088">
        <v>1.4E-2</v>
      </c>
      <c r="V11" s="1088">
        <v>1.4E-2</v>
      </c>
      <c r="X11" s="1088">
        <v>1.4E-2</v>
      </c>
      <c r="Y11" s="1089" t="str">
        <f t="shared" si="0"/>
        <v/>
      </c>
    </row>
    <row r="12" spans="1:25" s="207" customFormat="1" ht="12" customHeight="1">
      <c r="A12" s="209" t="s">
        <v>526</v>
      </c>
      <c r="B12" s="960" t="s">
        <v>527</v>
      </c>
      <c r="C12" s="205" t="s">
        <v>528</v>
      </c>
      <c r="D12" s="1093">
        <f>SUM(D13:D19)</f>
        <v>0</v>
      </c>
      <c r="E12" s="1093">
        <f t="shared" ref="E12:G12" si="3">SUM(E13:E19)</f>
        <v>0</v>
      </c>
      <c r="F12" s="1093">
        <f t="shared" si="3"/>
        <v>0</v>
      </c>
      <c r="G12" s="1093">
        <f t="shared" si="3"/>
        <v>0</v>
      </c>
      <c r="H12" s="1111"/>
      <c r="I12" s="1525"/>
      <c r="J12" s="1525"/>
      <c r="K12" s="1115"/>
      <c r="L12" s="185"/>
      <c r="U12" s="1088">
        <v>1.2999999999999999E-2</v>
      </c>
      <c r="V12" s="1088">
        <v>1.2999999999999999E-2</v>
      </c>
      <c r="X12" s="1088">
        <v>1.2999999999999999E-2</v>
      </c>
      <c r="Y12" s="1089" t="str">
        <f t="shared" si="0"/>
        <v/>
      </c>
    </row>
    <row r="13" spans="1:25" s="185" customFormat="1" ht="12" customHeight="1">
      <c r="A13" s="210" t="s">
        <v>529</v>
      </c>
      <c r="B13" s="961" t="s">
        <v>530</v>
      </c>
      <c r="C13" s="211" t="s">
        <v>531</v>
      </c>
      <c r="D13" s="1094"/>
      <c r="E13" s="1094"/>
      <c r="F13" s="1094"/>
      <c r="G13" s="1094"/>
      <c r="H13" s="1113"/>
      <c r="I13" s="1113"/>
      <c r="J13" s="1113"/>
      <c r="K13" s="1113"/>
      <c r="M13" s="212"/>
      <c r="U13" s="1088">
        <v>1.2E-2</v>
      </c>
      <c r="V13" s="1088">
        <v>1.2E-2</v>
      </c>
      <c r="X13" s="1088">
        <v>1.2E-2</v>
      </c>
      <c r="Y13" s="1089" t="str">
        <f t="shared" si="0"/>
        <v/>
      </c>
    </row>
    <row r="14" spans="1:25" s="185" customFormat="1" ht="12" customHeight="1">
      <c r="A14" s="210" t="s">
        <v>532</v>
      </c>
      <c r="B14" s="961" t="s">
        <v>533</v>
      </c>
      <c r="C14" s="211" t="s">
        <v>534</v>
      </c>
      <c r="D14" s="1094"/>
      <c r="E14" s="1094"/>
      <c r="F14" s="1094"/>
      <c r="G14" s="1095"/>
      <c r="H14" s="1113"/>
      <c r="I14" s="1139"/>
      <c r="J14" s="1140"/>
      <c r="K14" s="1113"/>
      <c r="U14" s="1088">
        <v>1.0999999999999999E-2</v>
      </c>
      <c r="V14" s="1088">
        <v>1.0999999999999999E-2</v>
      </c>
      <c r="X14" s="1088">
        <v>1.0999999999999999E-2</v>
      </c>
      <c r="Y14" s="1089" t="str">
        <f t="shared" si="0"/>
        <v/>
      </c>
    </row>
    <row r="15" spans="1:25" s="185" customFormat="1" ht="12" customHeight="1">
      <c r="A15" s="210" t="s">
        <v>535</v>
      </c>
      <c r="B15" s="961" t="s">
        <v>536</v>
      </c>
      <c r="C15" s="211" t="s">
        <v>537</v>
      </c>
      <c r="D15" s="1094"/>
      <c r="E15" s="1094"/>
      <c r="F15" s="1094"/>
      <c r="G15" s="1094"/>
      <c r="H15" s="1113"/>
      <c r="I15" s="1141"/>
      <c r="J15" s="1142"/>
      <c r="K15" s="1113"/>
      <c r="U15" s="1088">
        <v>0.01</v>
      </c>
      <c r="V15" s="1088">
        <v>0.01</v>
      </c>
      <c r="X15" s="1088">
        <v>0.01</v>
      </c>
      <c r="Y15" s="1089" t="str">
        <f t="shared" si="0"/>
        <v/>
      </c>
    </row>
    <row r="16" spans="1:25" s="185" customFormat="1" ht="12" customHeight="1">
      <c r="A16" s="210" t="s">
        <v>538</v>
      </c>
      <c r="B16" s="961" t="s">
        <v>539</v>
      </c>
      <c r="C16" s="211" t="s">
        <v>540</v>
      </c>
      <c r="D16" s="1094"/>
      <c r="E16" s="1094"/>
      <c r="F16" s="1094"/>
      <c r="G16" s="1094"/>
      <c r="H16" s="1113"/>
      <c r="I16" s="1141"/>
      <c r="J16" s="1142"/>
      <c r="K16" s="1113"/>
      <c r="U16" s="1088">
        <v>8.9999999999999993E-3</v>
      </c>
      <c r="V16" s="1088">
        <v>8.9999999999999993E-3</v>
      </c>
      <c r="X16" s="1088">
        <v>8.9999999999999993E-3</v>
      </c>
      <c r="Y16" s="1089" t="str">
        <f t="shared" si="0"/>
        <v/>
      </c>
    </row>
    <row r="17" spans="1:25" s="185" customFormat="1" ht="12" customHeight="1">
      <c r="A17" s="210" t="s">
        <v>541</v>
      </c>
      <c r="B17" s="962" t="s">
        <v>2672</v>
      </c>
      <c r="C17" s="211" t="s">
        <v>543</v>
      </c>
      <c r="D17" s="1094"/>
      <c r="E17" s="1094"/>
      <c r="F17" s="1094"/>
      <c r="G17" s="1094"/>
      <c r="H17" s="1113"/>
      <c r="I17" s="1141"/>
      <c r="J17" s="1142"/>
      <c r="K17" s="1113"/>
      <c r="U17" s="1088">
        <v>8.0000000000000002E-3</v>
      </c>
      <c r="V17" s="1088">
        <v>8.0000000000000002E-3</v>
      </c>
      <c r="X17" s="1088">
        <v>8.0000000000000002E-3</v>
      </c>
      <c r="Y17" s="1089" t="str">
        <f t="shared" si="0"/>
        <v/>
      </c>
    </row>
    <row r="18" spans="1:25" s="185" customFormat="1" ht="12" customHeight="1">
      <c r="A18" s="210" t="s">
        <v>544</v>
      </c>
      <c r="B18" s="961" t="s">
        <v>545</v>
      </c>
      <c r="C18" s="211" t="s">
        <v>546</v>
      </c>
      <c r="D18" s="1094"/>
      <c r="E18" s="1094"/>
      <c r="F18" s="1094"/>
      <c r="G18" s="1094"/>
      <c r="H18" s="1113"/>
      <c r="I18" s="1141"/>
      <c r="J18" s="1142"/>
      <c r="K18" s="1113"/>
      <c r="U18" s="1088">
        <v>7.0000000000000001E-3</v>
      </c>
      <c r="V18" s="1088">
        <v>7.0000000000000001E-3</v>
      </c>
      <c r="X18" s="1088">
        <v>7.0000000000000001E-3</v>
      </c>
      <c r="Y18" s="1089" t="str">
        <f>IF($K$1=$Y$4,$Y$4,IF($K$1=$Q$32,Y37,IF($K$2=$Q$3,Q18,IF($K$2=$U$3,U18,IF($K$2=$W$3,W18,IF($K$2=$X$3,X18,IF($K$2=$R$3,R18,IF($K$2=$S$3,S18,IF($K$2=$T$3,T18,IF($K$2=$V$3,V18,""))))))))))</f>
        <v/>
      </c>
    </row>
    <row r="19" spans="1:25" s="185" customFormat="1" ht="12" customHeight="1">
      <c r="A19" s="210" t="s">
        <v>547</v>
      </c>
      <c r="B19" s="961" t="s">
        <v>548</v>
      </c>
      <c r="C19" s="211" t="s">
        <v>549</v>
      </c>
      <c r="D19" s="1094"/>
      <c r="E19" s="1094"/>
      <c r="F19" s="1094"/>
      <c r="G19" s="1094"/>
      <c r="H19" s="1113"/>
      <c r="I19" s="1141"/>
      <c r="J19" s="1142"/>
      <c r="K19" s="1113"/>
      <c r="U19" s="1088">
        <v>6.0000000000000001E-3</v>
      </c>
      <c r="V19" s="1088">
        <v>6.0000000000000001E-3</v>
      </c>
      <c r="X19" s="1088">
        <v>6.0000000000000001E-3</v>
      </c>
      <c r="Y19" s="1089" t="str">
        <f>IF($K$1=$Y$4,$Y$4,IF($K$1=$Q$32,Y38,IF($K$2=$Q$3,Q19,IF($K$2=$U$3,U19,IF($K$2=$W$3,W19,IF($K$2=$X$3,X19,IF($K$2=$R$3,R19,IF($K$2=$S$3,S19,IF($K$2=$T$3,T19,IF($K$2=$V$3,V19,""))))))))))</f>
        <v/>
      </c>
    </row>
    <row r="20" spans="1:25" s="207" customFormat="1" ht="12" customHeight="1">
      <c r="A20" s="1096" t="s">
        <v>550</v>
      </c>
      <c r="B20" s="960" t="s">
        <v>551</v>
      </c>
      <c r="C20" s="205" t="s">
        <v>552</v>
      </c>
      <c r="D20" s="1093">
        <f>SUM(D21:D29)</f>
        <v>0</v>
      </c>
      <c r="E20" s="1093">
        <f t="shared" ref="E20:G20" si="4">SUM(E21:E29)</f>
        <v>0</v>
      </c>
      <c r="F20" s="1093">
        <f t="shared" si="4"/>
        <v>0</v>
      </c>
      <c r="G20" s="1093">
        <f t="shared" si="4"/>
        <v>0</v>
      </c>
      <c r="H20" s="1111"/>
      <c r="I20" s="1526"/>
      <c r="J20" s="1526"/>
      <c r="K20" s="1526"/>
      <c r="U20" s="1088">
        <v>5.0000000000000001E-3</v>
      </c>
      <c r="V20" s="1088">
        <v>5.0000000000000001E-3</v>
      </c>
      <c r="X20" s="1088">
        <v>5.0000000000000001E-3</v>
      </c>
      <c r="Y20" s="1089" t="str">
        <f>IF($K$1=$Y$4,$Y$4,IF($K$1=$Q$32,Y40,IF($K$2=$Q$3,Q20,IF($K$2=$U$3,U20,IF($K$2=$W$3,W20,IF($K$2=$X$3,X20,IF($K$2=$R$3,R20,IF($K$2=$S$3,S20,IF($K$2=$T$3,T20,IF($K$2=$V$3,V20,""))))))))))</f>
        <v/>
      </c>
    </row>
    <row r="21" spans="1:25" s="185" customFormat="1" ht="12" customHeight="1">
      <c r="A21" s="1097" t="s">
        <v>553</v>
      </c>
      <c r="B21" s="961" t="s">
        <v>554</v>
      </c>
      <c r="C21" s="211" t="s">
        <v>555</v>
      </c>
      <c r="D21" s="1094"/>
      <c r="E21" s="1094"/>
      <c r="F21" s="1094"/>
      <c r="G21" s="1094"/>
      <c r="H21" s="1113"/>
      <c r="I21" s="1143"/>
      <c r="J21" s="1143"/>
      <c r="K21" s="1113"/>
      <c r="Q21" s="1085" t="s">
        <v>2673</v>
      </c>
      <c r="R21" s="207"/>
      <c r="S21" s="207"/>
      <c r="T21" s="207"/>
      <c r="V21" s="207"/>
      <c r="W21" s="207"/>
      <c r="X21" s="207"/>
      <c r="Y21" s="1098"/>
    </row>
    <row r="22" spans="1:25" s="185" customFormat="1" ht="12" customHeight="1">
      <c r="A22" s="210" t="s">
        <v>532</v>
      </c>
      <c r="B22" s="961" t="s">
        <v>556</v>
      </c>
      <c r="C22" s="211" t="s">
        <v>557</v>
      </c>
      <c r="D22" s="1094"/>
      <c r="E22" s="1094"/>
      <c r="F22" s="1094"/>
      <c r="G22" s="1094"/>
      <c r="H22" s="1113"/>
      <c r="I22" s="1143"/>
      <c r="J22" s="1143"/>
      <c r="K22" s="1113"/>
      <c r="Q22" s="1087">
        <v>0.08</v>
      </c>
      <c r="R22" s="1087">
        <v>0.08</v>
      </c>
      <c r="S22" s="1099">
        <v>0.03</v>
      </c>
      <c r="T22" s="1099">
        <v>0.02</v>
      </c>
      <c r="U22" s="1088">
        <v>0.01</v>
      </c>
      <c r="V22" s="1088">
        <v>0.01</v>
      </c>
      <c r="W22" s="1099">
        <v>0.02</v>
      </c>
      <c r="X22" s="1088">
        <v>0.01</v>
      </c>
      <c r="Y22" s="1089" t="str">
        <f t="shared" ref="Y22:Y28" si="5">IF($K$2=$Q$3,Q22,IF($K$2=$U$3,U22,IF($K$2=$W$3,W22,IF($K$2=$X$3,X22,IF($K$2=$R$3,R22,IF($K$2=$S$3,S22,IF($K$2=$T$3,T22,IF($K$2=$V$3,V22,""))))))))</f>
        <v/>
      </c>
    </row>
    <row r="23" spans="1:25" s="185" customFormat="1" ht="12" customHeight="1">
      <c r="A23" s="210" t="s">
        <v>535</v>
      </c>
      <c r="B23" s="961" t="s">
        <v>558</v>
      </c>
      <c r="C23" s="211" t="s">
        <v>559</v>
      </c>
      <c r="D23" s="1094"/>
      <c r="E23" s="1094"/>
      <c r="F23" s="1094"/>
      <c r="G23" s="1094"/>
      <c r="H23" s="1113"/>
      <c r="I23" s="1141"/>
      <c r="J23" s="1113"/>
      <c r="K23" s="1113"/>
      <c r="Q23" s="1087">
        <v>7.0000000000000007E-2</v>
      </c>
      <c r="R23" s="1087">
        <v>7.0000000000000007E-2</v>
      </c>
      <c r="S23" s="1099">
        <v>2.75E-2</v>
      </c>
      <c r="T23" s="1099">
        <v>1.7500000000000002E-2</v>
      </c>
      <c r="U23" s="1088">
        <v>8.9999999999999993E-3</v>
      </c>
      <c r="V23" s="1088">
        <v>8.9999999999999993E-3</v>
      </c>
      <c r="W23" s="1099">
        <v>1.7500000000000002E-2</v>
      </c>
      <c r="X23" s="1088">
        <v>8.9999999999999993E-3</v>
      </c>
      <c r="Y23" s="1089" t="str">
        <f t="shared" si="5"/>
        <v/>
      </c>
    </row>
    <row r="24" spans="1:25" s="185" customFormat="1" ht="12" customHeight="1">
      <c r="A24" s="210" t="s">
        <v>538</v>
      </c>
      <c r="B24" s="961" t="s">
        <v>560</v>
      </c>
      <c r="C24" s="211" t="s">
        <v>561</v>
      </c>
      <c r="D24" s="1094"/>
      <c r="E24" s="1094"/>
      <c r="F24" s="1094"/>
      <c r="G24" s="1100"/>
      <c r="H24" s="1113"/>
      <c r="I24" s="1141"/>
      <c r="J24" s="1113"/>
      <c r="K24" s="1113"/>
      <c r="Q24" s="1087">
        <v>0.06</v>
      </c>
      <c r="R24" s="1087">
        <v>0.06</v>
      </c>
      <c r="S24" s="1099">
        <v>2.5000000000000001E-2</v>
      </c>
      <c r="T24" s="1099">
        <v>1.4999999999999999E-2</v>
      </c>
      <c r="U24" s="1088">
        <v>8.0000000000000002E-3</v>
      </c>
      <c r="V24" s="1088">
        <v>8.0000000000000002E-3</v>
      </c>
      <c r="W24" s="1099">
        <v>1.4999999999999999E-2</v>
      </c>
      <c r="X24" s="1088">
        <v>8.0000000000000002E-3</v>
      </c>
      <c r="Y24" s="1089" t="str">
        <f t="shared" si="5"/>
        <v/>
      </c>
    </row>
    <row r="25" spans="1:25" s="185" customFormat="1" ht="12" customHeight="1">
      <c r="A25" s="210" t="s">
        <v>541</v>
      </c>
      <c r="B25" s="961" t="s">
        <v>562</v>
      </c>
      <c r="C25" s="211" t="s">
        <v>563</v>
      </c>
      <c r="D25" s="1094"/>
      <c r="E25" s="1094"/>
      <c r="F25" s="1094"/>
      <c r="G25" s="1100"/>
      <c r="H25" s="1113"/>
      <c r="I25" s="1141"/>
      <c r="J25" s="1113"/>
      <c r="K25" s="1113"/>
      <c r="Q25" s="1087">
        <v>0.05</v>
      </c>
      <c r="R25" s="1087">
        <v>0.05</v>
      </c>
      <c r="S25" s="1099">
        <v>2.2499999999999999E-2</v>
      </c>
      <c r="T25" s="1099">
        <v>1.2500000000000001E-2</v>
      </c>
      <c r="U25" s="1088">
        <v>7.0000000000000001E-3</v>
      </c>
      <c r="V25" s="1088">
        <v>7.0000000000000001E-3</v>
      </c>
      <c r="W25" s="1099">
        <v>1.2500000000000001E-2</v>
      </c>
      <c r="X25" s="1088">
        <v>7.0000000000000001E-3</v>
      </c>
      <c r="Y25" s="1089" t="str">
        <f t="shared" si="5"/>
        <v/>
      </c>
    </row>
    <row r="26" spans="1:25" s="185" customFormat="1" ht="12" customHeight="1">
      <c r="A26" s="210" t="s">
        <v>544</v>
      </c>
      <c r="B26" s="962" t="s">
        <v>3061</v>
      </c>
      <c r="C26" s="211" t="s">
        <v>565</v>
      </c>
      <c r="D26" s="1100"/>
      <c r="E26" s="1094"/>
      <c r="F26" s="1094"/>
      <c r="G26" s="1100"/>
      <c r="H26" s="1113"/>
      <c r="I26" s="1141"/>
      <c r="J26" s="1113"/>
      <c r="K26" s="1113"/>
      <c r="Q26" s="1087"/>
      <c r="R26" s="1087"/>
      <c r="S26" s="1099">
        <v>0.02</v>
      </c>
      <c r="T26" s="1099">
        <v>0.01</v>
      </c>
      <c r="U26" s="1088">
        <v>6.0000000000000001E-3</v>
      </c>
      <c r="V26" s="1088">
        <v>6.0000000000000001E-3</v>
      </c>
      <c r="W26" s="1099">
        <v>0.01</v>
      </c>
      <c r="X26" s="1088">
        <v>6.0000000000000001E-3</v>
      </c>
      <c r="Y26" s="1089" t="str">
        <f t="shared" si="5"/>
        <v/>
      </c>
    </row>
    <row r="27" spans="1:25" s="185" customFormat="1" ht="12" customHeight="1">
      <c r="A27" s="210" t="s">
        <v>547</v>
      </c>
      <c r="B27" s="961" t="s">
        <v>566</v>
      </c>
      <c r="C27" s="211" t="s">
        <v>567</v>
      </c>
      <c r="D27" s="1094"/>
      <c r="E27" s="1094"/>
      <c r="F27" s="1094"/>
      <c r="G27" s="1094"/>
      <c r="H27" s="1113"/>
      <c r="I27" s="1141"/>
      <c r="J27" s="1113"/>
      <c r="K27" s="1113"/>
      <c r="Q27" s="1087"/>
      <c r="R27" s="1087"/>
      <c r="S27" s="1099"/>
      <c r="T27" s="1087"/>
      <c r="U27" s="1088">
        <v>5.0000000000000001E-3</v>
      </c>
      <c r="V27" s="1088">
        <v>5.0000000000000001E-3</v>
      </c>
      <c r="W27" s="1084"/>
      <c r="X27" s="1088">
        <v>5.0000000000000001E-3</v>
      </c>
      <c r="Y27" s="1089" t="str">
        <f t="shared" si="5"/>
        <v/>
      </c>
    </row>
    <row r="28" spans="1:25" s="185" customFormat="1" ht="12" customHeight="1">
      <c r="A28" s="210" t="s">
        <v>568</v>
      </c>
      <c r="B28" s="961" t="s">
        <v>569</v>
      </c>
      <c r="C28" s="211" t="s">
        <v>570</v>
      </c>
      <c r="D28" s="1094"/>
      <c r="E28" s="1094"/>
      <c r="F28" s="1094"/>
      <c r="G28" s="1094"/>
      <c r="H28" s="1113"/>
      <c r="I28" s="1141"/>
      <c r="J28" s="1113"/>
      <c r="K28" s="1113"/>
      <c r="Y28" s="1089" t="str">
        <f t="shared" si="5"/>
        <v/>
      </c>
    </row>
    <row r="29" spans="1:25" s="185" customFormat="1" ht="12" customHeight="1">
      <c r="A29" s="210" t="s">
        <v>571</v>
      </c>
      <c r="B29" s="961" t="s">
        <v>572</v>
      </c>
      <c r="C29" s="211" t="s">
        <v>573</v>
      </c>
      <c r="D29" s="1094"/>
      <c r="E29" s="1094"/>
      <c r="F29" s="1094"/>
      <c r="G29" s="1094"/>
      <c r="H29" s="1113"/>
      <c r="I29" s="1141"/>
      <c r="J29" s="1113"/>
      <c r="K29" s="1113"/>
      <c r="Y29" s="1101"/>
    </row>
    <row r="30" spans="1:25" s="207" customFormat="1" ht="12" customHeight="1">
      <c r="A30" s="1096" t="s">
        <v>574</v>
      </c>
      <c r="B30" s="960" t="s">
        <v>2675</v>
      </c>
      <c r="C30" s="205" t="s">
        <v>576</v>
      </c>
      <c r="D30" s="1093">
        <f>SUM(D31:D41)</f>
        <v>0</v>
      </c>
      <c r="E30" s="1093">
        <f t="shared" ref="E30:G30" si="6">SUM(E31:E41)</f>
        <v>0</v>
      </c>
      <c r="F30" s="1093">
        <f t="shared" si="6"/>
        <v>0</v>
      </c>
      <c r="G30" s="1093">
        <f t="shared" si="6"/>
        <v>0</v>
      </c>
      <c r="H30" s="1111"/>
      <c r="I30" s="1526"/>
      <c r="J30" s="1526"/>
      <c r="K30" s="1115"/>
      <c r="Q30" s="185" t="s">
        <v>2676</v>
      </c>
      <c r="R30" s="185"/>
      <c r="S30" s="185"/>
      <c r="Y30" s="1098"/>
    </row>
    <row r="31" spans="1:25" s="185" customFormat="1" ht="12" customHeight="1">
      <c r="A31" s="1097" t="s">
        <v>577</v>
      </c>
      <c r="B31" s="961" t="s">
        <v>3102</v>
      </c>
      <c r="C31" s="211" t="s">
        <v>579</v>
      </c>
      <c r="D31" s="1094"/>
      <c r="E31" s="1094"/>
      <c r="F31" s="1094"/>
      <c r="G31" s="1094"/>
      <c r="H31" s="1113"/>
      <c r="I31" s="1143"/>
      <c r="J31" s="1144"/>
      <c r="K31" s="1145"/>
      <c r="L31" s="1102"/>
      <c r="M31" s="1102"/>
      <c r="N31" s="1102"/>
      <c r="Q31" s="1083" t="s">
        <v>502</v>
      </c>
      <c r="Y31" s="1101"/>
    </row>
    <row r="32" spans="1:25" s="185" customFormat="1" ht="12" customHeight="1">
      <c r="A32" s="210" t="s">
        <v>532</v>
      </c>
      <c r="B32" s="961" t="s">
        <v>3103</v>
      </c>
      <c r="C32" s="211" t="s">
        <v>581</v>
      </c>
      <c r="D32" s="1094"/>
      <c r="E32" s="1094"/>
      <c r="F32" s="1094"/>
      <c r="G32" s="1094"/>
      <c r="H32" s="1113"/>
      <c r="I32" s="1143"/>
      <c r="J32" s="1146"/>
      <c r="K32" s="1145"/>
      <c r="L32" s="1102"/>
      <c r="M32" s="1102"/>
      <c r="N32" s="1102"/>
      <c r="Q32" s="185" t="s">
        <v>2677</v>
      </c>
      <c r="Y32" s="1101"/>
    </row>
    <row r="33" spans="1:25" s="185" customFormat="1" ht="12" customHeight="1">
      <c r="A33" s="210" t="s">
        <v>535</v>
      </c>
      <c r="B33" s="961" t="s">
        <v>2678</v>
      </c>
      <c r="C33" s="211" t="s">
        <v>583</v>
      </c>
      <c r="D33" s="1094"/>
      <c r="E33" s="1094"/>
      <c r="F33" s="1094"/>
      <c r="G33" s="1094"/>
      <c r="H33" s="1113"/>
      <c r="I33" s="1113"/>
      <c r="J33" s="1147"/>
      <c r="K33" s="1145"/>
      <c r="L33" s="1103"/>
      <c r="M33" s="1103"/>
      <c r="N33" s="1102"/>
      <c r="Q33" s="185" t="s">
        <v>2679</v>
      </c>
      <c r="Y33" s="1101"/>
    </row>
    <row r="34" spans="1:25" s="185" customFormat="1" ht="12" customHeight="1">
      <c r="A34" s="210" t="s">
        <v>538</v>
      </c>
      <c r="B34" s="1104" t="s">
        <v>3104</v>
      </c>
      <c r="C34" s="211" t="s">
        <v>585</v>
      </c>
      <c r="D34" s="1094"/>
      <c r="E34" s="1094"/>
      <c r="F34" s="1094"/>
      <c r="G34" s="1094"/>
      <c r="H34" s="1113"/>
      <c r="I34" s="1113"/>
      <c r="J34" s="1147"/>
      <c r="K34" s="1145"/>
      <c r="L34" s="1102"/>
      <c r="M34" s="1102"/>
      <c r="N34" s="1102"/>
    </row>
    <row r="35" spans="1:25" s="185" customFormat="1" ht="12" customHeight="1">
      <c r="A35" s="210" t="s">
        <v>541</v>
      </c>
      <c r="B35" s="1104" t="s">
        <v>3105</v>
      </c>
      <c r="C35" s="211" t="s">
        <v>587</v>
      </c>
      <c r="D35" s="1094"/>
      <c r="E35" s="1094"/>
      <c r="F35" s="1094"/>
      <c r="G35" s="1094"/>
      <c r="H35" s="1113"/>
      <c r="I35" s="1113"/>
      <c r="J35" s="1147"/>
      <c r="K35" s="1145"/>
      <c r="L35" s="1102"/>
      <c r="M35" s="1102"/>
      <c r="N35" s="1102"/>
    </row>
    <row r="36" spans="1:25" s="185" customFormat="1" ht="12" customHeight="1">
      <c r="A36" s="210">
        <v>6</v>
      </c>
      <c r="B36" s="1104" t="s">
        <v>2680</v>
      </c>
      <c r="C36" s="211" t="s">
        <v>589</v>
      </c>
      <c r="D36" s="1094"/>
      <c r="E36" s="1094"/>
      <c r="F36" s="1094"/>
      <c r="G36" s="1094"/>
      <c r="H36" s="1113"/>
      <c r="I36" s="1113"/>
      <c r="J36" s="1148"/>
      <c r="K36" s="1145"/>
      <c r="L36" s="1105"/>
      <c r="M36" s="1105"/>
      <c r="N36" s="1102"/>
    </row>
    <row r="37" spans="1:25" s="185" customFormat="1" ht="12" customHeight="1">
      <c r="A37" s="210" t="s">
        <v>547</v>
      </c>
      <c r="B37" s="1106" t="s">
        <v>2681</v>
      </c>
      <c r="C37" s="211" t="s">
        <v>591</v>
      </c>
      <c r="D37" s="1094"/>
      <c r="E37" s="1094"/>
      <c r="F37" s="1094"/>
      <c r="G37" s="1094"/>
      <c r="H37" s="1113"/>
      <c r="I37" s="1141"/>
      <c r="J37" s="1113"/>
      <c r="K37" s="1113"/>
    </row>
    <row r="38" spans="1:25" s="185" customFormat="1" ht="12" customHeight="1">
      <c r="A38" s="210" t="s">
        <v>568</v>
      </c>
      <c r="B38" s="1106" t="s">
        <v>2682</v>
      </c>
      <c r="C38" s="211" t="s">
        <v>593</v>
      </c>
      <c r="D38" s="1094"/>
      <c r="E38" s="1094"/>
      <c r="F38" s="1094"/>
      <c r="G38" s="1094"/>
      <c r="H38" s="1149"/>
      <c r="I38" s="1141"/>
      <c r="J38" s="1113"/>
      <c r="K38" s="1113"/>
    </row>
    <row r="39" spans="1:25" s="185" customFormat="1" ht="12" customHeight="1">
      <c r="A39" s="210" t="s">
        <v>571</v>
      </c>
      <c r="B39" s="1106" t="s">
        <v>657</v>
      </c>
      <c r="C39" s="211" t="s">
        <v>596</v>
      </c>
      <c r="D39" s="1094"/>
      <c r="E39" s="1094"/>
      <c r="F39" s="1094"/>
      <c r="G39" s="1094"/>
      <c r="H39" s="1149" t="s">
        <v>18</v>
      </c>
      <c r="I39" s="1141"/>
      <c r="J39" s="1113"/>
      <c r="K39" s="1113"/>
    </row>
    <row r="40" spans="1:25" s="185" customFormat="1" ht="12" customHeight="1">
      <c r="A40" s="210" t="s">
        <v>758</v>
      </c>
      <c r="B40" s="961" t="s">
        <v>590</v>
      </c>
      <c r="C40" s="211" t="s">
        <v>599</v>
      </c>
      <c r="D40" s="1094"/>
      <c r="E40" s="1094"/>
      <c r="F40" s="1094"/>
      <c r="G40" s="1094"/>
      <c r="H40" s="1113"/>
      <c r="I40" s="1141"/>
      <c r="J40" s="1113"/>
      <c r="K40" s="1113"/>
    </row>
    <row r="41" spans="1:25" s="185" customFormat="1" ht="12" customHeight="1">
      <c r="A41" s="210" t="s">
        <v>761</v>
      </c>
      <c r="B41" s="961" t="s">
        <v>592</v>
      </c>
      <c r="C41" s="211" t="s">
        <v>602</v>
      </c>
      <c r="D41" s="1094"/>
      <c r="E41" s="1094"/>
      <c r="F41" s="1094"/>
      <c r="G41" s="1094"/>
      <c r="H41" s="1113"/>
      <c r="I41" s="1141"/>
      <c r="J41" s="1113"/>
      <c r="K41" s="1113"/>
    </row>
    <row r="42" spans="1:25" s="207" customFormat="1" ht="12" customHeight="1">
      <c r="A42" s="1096" t="s">
        <v>594</v>
      </c>
      <c r="B42" s="959" t="s">
        <v>2683</v>
      </c>
      <c r="C42" s="205" t="s">
        <v>604</v>
      </c>
      <c r="D42" s="1093">
        <f>D43+D50+D62+D75+D80</f>
        <v>0</v>
      </c>
      <c r="E42" s="1093">
        <f t="shared" ref="E42:G42" si="7">E43+E50+E62+E75+E80</f>
        <v>0</v>
      </c>
      <c r="F42" s="1093">
        <f t="shared" si="7"/>
        <v>0</v>
      </c>
      <c r="G42" s="1093">
        <f t="shared" si="7"/>
        <v>0</v>
      </c>
      <c r="H42" s="1115"/>
      <c r="I42" s="1141"/>
      <c r="J42" s="1115"/>
      <c r="K42" s="1115"/>
    </row>
    <row r="43" spans="1:25" s="207" customFormat="1" ht="12" customHeight="1">
      <c r="A43" s="209" t="s">
        <v>597</v>
      </c>
      <c r="B43" s="960" t="s">
        <v>2684</v>
      </c>
      <c r="C43" s="205" t="s">
        <v>606</v>
      </c>
      <c r="D43" s="1093">
        <f>SUM(D44:D49)</f>
        <v>0</v>
      </c>
      <c r="E43" s="1093">
        <f t="shared" ref="E43:G43" si="8">SUM(E44:E49)</f>
        <v>0</v>
      </c>
      <c r="F43" s="1093">
        <f t="shared" si="8"/>
        <v>0</v>
      </c>
      <c r="G43" s="1093">
        <f t="shared" si="8"/>
        <v>0</v>
      </c>
      <c r="H43" s="1111"/>
      <c r="I43" s="1525"/>
      <c r="J43" s="1525"/>
      <c r="K43" s="1115"/>
    </row>
    <row r="44" spans="1:25" s="185" customFormat="1" ht="12" customHeight="1">
      <c r="A44" s="1097" t="s">
        <v>600</v>
      </c>
      <c r="B44" s="961" t="s">
        <v>601</v>
      </c>
      <c r="C44" s="211" t="s">
        <v>608</v>
      </c>
      <c r="D44" s="1094"/>
      <c r="E44" s="1094"/>
      <c r="F44" s="1094"/>
      <c r="G44" s="1094"/>
      <c r="H44" s="1113"/>
      <c r="I44" s="1143"/>
      <c r="J44" s="1143"/>
      <c r="K44" s="1113"/>
    </row>
    <row r="45" spans="1:25" s="185" customFormat="1" ht="12" customHeight="1">
      <c r="A45" s="210" t="s">
        <v>532</v>
      </c>
      <c r="B45" s="962" t="s">
        <v>603</v>
      </c>
      <c r="C45" s="211" t="s">
        <v>610</v>
      </c>
      <c r="D45" s="1094"/>
      <c r="E45" s="1094"/>
      <c r="F45" s="1094"/>
      <c r="G45" s="1094"/>
      <c r="H45" s="1113"/>
      <c r="I45" s="1141"/>
      <c r="J45" s="1113"/>
      <c r="K45" s="1113"/>
    </row>
    <row r="46" spans="1:25" s="185" customFormat="1" ht="12" customHeight="1">
      <c r="A46" s="210" t="s">
        <v>535</v>
      </c>
      <c r="B46" s="961" t="s">
        <v>605</v>
      </c>
      <c r="C46" s="211" t="s">
        <v>612</v>
      </c>
      <c r="D46" s="1094"/>
      <c r="E46" s="1094"/>
      <c r="F46" s="1094"/>
      <c r="G46" s="1094"/>
      <c r="H46" s="1113"/>
      <c r="I46" s="1141"/>
      <c r="J46" s="1113"/>
      <c r="K46" s="1113"/>
    </row>
    <row r="47" spans="1:25" s="185" customFormat="1" ht="12" customHeight="1">
      <c r="A47" s="210" t="s">
        <v>538</v>
      </c>
      <c r="B47" s="961" t="s">
        <v>607</v>
      </c>
      <c r="C47" s="211" t="s">
        <v>615</v>
      </c>
      <c r="D47" s="1094"/>
      <c r="E47" s="1094"/>
      <c r="F47" s="1094"/>
      <c r="G47" s="1094"/>
      <c r="H47" s="1113"/>
      <c r="I47" s="1141"/>
      <c r="J47" s="1113"/>
      <c r="K47" s="1113"/>
    </row>
    <row r="48" spans="1:25" s="185" customFormat="1" ht="12" customHeight="1">
      <c r="A48" s="210" t="s">
        <v>541</v>
      </c>
      <c r="B48" s="962" t="s">
        <v>2685</v>
      </c>
      <c r="C48" s="211" t="s">
        <v>618</v>
      </c>
      <c r="D48" s="1094"/>
      <c r="E48" s="1094"/>
      <c r="F48" s="1094"/>
      <c r="G48" s="1094"/>
      <c r="H48" s="1113"/>
      <c r="I48" s="1141"/>
      <c r="J48" s="1113"/>
      <c r="K48" s="1113"/>
    </row>
    <row r="49" spans="1:15" s="185" customFormat="1" ht="12" customHeight="1">
      <c r="A49" s="210" t="s">
        <v>544</v>
      </c>
      <c r="B49" s="961" t="s">
        <v>611</v>
      </c>
      <c r="C49" s="211" t="s">
        <v>620</v>
      </c>
      <c r="D49" s="1107"/>
      <c r="E49" s="1107"/>
      <c r="F49" s="1107"/>
      <c r="G49" s="1094"/>
      <c r="H49" s="1113"/>
      <c r="I49" s="1141"/>
      <c r="J49" s="1113"/>
      <c r="K49" s="1113"/>
    </row>
    <row r="50" spans="1:15" s="207" customFormat="1" ht="12" customHeight="1">
      <c r="A50" s="1096" t="s">
        <v>613</v>
      </c>
      <c r="B50" s="960" t="s">
        <v>2686</v>
      </c>
      <c r="C50" s="205" t="s">
        <v>622</v>
      </c>
      <c r="D50" s="1093">
        <v>0</v>
      </c>
      <c r="E50" s="1093">
        <v>0</v>
      </c>
      <c r="F50" s="1093">
        <v>0</v>
      </c>
      <c r="G50" s="1093">
        <v>0</v>
      </c>
      <c r="H50" s="1111"/>
      <c r="I50" s="1527"/>
      <c r="J50" s="1527"/>
      <c r="K50" s="1527"/>
    </row>
    <row r="51" spans="1:15" s="185" customFormat="1" ht="12" customHeight="1">
      <c r="A51" s="1097" t="s">
        <v>616</v>
      </c>
      <c r="B51" s="1106" t="s">
        <v>2687</v>
      </c>
      <c r="C51" s="211" t="s">
        <v>624</v>
      </c>
      <c r="D51" s="1108">
        <f>SUM(D52:D54)</f>
        <v>0</v>
      </c>
      <c r="E51" s="1108">
        <f t="shared" ref="E51:G51" si="9">SUM(E52:E54)</f>
        <v>0</v>
      </c>
      <c r="F51" s="1108">
        <f t="shared" si="9"/>
        <v>0</v>
      </c>
      <c r="G51" s="1108">
        <f t="shared" si="9"/>
        <v>0</v>
      </c>
      <c r="H51" s="1112"/>
      <c r="I51" s="1141"/>
      <c r="J51" s="1113"/>
      <c r="K51" s="1150"/>
      <c r="L51" s="1528"/>
      <c r="M51" s="1528"/>
      <c r="N51" s="1528"/>
      <c r="O51" s="1528"/>
    </row>
    <row r="52" spans="1:15" s="185" customFormat="1" ht="12" customHeight="1">
      <c r="A52" s="1097" t="s">
        <v>2688</v>
      </c>
      <c r="B52" s="1462" t="s">
        <v>3066</v>
      </c>
      <c r="C52" s="211" t="s">
        <v>626</v>
      </c>
      <c r="D52" s="1108"/>
      <c r="E52" s="1108"/>
      <c r="F52" s="1108"/>
      <c r="G52" s="1108"/>
      <c r="H52" s="1112" t="s">
        <v>18</v>
      </c>
      <c r="I52" s="1141"/>
      <c r="J52" s="1113"/>
      <c r="K52" s="1151"/>
      <c r="L52" s="1103"/>
      <c r="M52" s="1103"/>
      <c r="N52" s="1103"/>
      <c r="O52" s="1103"/>
    </row>
    <row r="53" spans="1:15" s="185" customFormat="1" ht="12" customHeight="1">
      <c r="A53" s="1097" t="s">
        <v>2689</v>
      </c>
      <c r="B53" s="1462" t="s">
        <v>3067</v>
      </c>
      <c r="C53" s="211" t="s">
        <v>628</v>
      </c>
      <c r="D53" s="1108"/>
      <c r="E53" s="1108"/>
      <c r="F53" s="1108"/>
      <c r="G53" s="1108"/>
      <c r="H53" s="1112" t="s">
        <v>18</v>
      </c>
      <c r="I53" s="1141"/>
      <c r="J53" s="1113"/>
      <c r="K53" s="1151"/>
      <c r="L53" s="1102"/>
      <c r="M53" s="1102"/>
      <c r="N53" s="1102"/>
      <c r="O53" s="1102"/>
    </row>
    <row r="54" spans="1:15" s="185" customFormat="1" ht="12" customHeight="1">
      <c r="A54" s="1097" t="s">
        <v>2690</v>
      </c>
      <c r="B54" s="1462" t="s">
        <v>2691</v>
      </c>
      <c r="C54" s="211" t="s">
        <v>630</v>
      </c>
      <c r="D54" s="1108"/>
      <c r="E54" s="1108"/>
      <c r="F54" s="1108"/>
      <c r="G54" s="1108"/>
      <c r="H54" s="1112"/>
      <c r="I54" s="1141"/>
      <c r="J54" s="1113"/>
      <c r="K54" s="1151"/>
      <c r="L54" s="1102"/>
      <c r="M54" s="1102"/>
      <c r="N54" s="1102"/>
      <c r="O54" s="1102"/>
    </row>
    <row r="55" spans="1:15" s="185" customFormat="1" ht="12" customHeight="1">
      <c r="A55" s="217" t="s">
        <v>532</v>
      </c>
      <c r="B55" s="963" t="s">
        <v>619</v>
      </c>
      <c r="C55" s="218" t="s">
        <v>633</v>
      </c>
      <c r="D55" s="1108"/>
      <c r="E55" s="1108"/>
      <c r="F55" s="1108"/>
      <c r="G55" s="1108"/>
      <c r="H55" s="1112"/>
      <c r="I55" s="1141"/>
      <c r="J55" s="1113"/>
      <c r="K55" s="1151"/>
      <c r="L55" s="1102"/>
      <c r="M55" s="1102"/>
      <c r="N55" s="1102"/>
      <c r="O55" s="1102"/>
    </row>
    <row r="56" spans="1:15" s="185" customFormat="1" ht="12" customHeight="1">
      <c r="A56" s="210" t="s">
        <v>535</v>
      </c>
      <c r="B56" s="1104" t="s">
        <v>3106</v>
      </c>
      <c r="C56" s="211" t="s">
        <v>636</v>
      </c>
      <c r="D56" s="1108"/>
      <c r="E56" s="1108"/>
      <c r="F56" s="1108"/>
      <c r="G56" s="1108"/>
      <c r="H56" s="1149" t="s">
        <v>18</v>
      </c>
      <c r="I56" s="1141"/>
      <c r="J56" s="1113"/>
      <c r="K56" s="1152"/>
      <c r="L56" s="1110"/>
      <c r="M56" s="1110"/>
      <c r="N56" s="1110"/>
      <c r="O56" s="1110"/>
    </row>
    <row r="57" spans="1:15" s="185" customFormat="1" ht="12" customHeight="1">
      <c r="A57" s="210" t="s">
        <v>538</v>
      </c>
      <c r="B57" s="1104" t="s">
        <v>3107</v>
      </c>
      <c r="C57" s="211" t="s">
        <v>637</v>
      </c>
      <c r="D57" s="1108"/>
      <c r="E57" s="1108"/>
      <c r="F57" s="1108"/>
      <c r="G57" s="1108"/>
      <c r="H57" s="1149" t="s">
        <v>18</v>
      </c>
      <c r="I57" s="1141"/>
      <c r="J57" s="1113"/>
      <c r="K57" s="1145"/>
      <c r="L57" s="1102"/>
      <c r="M57" s="1102"/>
      <c r="N57" s="1102"/>
      <c r="O57" s="1102"/>
    </row>
    <row r="58" spans="1:15" s="185" customFormat="1" ht="12" customHeight="1">
      <c r="A58" s="210" t="s">
        <v>541</v>
      </c>
      <c r="B58" s="962" t="s">
        <v>625</v>
      </c>
      <c r="C58" s="211" t="s">
        <v>639</v>
      </c>
      <c r="D58" s="1108"/>
      <c r="E58" s="1108"/>
      <c r="F58" s="1108"/>
      <c r="G58" s="1108"/>
      <c r="H58" s="1112"/>
      <c r="I58" s="1141"/>
      <c r="J58" s="1113"/>
      <c r="K58" s="1145"/>
      <c r="L58" s="1102"/>
      <c r="M58" s="1102"/>
      <c r="N58" s="1102"/>
      <c r="O58" s="1102"/>
    </row>
    <row r="59" spans="1:15" s="185" customFormat="1" ht="12" customHeight="1">
      <c r="A59" s="210" t="s">
        <v>544</v>
      </c>
      <c r="B59" s="1106" t="s">
        <v>2692</v>
      </c>
      <c r="C59" s="211" t="s">
        <v>640</v>
      </c>
      <c r="D59" s="1108"/>
      <c r="E59" s="1108"/>
      <c r="F59" s="1108"/>
      <c r="G59" s="1108"/>
      <c r="H59" s="1112"/>
      <c r="I59" s="1141"/>
      <c r="J59" s="1113"/>
      <c r="K59" s="1113"/>
    </row>
    <row r="60" spans="1:15" s="185" customFormat="1" ht="12" customHeight="1">
      <c r="A60" s="210" t="s">
        <v>547</v>
      </c>
      <c r="B60" s="1106" t="s">
        <v>2693</v>
      </c>
      <c r="C60" s="211" t="s">
        <v>642</v>
      </c>
      <c r="D60" s="1108"/>
      <c r="E60" s="1108"/>
      <c r="F60" s="1108"/>
      <c r="G60" s="1108"/>
      <c r="H60" s="1112"/>
      <c r="I60" s="1141"/>
      <c r="J60" s="1113"/>
      <c r="K60" s="1113"/>
    </row>
    <row r="61" spans="1:15" s="185" customFormat="1" ht="12" customHeight="1">
      <c r="A61" s="210" t="s">
        <v>568</v>
      </c>
      <c r="B61" s="961" t="s">
        <v>629</v>
      </c>
      <c r="C61" s="211" t="s">
        <v>644</v>
      </c>
      <c r="D61" s="1108"/>
      <c r="E61" s="1108"/>
      <c r="F61" s="1108"/>
      <c r="G61" s="1108"/>
      <c r="H61" s="1113"/>
      <c r="I61" s="1113"/>
      <c r="J61" s="1113"/>
      <c r="K61" s="1113"/>
    </row>
    <row r="62" spans="1:15" s="207" customFormat="1" ht="12" customHeight="1">
      <c r="A62" s="1096" t="s">
        <v>631</v>
      </c>
      <c r="B62" s="960" t="s">
        <v>2694</v>
      </c>
      <c r="C62" s="205" t="s">
        <v>646</v>
      </c>
      <c r="D62" s="1093">
        <f>SUM(D63,D67:D74)</f>
        <v>0</v>
      </c>
      <c r="E62" s="1093">
        <f>SUM(E63,E67:E74)</f>
        <v>0</v>
      </c>
      <c r="F62" s="1093">
        <f>SUM(F63,F67:F74)</f>
        <v>0</v>
      </c>
      <c r="G62" s="1093">
        <f>SUM(G63,G67:G74)</f>
        <v>0</v>
      </c>
      <c r="H62" s="1111"/>
      <c r="I62" s="1527"/>
      <c r="J62" s="1527"/>
      <c r="K62" s="1527"/>
    </row>
    <row r="63" spans="1:15" s="185" customFormat="1" ht="12" customHeight="1">
      <c r="A63" s="1097" t="s">
        <v>634</v>
      </c>
      <c r="B63" s="1106" t="s">
        <v>2695</v>
      </c>
      <c r="C63" s="211" t="s">
        <v>648</v>
      </c>
      <c r="D63" s="1108">
        <f>SUM(D64:D66)</f>
        <v>0</v>
      </c>
      <c r="E63" s="1108">
        <f t="shared" ref="E63:G63" si="10">SUM(E64:E66)</f>
        <v>0</v>
      </c>
      <c r="F63" s="1108">
        <f t="shared" si="10"/>
        <v>0</v>
      </c>
      <c r="G63" s="1108">
        <f t="shared" si="10"/>
        <v>0</v>
      </c>
      <c r="H63" s="1111"/>
      <c r="I63" s="1113"/>
      <c r="J63" s="1113"/>
      <c r="K63" s="1113"/>
    </row>
    <row r="64" spans="1:15" s="185" customFormat="1" ht="12" customHeight="1">
      <c r="A64" s="1097" t="s">
        <v>2688</v>
      </c>
      <c r="B64" s="1462" t="s">
        <v>3066</v>
      </c>
      <c r="C64" s="211" t="s">
        <v>651</v>
      </c>
      <c r="D64" s="1108"/>
      <c r="E64" s="1108"/>
      <c r="F64" s="1108"/>
      <c r="G64" s="1108"/>
      <c r="H64" s="1111"/>
      <c r="I64" s="1113"/>
      <c r="J64" s="1113"/>
      <c r="K64" s="1113"/>
    </row>
    <row r="65" spans="1:15" s="185" customFormat="1" ht="12" customHeight="1">
      <c r="A65" s="1097" t="s">
        <v>2689</v>
      </c>
      <c r="B65" s="1462" t="s">
        <v>3067</v>
      </c>
      <c r="C65" s="211" t="s">
        <v>654</v>
      </c>
      <c r="D65" s="1108"/>
      <c r="E65" s="1108"/>
      <c r="F65" s="1108"/>
      <c r="G65" s="1108"/>
      <c r="H65" s="1111"/>
      <c r="I65" s="1113"/>
      <c r="J65" s="1113"/>
      <c r="K65" s="1113"/>
    </row>
    <row r="66" spans="1:15" s="185" customFormat="1" ht="12" customHeight="1">
      <c r="A66" s="1097" t="s">
        <v>2690</v>
      </c>
      <c r="B66" s="1462" t="s">
        <v>2691</v>
      </c>
      <c r="C66" s="211" t="s">
        <v>656</v>
      </c>
      <c r="D66" s="1108"/>
      <c r="E66" s="1108"/>
      <c r="F66" s="1108"/>
      <c r="G66" s="1108"/>
      <c r="H66" s="1111"/>
      <c r="I66" s="1113"/>
      <c r="J66" s="1113"/>
      <c r="K66" s="1145"/>
      <c r="L66" s="1102"/>
      <c r="M66" s="1102"/>
      <c r="N66" s="1102"/>
      <c r="O66" s="1102"/>
    </row>
    <row r="67" spans="1:15" s="185" customFormat="1" ht="12" customHeight="1">
      <c r="A67" s="217" t="s">
        <v>532</v>
      </c>
      <c r="B67" s="963" t="s">
        <v>619</v>
      </c>
      <c r="C67" s="218" t="s">
        <v>658</v>
      </c>
      <c r="D67" s="1108"/>
      <c r="E67" s="1108"/>
      <c r="F67" s="1108"/>
      <c r="G67" s="1108"/>
      <c r="H67" s="1111"/>
      <c r="I67" s="1143"/>
      <c r="J67" s="1143"/>
      <c r="K67" s="1150"/>
      <c r="L67" s="1528"/>
      <c r="M67" s="1528"/>
      <c r="N67" s="1528"/>
      <c r="O67" s="1528"/>
    </row>
    <row r="68" spans="1:15" s="185" customFormat="1" ht="12" customHeight="1">
      <c r="A68" s="210" t="s">
        <v>535</v>
      </c>
      <c r="B68" s="1104" t="s">
        <v>3106</v>
      </c>
      <c r="C68" s="211" t="s">
        <v>660</v>
      </c>
      <c r="D68" s="1108"/>
      <c r="E68" s="1108"/>
      <c r="F68" s="1108"/>
      <c r="G68" s="1108"/>
      <c r="H68" s="1149" t="s">
        <v>2993</v>
      </c>
      <c r="I68" s="1525"/>
      <c r="J68" s="1525"/>
      <c r="K68" s="1151"/>
      <c r="L68" s="1103"/>
      <c r="M68" s="1103"/>
      <c r="N68" s="1103"/>
      <c r="O68" s="1103"/>
    </row>
    <row r="69" spans="1:15" s="185" customFormat="1" ht="12" customHeight="1">
      <c r="A69" s="210" t="s">
        <v>538</v>
      </c>
      <c r="B69" s="1104" t="s">
        <v>3107</v>
      </c>
      <c r="C69" s="211" t="s">
        <v>662</v>
      </c>
      <c r="D69" s="1108"/>
      <c r="E69" s="1108"/>
      <c r="F69" s="1108"/>
      <c r="G69" s="1108"/>
      <c r="H69" s="1149" t="s">
        <v>2993</v>
      </c>
      <c r="I69" s="1525"/>
      <c r="J69" s="1525"/>
      <c r="K69" s="1151"/>
      <c r="L69" s="1102"/>
      <c r="M69" s="1102"/>
      <c r="N69" s="1102"/>
      <c r="O69" s="1102"/>
    </row>
    <row r="70" spans="1:15" s="185" customFormat="1" ht="12" customHeight="1">
      <c r="A70" s="210" t="s">
        <v>541</v>
      </c>
      <c r="B70" s="962" t="s">
        <v>641</v>
      </c>
      <c r="C70" s="211" t="s">
        <v>665</v>
      </c>
      <c r="D70" s="1108"/>
      <c r="E70" s="1108"/>
      <c r="F70" s="1108"/>
      <c r="G70" s="1108"/>
      <c r="H70" s="1112"/>
      <c r="I70" s="1525"/>
      <c r="J70" s="1525"/>
      <c r="K70" s="1151"/>
      <c r="L70" s="1102"/>
      <c r="M70" s="1102"/>
      <c r="N70" s="1102"/>
      <c r="O70" s="1102"/>
    </row>
    <row r="71" spans="1:15" s="185" customFormat="1" ht="12" customHeight="1">
      <c r="A71" s="210" t="s">
        <v>544</v>
      </c>
      <c r="B71" s="961" t="s">
        <v>2696</v>
      </c>
      <c r="C71" s="211" t="s">
        <v>668</v>
      </c>
      <c r="D71" s="1108"/>
      <c r="E71" s="1108"/>
      <c r="F71" s="1108"/>
      <c r="G71" s="1108"/>
      <c r="H71" s="1111"/>
      <c r="I71" s="1525"/>
      <c r="J71" s="1525"/>
      <c r="K71" s="1152"/>
      <c r="L71" s="1110"/>
      <c r="M71" s="1110"/>
      <c r="N71" s="1110"/>
      <c r="O71" s="1110"/>
    </row>
    <row r="72" spans="1:15" s="185" customFormat="1" ht="12" customHeight="1">
      <c r="A72" s="210" t="s">
        <v>547</v>
      </c>
      <c r="B72" s="1104" t="s">
        <v>2697</v>
      </c>
      <c r="C72" s="211" t="s">
        <v>670</v>
      </c>
      <c r="D72" s="1108"/>
      <c r="E72" s="1108"/>
      <c r="F72" s="1108"/>
      <c r="G72" s="1108"/>
      <c r="H72" s="1113"/>
      <c r="I72" s="1525"/>
      <c r="J72" s="1525"/>
      <c r="K72" s="1113"/>
      <c r="L72" s="1114">
        <f>SUM(L69:L71)-D67</f>
        <v>0</v>
      </c>
      <c r="M72" s="1114">
        <f>SUM(M69:M71)-D79</f>
        <v>0</v>
      </c>
      <c r="N72" s="1114">
        <f>SUM(N69:N71)-G67</f>
        <v>0</v>
      </c>
      <c r="O72" s="1114"/>
    </row>
    <row r="73" spans="1:15" s="185" customFormat="1" ht="12" customHeight="1">
      <c r="A73" s="210" t="s">
        <v>568</v>
      </c>
      <c r="B73" s="1104" t="s">
        <v>2692</v>
      </c>
      <c r="C73" s="211" t="s">
        <v>672</v>
      </c>
      <c r="D73" s="1108"/>
      <c r="E73" s="1108"/>
      <c r="F73" s="1108"/>
      <c r="G73" s="1108"/>
      <c r="H73" s="1113"/>
      <c r="I73" s="1525"/>
      <c r="J73" s="1525"/>
      <c r="K73" s="1113"/>
    </row>
    <row r="74" spans="1:15" s="185" customFormat="1" ht="12" customHeight="1">
      <c r="A74" s="210" t="s">
        <v>571</v>
      </c>
      <c r="B74" s="1104" t="s">
        <v>2698</v>
      </c>
      <c r="C74" s="211" t="s">
        <v>674</v>
      </c>
      <c r="D74" s="1108"/>
      <c r="E74" s="1108"/>
      <c r="F74" s="1108"/>
      <c r="G74" s="1108"/>
      <c r="H74" s="1115"/>
      <c r="I74" s="1525"/>
      <c r="J74" s="1525"/>
      <c r="K74" s="1113"/>
    </row>
    <row r="75" spans="1:15" s="207" customFormat="1" ht="12" customHeight="1">
      <c r="A75" s="1096" t="s">
        <v>649</v>
      </c>
      <c r="B75" s="960" t="s">
        <v>2699</v>
      </c>
      <c r="C75" s="205" t="s">
        <v>681</v>
      </c>
      <c r="D75" s="1093">
        <f>SUM(D76:D79)</f>
        <v>0</v>
      </c>
      <c r="E75" s="1093">
        <f t="shared" ref="E75:G75" si="11">SUM(E76:E79)</f>
        <v>0</v>
      </c>
      <c r="F75" s="1093">
        <f>SUM(F76:F79)</f>
        <v>0</v>
      </c>
      <c r="G75" s="1093">
        <f t="shared" si="11"/>
        <v>0</v>
      </c>
      <c r="H75" s="1111"/>
      <c r="I75" s="1526"/>
      <c r="J75" s="1526"/>
      <c r="K75" s="1146"/>
      <c r="L75" s="1102"/>
      <c r="M75" s="1102"/>
      <c r="N75" s="1102"/>
    </row>
    <row r="76" spans="1:15" s="207" customFormat="1" ht="12" customHeight="1">
      <c r="A76" s="1097" t="s">
        <v>652</v>
      </c>
      <c r="B76" s="1104" t="s">
        <v>3108</v>
      </c>
      <c r="C76" s="211" t="s">
        <v>683</v>
      </c>
      <c r="D76" s="1094"/>
      <c r="E76" s="1094"/>
      <c r="F76" s="1100"/>
      <c r="G76" s="1094"/>
      <c r="H76" s="1113"/>
      <c r="I76" s="1143"/>
      <c r="J76" s="1143"/>
      <c r="K76" s="1147"/>
      <c r="L76" s="1102"/>
      <c r="M76" s="1103"/>
      <c r="N76" s="1103"/>
    </row>
    <row r="77" spans="1:15" s="185" customFormat="1" ht="12" customHeight="1">
      <c r="A77" s="210" t="s">
        <v>532</v>
      </c>
      <c r="B77" s="1104" t="s">
        <v>3109</v>
      </c>
      <c r="C77" s="211" t="s">
        <v>685</v>
      </c>
      <c r="D77" s="1094"/>
      <c r="F77" s="1094"/>
      <c r="G77" s="1094"/>
      <c r="H77" s="1115"/>
      <c r="I77" s="1143"/>
      <c r="J77" s="1143"/>
      <c r="K77" s="1147"/>
      <c r="L77" s="1102"/>
      <c r="M77" s="1102"/>
      <c r="N77" s="1102"/>
    </row>
    <row r="78" spans="1:15" s="185" customFormat="1" ht="12" customHeight="1">
      <c r="A78" s="210" t="s">
        <v>535</v>
      </c>
      <c r="B78" s="1104" t="s">
        <v>2700</v>
      </c>
      <c r="C78" s="211" t="s">
        <v>687</v>
      </c>
      <c r="D78" s="1094"/>
      <c r="E78" s="1094"/>
      <c r="F78" s="1094"/>
      <c r="G78" s="1094"/>
      <c r="H78" s="1113"/>
      <c r="I78" s="1141"/>
      <c r="J78" s="1113"/>
      <c r="K78" s="1147"/>
      <c r="L78" s="1102"/>
      <c r="M78" s="1102"/>
      <c r="N78" s="1102"/>
    </row>
    <row r="79" spans="1:15" s="185" customFormat="1" ht="12" customHeight="1">
      <c r="A79" s="210" t="s">
        <v>538</v>
      </c>
      <c r="B79" s="1104" t="s">
        <v>2701</v>
      </c>
      <c r="C79" s="211" t="s">
        <v>689</v>
      </c>
      <c r="D79" s="1094"/>
      <c r="E79" s="1094"/>
      <c r="F79" s="1094"/>
      <c r="G79" s="1094"/>
      <c r="H79" s="1113"/>
      <c r="I79" s="1141"/>
      <c r="J79" s="1113"/>
      <c r="K79" s="1148"/>
      <c r="L79" s="1102"/>
      <c r="M79" s="1105"/>
      <c r="N79" s="1105"/>
    </row>
    <row r="80" spans="1:15" s="207" customFormat="1" ht="12" customHeight="1">
      <c r="A80" s="1096" t="s">
        <v>787</v>
      </c>
      <c r="B80" s="960" t="s">
        <v>2702</v>
      </c>
      <c r="C80" s="205" t="s">
        <v>691</v>
      </c>
      <c r="D80" s="1093">
        <f>SUM(D81:D82)</f>
        <v>0</v>
      </c>
      <c r="E80" s="1093">
        <f t="shared" ref="E80:G80" si="12">SUM(E81:E82)</f>
        <v>0</v>
      </c>
      <c r="F80" s="1093">
        <f t="shared" si="12"/>
        <v>0</v>
      </c>
      <c r="G80" s="1093">
        <f t="shared" si="12"/>
        <v>0</v>
      </c>
      <c r="H80" s="1111"/>
      <c r="I80" s="1526"/>
      <c r="J80" s="1526"/>
      <c r="K80" s="1115"/>
    </row>
    <row r="81" spans="1:11" s="207" customFormat="1" ht="12" customHeight="1">
      <c r="A81" s="1097" t="s">
        <v>790</v>
      </c>
      <c r="B81" s="1104" t="s">
        <v>653</v>
      </c>
      <c r="C81" s="211" t="s">
        <v>693</v>
      </c>
      <c r="D81" s="1094"/>
      <c r="E81" s="1094"/>
      <c r="F81" s="1100"/>
      <c r="G81" s="1094"/>
      <c r="H81" s="1113"/>
      <c r="I81" s="1143"/>
      <c r="J81" s="1143"/>
      <c r="K81" s="1115"/>
    </row>
    <row r="82" spans="1:11" s="185" customFormat="1" ht="12" customHeight="1">
      <c r="A82" s="210" t="s">
        <v>532</v>
      </c>
      <c r="B82" s="1104" t="s">
        <v>655</v>
      </c>
      <c r="C82" s="211" t="s">
        <v>695</v>
      </c>
      <c r="D82" s="1094"/>
      <c r="E82" s="1094"/>
      <c r="F82" s="1094"/>
      <c r="G82" s="1094"/>
      <c r="H82" s="1115"/>
      <c r="I82" s="1143"/>
      <c r="J82" s="1143"/>
      <c r="K82" s="1113"/>
    </row>
    <row r="83" spans="1:11" s="207" customFormat="1" ht="12" customHeight="1">
      <c r="A83" s="1096" t="s">
        <v>663</v>
      </c>
      <c r="B83" s="960" t="s">
        <v>2703</v>
      </c>
      <c r="C83" s="205" t="s">
        <v>697</v>
      </c>
      <c r="D83" s="1093">
        <f>SUM(D84:D87)</f>
        <v>0</v>
      </c>
      <c r="E83" s="1093">
        <f t="shared" ref="E83:G83" si="13">SUM(E84:E87)</f>
        <v>0</v>
      </c>
      <c r="F83" s="1093">
        <f t="shared" si="13"/>
        <v>0</v>
      </c>
      <c r="G83" s="1093">
        <f t="shared" si="13"/>
        <v>0</v>
      </c>
      <c r="H83" s="1111"/>
      <c r="I83" s="1526"/>
      <c r="J83" s="1526"/>
      <c r="K83" s="1526"/>
    </row>
    <row r="84" spans="1:11" s="185" customFormat="1" ht="12" customHeight="1">
      <c r="A84" s="1097" t="s">
        <v>666</v>
      </c>
      <c r="B84" s="961" t="s">
        <v>667</v>
      </c>
      <c r="C84" s="211" t="s">
        <v>699</v>
      </c>
      <c r="D84" s="1116"/>
      <c r="E84" s="1117"/>
      <c r="F84" s="1100"/>
      <c r="G84" s="1117"/>
      <c r="H84" s="1113"/>
      <c r="I84" s="1143"/>
      <c r="J84" s="1143"/>
      <c r="K84" s="1113"/>
    </row>
    <row r="85" spans="1:11" s="185" customFormat="1" ht="12" customHeight="1">
      <c r="A85" s="210" t="s">
        <v>532</v>
      </c>
      <c r="B85" s="962" t="s">
        <v>669</v>
      </c>
      <c r="C85" s="211" t="s">
        <v>701</v>
      </c>
      <c r="D85" s="1100"/>
      <c r="E85" s="1100"/>
      <c r="F85" s="1100"/>
      <c r="G85" s="1100"/>
      <c r="H85" s="1113"/>
      <c r="I85" s="1143"/>
      <c r="J85" s="1143"/>
      <c r="K85" s="1113"/>
    </row>
    <row r="86" spans="1:11" s="185" customFormat="1" ht="12" customHeight="1">
      <c r="A86" s="210" t="s">
        <v>535</v>
      </c>
      <c r="B86" s="961" t="s">
        <v>671</v>
      </c>
      <c r="C86" s="211" t="s">
        <v>703</v>
      </c>
      <c r="D86" s="1100"/>
      <c r="E86" s="1100"/>
      <c r="F86" s="1100"/>
      <c r="G86" s="1100"/>
      <c r="H86" s="1113"/>
      <c r="I86" s="1143"/>
      <c r="J86" s="1143"/>
      <c r="K86" s="1113"/>
    </row>
    <row r="87" spans="1:11" s="185" customFormat="1" ht="12" customHeight="1">
      <c r="A87" s="210" t="s">
        <v>538</v>
      </c>
      <c r="B87" s="961" t="s">
        <v>673</v>
      </c>
      <c r="C87" s="211" t="s">
        <v>705</v>
      </c>
      <c r="D87" s="1094"/>
      <c r="E87" s="1094"/>
      <c r="F87" s="1094"/>
      <c r="G87" s="1094"/>
      <c r="H87" s="1113"/>
      <c r="I87" s="1143"/>
      <c r="J87" s="1143"/>
      <c r="K87" s="1113"/>
    </row>
    <row r="88" spans="1:11" s="185" customFormat="1" ht="12" hidden="1" customHeight="1">
      <c r="A88" s="219"/>
      <c r="B88" s="965" t="s">
        <v>2704</v>
      </c>
      <c r="C88" s="220">
        <v>888</v>
      </c>
      <c r="D88" s="1118">
        <f>(SUM(D10:D87))</f>
        <v>0</v>
      </c>
      <c r="E88" s="1118">
        <f t="shared" ref="E88:G88" si="14">(SUM(E10:E87))</f>
        <v>0</v>
      </c>
      <c r="F88" s="1118">
        <f t="shared" si="14"/>
        <v>0</v>
      </c>
      <c r="G88" s="1118">
        <f t="shared" si="14"/>
        <v>0</v>
      </c>
      <c r="H88" s="1113"/>
      <c r="I88" s="1141"/>
      <c r="J88" s="1113"/>
      <c r="K88" s="1113"/>
    </row>
    <row r="89" spans="1:11" s="185" customFormat="1" ht="12" customHeight="1">
      <c r="A89" s="221"/>
      <c r="B89" s="230"/>
      <c r="D89" s="222"/>
      <c r="E89" s="222"/>
      <c r="F89" s="222"/>
      <c r="G89" s="222"/>
    </row>
    <row r="90" spans="1:11" s="185" customFormat="1" ht="12" customHeight="1">
      <c r="A90" s="221"/>
      <c r="B90" s="230"/>
      <c r="D90" s="222"/>
      <c r="E90" s="222"/>
      <c r="F90" s="222"/>
      <c r="G90" s="222"/>
    </row>
    <row r="91" spans="1:11" s="185" customFormat="1" ht="12" customHeight="1">
      <c r="A91" s="223" t="s">
        <v>508</v>
      </c>
      <c r="B91" s="966" t="s">
        <v>676</v>
      </c>
      <c r="C91" s="223" t="s">
        <v>510</v>
      </c>
      <c r="D91" s="224" t="s">
        <v>677</v>
      </c>
      <c r="E91" s="224" t="s">
        <v>678</v>
      </c>
      <c r="F91" s="225"/>
      <c r="G91" s="225"/>
    </row>
    <row r="92" spans="1:11" s="185" customFormat="1" ht="12" customHeight="1">
      <c r="A92" s="226" t="s">
        <v>513</v>
      </c>
      <c r="B92" s="967"/>
      <c r="C92" s="226" t="s">
        <v>514</v>
      </c>
      <c r="D92" s="227" t="s">
        <v>679</v>
      </c>
      <c r="E92" s="227" t="s">
        <v>679</v>
      </c>
      <c r="F92" s="225"/>
      <c r="G92" s="225"/>
    </row>
    <row r="93" spans="1:11" s="230" customFormat="1" ht="12" customHeight="1">
      <c r="A93" s="228" t="s">
        <v>518</v>
      </c>
      <c r="B93" s="968" t="s">
        <v>519</v>
      </c>
      <c r="C93" s="228" t="s">
        <v>520</v>
      </c>
      <c r="D93" s="229">
        <v>5</v>
      </c>
      <c r="E93" s="229">
        <v>6</v>
      </c>
      <c r="F93" s="225"/>
      <c r="G93" s="225"/>
    </row>
    <row r="94" spans="1:11" s="207" customFormat="1" ht="12" customHeight="1">
      <c r="A94" s="231"/>
      <c r="B94" s="969" t="s">
        <v>2705</v>
      </c>
      <c r="C94" s="232" t="s">
        <v>707</v>
      </c>
      <c r="D94" s="1093">
        <f>D95+D116+D156</f>
        <v>0</v>
      </c>
      <c r="E94" s="1093">
        <f>E95+E116+E156</f>
        <v>0</v>
      </c>
      <c r="F94" s="233"/>
      <c r="G94" s="233"/>
      <c r="H94" s="206"/>
    </row>
    <row r="95" spans="1:11" s="207" customFormat="1" ht="12" customHeight="1">
      <c r="A95" s="231" t="s">
        <v>523</v>
      </c>
      <c r="B95" s="969" t="s">
        <v>2706</v>
      </c>
      <c r="C95" s="232" t="s">
        <v>709</v>
      </c>
      <c r="D95" s="1093">
        <f>SUM(D96,D100,D101,D102,D105,D108,D112,D115)</f>
        <v>0</v>
      </c>
      <c r="E95" s="1093">
        <f>SUM(E96,E100,E101,E102,E105,E108,E112,E115)</f>
        <v>0</v>
      </c>
      <c r="F95" s="1111"/>
      <c r="G95" s="1525"/>
      <c r="H95" s="1525"/>
      <c r="I95" s="1115"/>
      <c r="J95" s="1115"/>
    </row>
    <row r="96" spans="1:11" s="207" customFormat="1" ht="12" customHeight="1">
      <c r="A96" s="231" t="s">
        <v>526</v>
      </c>
      <c r="B96" s="969" t="s">
        <v>2707</v>
      </c>
      <c r="C96" s="232" t="s">
        <v>711</v>
      </c>
      <c r="D96" s="1093">
        <f>D97+D98+D99</f>
        <v>0</v>
      </c>
      <c r="E96" s="1093">
        <f>E97+E98+E99</f>
        <v>0</v>
      </c>
      <c r="F96" s="1113"/>
      <c r="G96" s="1143"/>
      <c r="H96" s="1143"/>
      <c r="I96" s="1115"/>
      <c r="J96" s="1115"/>
    </row>
    <row r="97" spans="1:10" s="185" customFormat="1" ht="12" customHeight="1">
      <c r="A97" s="234" t="s">
        <v>529</v>
      </c>
      <c r="B97" s="970" t="s">
        <v>686</v>
      </c>
      <c r="C97" s="235" t="s">
        <v>713</v>
      </c>
      <c r="D97" s="1094"/>
      <c r="E97" s="1094"/>
      <c r="F97" s="1113"/>
      <c r="G97" s="1143"/>
      <c r="H97" s="1143"/>
      <c r="I97" s="1113"/>
      <c r="J97" s="1113"/>
    </row>
    <row r="98" spans="1:10" s="185" customFormat="1" ht="12" customHeight="1">
      <c r="A98" s="234" t="s">
        <v>532</v>
      </c>
      <c r="B98" s="970" t="s">
        <v>690</v>
      </c>
      <c r="C98" s="235" t="s">
        <v>715</v>
      </c>
      <c r="D98" s="1094"/>
      <c r="E98" s="1094"/>
      <c r="F98" s="1119"/>
      <c r="G98" s="1119"/>
      <c r="H98" s="1141"/>
      <c r="I98" s="1113"/>
      <c r="J98" s="1113"/>
    </row>
    <row r="99" spans="1:10" s="185" customFormat="1" ht="12" customHeight="1">
      <c r="A99" s="210" t="s">
        <v>535</v>
      </c>
      <c r="B99" s="961" t="s">
        <v>692</v>
      </c>
      <c r="C99" s="211" t="s">
        <v>718</v>
      </c>
      <c r="E99" s="1094"/>
      <c r="F99" s="1119"/>
      <c r="G99" s="1119"/>
      <c r="H99" s="1112"/>
      <c r="I99" s="1141"/>
      <c r="J99" s="1113"/>
    </row>
    <row r="100" spans="1:10" s="207" customFormat="1" ht="12" customHeight="1">
      <c r="A100" s="231" t="s">
        <v>550</v>
      </c>
      <c r="B100" s="1120" t="s">
        <v>696</v>
      </c>
      <c r="C100" s="232" t="s">
        <v>721</v>
      </c>
      <c r="D100" s="1093"/>
      <c r="E100" s="1093"/>
      <c r="F100" s="1121"/>
      <c r="G100" s="1121"/>
      <c r="H100" s="1141"/>
      <c r="I100" s="1115"/>
      <c r="J100" s="1115"/>
    </row>
    <row r="101" spans="1:10" s="185" customFormat="1" ht="12" customHeight="1">
      <c r="A101" s="231" t="s">
        <v>574</v>
      </c>
      <c r="B101" s="1120" t="s">
        <v>698</v>
      </c>
      <c r="C101" s="232" t="s">
        <v>723</v>
      </c>
      <c r="D101" s="1093"/>
      <c r="E101" s="1093"/>
      <c r="F101" s="1119"/>
      <c r="G101" s="1119"/>
      <c r="H101" s="1141"/>
      <c r="I101" s="1113"/>
      <c r="J101" s="1113"/>
    </row>
    <row r="102" spans="1:10" s="185" customFormat="1" ht="12" customHeight="1">
      <c r="A102" s="231" t="s">
        <v>716</v>
      </c>
      <c r="B102" s="1120" t="s">
        <v>2708</v>
      </c>
      <c r="C102" s="232" t="s">
        <v>726</v>
      </c>
      <c r="D102" s="1093">
        <f>SUM(D103:D104)</f>
        <v>0</v>
      </c>
      <c r="E102" s="1093">
        <f>SUM(E103:E104)</f>
        <v>0</v>
      </c>
      <c r="F102" s="1119"/>
      <c r="G102" s="1119"/>
      <c r="H102" s="1141"/>
      <c r="I102" s="1113"/>
      <c r="J102" s="1113"/>
    </row>
    <row r="103" spans="1:10" s="185" customFormat="1" ht="12" customHeight="1">
      <c r="A103" s="234" t="s">
        <v>719</v>
      </c>
      <c r="B103" s="1122" t="s">
        <v>2709</v>
      </c>
      <c r="C103" s="235" t="s">
        <v>728</v>
      </c>
      <c r="D103" s="1094"/>
      <c r="E103" s="1094"/>
      <c r="F103" s="1123"/>
      <c r="G103" s="1119"/>
      <c r="H103" s="1141"/>
      <c r="I103" s="1113"/>
      <c r="J103" s="1113"/>
    </row>
    <row r="104" spans="1:10" s="185" customFormat="1" ht="12" customHeight="1">
      <c r="A104" s="234" t="s">
        <v>532</v>
      </c>
      <c r="B104" s="1122" t="s">
        <v>2710</v>
      </c>
      <c r="C104" s="235" t="s">
        <v>730</v>
      </c>
      <c r="D104" s="1094"/>
      <c r="E104" s="1094"/>
      <c r="F104" s="1123"/>
      <c r="G104" s="1119"/>
      <c r="H104" s="1141"/>
      <c r="I104" s="1113"/>
      <c r="J104" s="1113"/>
    </row>
    <row r="105" spans="1:10" s="207" customFormat="1" ht="12" customHeight="1">
      <c r="A105" s="231" t="s">
        <v>724</v>
      </c>
      <c r="B105" s="969" t="s">
        <v>2711</v>
      </c>
      <c r="C105" s="232" t="s">
        <v>732</v>
      </c>
      <c r="D105" s="1093">
        <f>SUM(D106:D107)</f>
        <v>0</v>
      </c>
      <c r="E105" s="1093">
        <f>SUM(E106:E107)</f>
        <v>0</v>
      </c>
      <c r="F105" s="1121"/>
      <c r="G105" s="1121"/>
      <c r="H105" s="1141"/>
      <c r="I105" s="1115"/>
      <c r="J105" s="1115"/>
    </row>
    <row r="106" spans="1:10" s="185" customFormat="1" ht="12" customHeight="1">
      <c r="A106" s="234" t="s">
        <v>2712</v>
      </c>
      <c r="B106" s="970" t="s">
        <v>2713</v>
      </c>
      <c r="C106" s="235" t="s">
        <v>734</v>
      </c>
      <c r="D106" s="1094"/>
      <c r="E106" s="1094"/>
      <c r="F106" s="1119"/>
      <c r="G106" s="1119"/>
      <c r="H106" s="1141"/>
      <c r="I106" s="1113"/>
      <c r="J106" s="1113"/>
    </row>
    <row r="107" spans="1:10" s="185" customFormat="1" ht="12" customHeight="1">
      <c r="A107" s="234" t="s">
        <v>532</v>
      </c>
      <c r="B107" s="970" t="s">
        <v>2714</v>
      </c>
      <c r="C107" s="235" t="s">
        <v>736</v>
      </c>
      <c r="D107" s="1094"/>
      <c r="E107" s="1094"/>
      <c r="F107" s="1119"/>
      <c r="G107" s="1119"/>
      <c r="H107" s="1141"/>
      <c r="I107" s="1113"/>
      <c r="J107" s="1113"/>
    </row>
    <row r="108" spans="1:10" s="185" customFormat="1" ht="12" customHeight="1">
      <c r="A108" s="231" t="s">
        <v>2715</v>
      </c>
      <c r="B108" s="1120" t="s">
        <v>2716</v>
      </c>
      <c r="C108" s="232" t="s">
        <v>738</v>
      </c>
      <c r="D108" s="1093">
        <f>SUM(D109:D111)</f>
        <v>0</v>
      </c>
      <c r="E108" s="1093">
        <f>SUM(E109:E111)</f>
        <v>0</v>
      </c>
      <c r="F108" s="1119"/>
      <c r="G108" s="1119"/>
      <c r="H108" s="1141"/>
      <c r="I108" s="1113"/>
      <c r="J108" s="1113"/>
    </row>
    <row r="109" spans="1:10" s="185" customFormat="1" ht="12" customHeight="1">
      <c r="A109" s="234" t="s">
        <v>2717</v>
      </c>
      <c r="B109" s="1122" t="s">
        <v>2718</v>
      </c>
      <c r="C109" s="235" t="s">
        <v>740</v>
      </c>
      <c r="D109" s="1094"/>
      <c r="E109" s="1094"/>
      <c r="F109" s="1119"/>
      <c r="G109" s="1119"/>
      <c r="H109" s="1141"/>
      <c r="I109" s="1113"/>
      <c r="J109" s="1113"/>
    </row>
    <row r="110" spans="1:10" s="185" customFormat="1" ht="12" customHeight="1">
      <c r="A110" s="234" t="s">
        <v>532</v>
      </c>
      <c r="B110" s="1122" t="s">
        <v>704</v>
      </c>
      <c r="C110" s="235" t="s">
        <v>742</v>
      </c>
      <c r="D110" s="1094"/>
      <c r="E110" s="1094"/>
      <c r="F110" s="1119"/>
      <c r="G110" s="1119"/>
      <c r="H110" s="1141"/>
      <c r="I110" s="1113"/>
      <c r="J110" s="1113"/>
    </row>
    <row r="111" spans="1:10" s="185" customFormat="1" ht="12" customHeight="1">
      <c r="A111" s="234" t="s">
        <v>535</v>
      </c>
      <c r="B111" s="1122" t="s">
        <v>706</v>
      </c>
      <c r="C111" s="235" t="s">
        <v>743</v>
      </c>
      <c r="D111" s="1094"/>
      <c r="E111" s="1094"/>
      <c r="F111" s="1119"/>
      <c r="G111" s="1119"/>
      <c r="H111" s="1141"/>
      <c r="I111" s="1113"/>
      <c r="J111" s="1113"/>
    </row>
    <row r="112" spans="1:10" s="207" customFormat="1" ht="12" customHeight="1">
      <c r="A112" s="231" t="s">
        <v>2719</v>
      </c>
      <c r="B112" s="969" t="s">
        <v>2720</v>
      </c>
      <c r="C112" s="232" t="s">
        <v>745</v>
      </c>
      <c r="D112" s="1093">
        <f>D113+D114</f>
        <v>0</v>
      </c>
      <c r="E112" s="1093">
        <f>E113+E114</f>
        <v>0</v>
      </c>
      <c r="F112" s="1121"/>
      <c r="G112" s="1121"/>
      <c r="H112" s="1141"/>
      <c r="I112" s="1115"/>
      <c r="J112" s="1115"/>
    </row>
    <row r="113" spans="1:15" s="185" customFormat="1" ht="12" customHeight="1">
      <c r="A113" s="234" t="s">
        <v>2721</v>
      </c>
      <c r="B113" s="970" t="s">
        <v>720</v>
      </c>
      <c r="C113" s="235" t="s">
        <v>747</v>
      </c>
      <c r="D113" s="1094"/>
      <c r="E113" s="1094"/>
      <c r="F113" s="1119"/>
      <c r="G113" s="1119"/>
      <c r="H113" s="1141"/>
      <c r="I113" s="1113"/>
      <c r="J113" s="1113"/>
    </row>
    <row r="114" spans="1:15" s="185" customFormat="1" ht="12" customHeight="1">
      <c r="A114" s="234" t="s">
        <v>532</v>
      </c>
      <c r="B114" s="970" t="s">
        <v>722</v>
      </c>
      <c r="C114" s="235" t="s">
        <v>749</v>
      </c>
      <c r="D114" s="1094"/>
      <c r="E114" s="1094"/>
      <c r="F114" s="1124"/>
      <c r="G114" s="1119"/>
      <c r="H114" s="1141"/>
      <c r="I114" s="1113"/>
      <c r="J114" s="1113"/>
    </row>
    <row r="115" spans="1:15" s="238" customFormat="1">
      <c r="A115" s="236" t="s">
        <v>2722</v>
      </c>
      <c r="B115" s="971" t="s">
        <v>2723</v>
      </c>
      <c r="C115" s="237" t="s">
        <v>751</v>
      </c>
      <c r="D115" s="1125">
        <f>F10-(D96+D100+D101+D102+D105+D108+D112+D116+D156)</f>
        <v>0</v>
      </c>
      <c r="E115" s="1125">
        <f>G10-(E96+E100+E101+E102+E105+E108+E112+E116+E156)</f>
        <v>0</v>
      </c>
      <c r="F115" s="1141"/>
      <c r="G115" s="1121"/>
      <c r="H115" s="1115"/>
      <c r="I115" s="1153"/>
      <c r="J115" s="1115"/>
    </row>
    <row r="116" spans="1:15" s="207" customFormat="1" ht="12" customHeight="1">
      <c r="A116" s="231" t="s">
        <v>594</v>
      </c>
      <c r="B116" s="969" t="s">
        <v>2724</v>
      </c>
      <c r="C116" s="232" t="s">
        <v>753</v>
      </c>
      <c r="D116" s="1093">
        <f>SUM(D117,D133,D136,D137,D151,D154,D155)</f>
        <v>0</v>
      </c>
      <c r="E116" s="1093">
        <f>SUM(E117,E133,E136,E137,E151,E154,E155)</f>
        <v>0</v>
      </c>
      <c r="F116" s="1121"/>
      <c r="G116" s="1154"/>
      <c r="H116" s="1141"/>
      <c r="I116" s="1115"/>
      <c r="J116" s="1115"/>
    </row>
    <row r="117" spans="1:15" s="207" customFormat="1" ht="12" customHeight="1">
      <c r="A117" s="231" t="s">
        <v>597</v>
      </c>
      <c r="B117" s="969" t="s">
        <v>2725</v>
      </c>
      <c r="C117" s="232" t="s">
        <v>755</v>
      </c>
      <c r="D117" s="1093">
        <f>SUM(D118,D122:D132)</f>
        <v>0</v>
      </c>
      <c r="E117" s="1093">
        <f>SUM(E118,E122:E132)</f>
        <v>0</v>
      </c>
      <c r="F117" s="1111"/>
      <c r="G117" s="1526"/>
      <c r="H117" s="1526"/>
      <c r="I117" s="1526"/>
      <c r="J117" s="1115"/>
    </row>
    <row r="118" spans="1:15" s="207" customFormat="1" ht="12" customHeight="1">
      <c r="A118" s="234" t="s">
        <v>600</v>
      </c>
      <c r="B118" s="1122" t="s">
        <v>2726</v>
      </c>
      <c r="C118" s="235" t="s">
        <v>757</v>
      </c>
      <c r="D118" s="1094"/>
      <c r="E118" s="1094"/>
      <c r="F118" s="1115"/>
      <c r="G118" s="1115"/>
      <c r="H118" s="1115"/>
      <c r="I118" s="1115"/>
      <c r="J118" s="1115"/>
    </row>
    <row r="119" spans="1:15" s="207" customFormat="1" ht="12" customHeight="1">
      <c r="A119" s="240" t="s">
        <v>2688</v>
      </c>
      <c r="B119" s="1122" t="s">
        <v>3110</v>
      </c>
      <c r="C119" s="241" t="s">
        <v>760</v>
      </c>
      <c r="D119" s="1100"/>
      <c r="E119" s="1108"/>
      <c r="F119" s="1111"/>
      <c r="G119" s="1155"/>
      <c r="H119" s="1115"/>
      <c r="I119" s="1115"/>
      <c r="J119" s="1115"/>
      <c r="K119" s="1109"/>
      <c r="L119" s="1126"/>
      <c r="M119" s="1126"/>
      <c r="N119" s="1126"/>
      <c r="O119" s="1126"/>
    </row>
    <row r="120" spans="1:15" s="207" customFormat="1" ht="12" customHeight="1">
      <c r="A120" s="240" t="s">
        <v>2689</v>
      </c>
      <c r="B120" s="1122" t="s">
        <v>3111</v>
      </c>
      <c r="C120" s="241" t="s">
        <v>763</v>
      </c>
      <c r="D120" s="1100"/>
      <c r="E120" s="1108"/>
      <c r="F120" s="1111"/>
      <c r="G120" s="1155"/>
      <c r="H120" s="1115"/>
      <c r="I120" s="1115"/>
      <c r="J120" s="1115"/>
      <c r="K120" s="1103"/>
      <c r="L120" s="1103"/>
      <c r="M120" s="1103"/>
      <c r="N120" s="1103"/>
      <c r="O120" s="1103"/>
    </row>
    <row r="121" spans="1:15" s="207" customFormat="1" ht="12" customHeight="1">
      <c r="A121" s="240" t="s">
        <v>2690</v>
      </c>
      <c r="B121" s="1122" t="s">
        <v>2727</v>
      </c>
      <c r="C121" s="241" t="s">
        <v>765</v>
      </c>
      <c r="D121" s="1100"/>
      <c r="E121" s="1108"/>
      <c r="F121" s="1111"/>
      <c r="G121" s="1155"/>
      <c r="H121" s="1115"/>
      <c r="I121" s="1115"/>
      <c r="J121" s="1115"/>
      <c r="K121" s="1103"/>
      <c r="L121" s="1102"/>
      <c r="M121" s="1102"/>
      <c r="N121" s="1102"/>
      <c r="O121" s="1102"/>
    </row>
    <row r="122" spans="1:15" s="185" customFormat="1" ht="12" customHeight="1">
      <c r="A122" s="240" t="s">
        <v>532</v>
      </c>
      <c r="B122" s="972" t="s">
        <v>619</v>
      </c>
      <c r="C122" s="241" t="s">
        <v>767</v>
      </c>
      <c r="D122" s="1100"/>
      <c r="E122" s="1108"/>
      <c r="F122" s="1119"/>
      <c r="G122" s="1143"/>
      <c r="H122" s="1113"/>
      <c r="I122" s="1113"/>
      <c r="J122" s="1113"/>
      <c r="K122" s="1103"/>
      <c r="L122" s="1102"/>
      <c r="M122" s="1102"/>
      <c r="N122" s="1102"/>
      <c r="O122" s="1102"/>
    </row>
    <row r="123" spans="1:15" s="185" customFormat="1" ht="12" customHeight="1">
      <c r="A123" s="240" t="s">
        <v>535</v>
      </c>
      <c r="B123" s="1122" t="s">
        <v>3112</v>
      </c>
      <c r="C123" s="241" t="s">
        <v>768</v>
      </c>
      <c r="D123" s="1100"/>
      <c r="E123" s="1108"/>
      <c r="F123" s="1119"/>
      <c r="G123" s="1143"/>
      <c r="H123" s="1113"/>
      <c r="I123" s="1113"/>
      <c r="J123" s="1113"/>
      <c r="K123" s="1103"/>
      <c r="L123" s="1102"/>
      <c r="M123" s="1102"/>
      <c r="N123" s="1102"/>
      <c r="O123" s="1102"/>
    </row>
    <row r="124" spans="1:15" s="185" customFormat="1" ht="12" customHeight="1">
      <c r="A124" s="240" t="s">
        <v>538</v>
      </c>
      <c r="B124" s="1122" t="s">
        <v>3113</v>
      </c>
      <c r="C124" s="241" t="s">
        <v>770</v>
      </c>
      <c r="D124" s="1100"/>
      <c r="E124" s="1108"/>
      <c r="F124" s="1119"/>
      <c r="G124" s="1119"/>
      <c r="H124" s="1113"/>
      <c r="I124" s="1113"/>
      <c r="J124" s="1113"/>
      <c r="K124" s="1105"/>
      <c r="L124" s="1110"/>
      <c r="M124" s="1110"/>
      <c r="N124" s="1110"/>
      <c r="O124" s="1110"/>
    </row>
    <row r="125" spans="1:15" s="185" customFormat="1" ht="12" customHeight="1">
      <c r="A125" s="240" t="s">
        <v>541</v>
      </c>
      <c r="B125" s="1122" t="s">
        <v>2728</v>
      </c>
      <c r="C125" s="241" t="s">
        <v>772</v>
      </c>
      <c r="D125" s="1100"/>
      <c r="E125" s="1108"/>
      <c r="F125" s="1119"/>
      <c r="G125" s="1119"/>
      <c r="H125" s="1141"/>
      <c r="I125" s="1113"/>
      <c r="J125" s="1113"/>
      <c r="K125" s="1102"/>
      <c r="L125" s="1102"/>
      <c r="M125" s="1102"/>
      <c r="N125" s="1102"/>
      <c r="O125" s="1102"/>
    </row>
    <row r="126" spans="1:15" s="185" customFormat="1" ht="12" customHeight="1">
      <c r="A126" s="240" t="s">
        <v>544</v>
      </c>
      <c r="B126" s="972" t="s">
        <v>750</v>
      </c>
      <c r="C126" s="241" t="s">
        <v>774</v>
      </c>
      <c r="D126" s="1100"/>
      <c r="E126" s="1108"/>
      <c r="F126" s="1119"/>
      <c r="G126" s="1119"/>
      <c r="H126" s="1141"/>
      <c r="I126" s="1113"/>
      <c r="J126" s="1113"/>
      <c r="K126" s="1102"/>
      <c r="L126" s="1102"/>
      <c r="M126" s="1102"/>
      <c r="N126" s="1102"/>
      <c r="O126" s="1102"/>
    </row>
    <row r="127" spans="1:15" s="185" customFormat="1" ht="12" customHeight="1">
      <c r="A127" s="240" t="s">
        <v>547</v>
      </c>
      <c r="B127" s="972" t="s">
        <v>752</v>
      </c>
      <c r="C127" s="241" t="s">
        <v>776</v>
      </c>
      <c r="D127" s="1108"/>
      <c r="E127" s="1108"/>
      <c r="F127" s="1119"/>
      <c r="G127" s="1119"/>
      <c r="H127" s="1141"/>
      <c r="I127" s="1113"/>
      <c r="J127" s="1113"/>
      <c r="K127" s="1109"/>
      <c r="L127" s="1528"/>
      <c r="M127" s="1528"/>
      <c r="N127" s="1528"/>
      <c r="O127" s="1528"/>
    </row>
    <row r="128" spans="1:15" s="185" customFormat="1" ht="12" customHeight="1">
      <c r="A128" s="240" t="s">
        <v>568</v>
      </c>
      <c r="B128" s="972" t="s">
        <v>754</v>
      </c>
      <c r="C128" s="241" t="s">
        <v>778</v>
      </c>
      <c r="D128" s="1108"/>
      <c r="E128" s="1108"/>
      <c r="F128" s="1119"/>
      <c r="G128" s="1119"/>
      <c r="H128" s="1141"/>
      <c r="I128" s="1113"/>
      <c r="J128" s="1113"/>
      <c r="K128" s="1103"/>
      <c r="L128" s="1103"/>
      <c r="M128" s="1103"/>
      <c r="N128" s="1103"/>
      <c r="O128" s="1103"/>
    </row>
    <row r="129" spans="1:15" s="185" customFormat="1" ht="12" customHeight="1">
      <c r="A129" s="240" t="s">
        <v>571</v>
      </c>
      <c r="B129" s="972" t="s">
        <v>756</v>
      </c>
      <c r="C129" s="241" t="s">
        <v>780</v>
      </c>
      <c r="D129" s="1108"/>
      <c r="E129" s="1108"/>
      <c r="F129" s="1119"/>
      <c r="G129" s="1119"/>
      <c r="H129" s="1141"/>
      <c r="I129" s="1113"/>
      <c r="J129" s="1113"/>
      <c r="K129" s="1103"/>
      <c r="L129" s="1102"/>
      <c r="M129" s="1102"/>
      <c r="N129" s="1102"/>
      <c r="O129" s="1102"/>
    </row>
    <row r="130" spans="1:15" s="185" customFormat="1" ht="12" customHeight="1">
      <c r="A130" s="240" t="s">
        <v>758</v>
      </c>
      <c r="B130" s="1122" t="s">
        <v>2729</v>
      </c>
      <c r="C130" s="241" t="s">
        <v>782</v>
      </c>
      <c r="D130" s="1108"/>
      <c r="E130" s="1108"/>
      <c r="F130" s="1119"/>
      <c r="G130" s="1119"/>
      <c r="H130" s="1141"/>
      <c r="I130" s="1113"/>
      <c r="J130" s="1113"/>
      <c r="K130" s="1103"/>
      <c r="L130" s="1102"/>
      <c r="M130" s="1102"/>
      <c r="N130" s="1102"/>
      <c r="O130" s="1102"/>
    </row>
    <row r="131" spans="1:15" s="185" customFormat="1" ht="12" customHeight="1">
      <c r="A131" s="240" t="s">
        <v>761</v>
      </c>
      <c r="B131" s="1122" t="s">
        <v>2730</v>
      </c>
      <c r="C131" s="241" t="s">
        <v>784</v>
      </c>
      <c r="D131" s="1108"/>
      <c r="E131" s="1108"/>
      <c r="F131" s="1119"/>
      <c r="G131" s="1119"/>
      <c r="H131" s="1141"/>
      <c r="I131" s="1113"/>
      <c r="J131" s="1113"/>
      <c r="K131" s="1105"/>
      <c r="L131" s="1110"/>
      <c r="M131" s="1110"/>
      <c r="N131" s="1110"/>
      <c r="O131" s="1110"/>
    </row>
    <row r="132" spans="1:15" s="185" customFormat="1" ht="12" customHeight="1">
      <c r="A132" s="240" t="s">
        <v>2731</v>
      </c>
      <c r="B132" s="973" t="s">
        <v>762</v>
      </c>
      <c r="C132" s="241" t="s">
        <v>786</v>
      </c>
      <c r="D132" s="1108"/>
      <c r="E132" s="1108"/>
      <c r="F132" s="1119"/>
      <c r="G132" s="1119"/>
      <c r="H132" s="1141"/>
      <c r="I132" s="1113"/>
      <c r="J132" s="1113"/>
    </row>
    <row r="133" spans="1:15" s="207" customFormat="1" ht="12" customHeight="1">
      <c r="A133" s="231" t="s">
        <v>613</v>
      </c>
      <c r="B133" s="969" t="s">
        <v>2732</v>
      </c>
      <c r="C133" s="232" t="s">
        <v>789</v>
      </c>
      <c r="D133" s="1093">
        <f>SUM(D134:D135)</f>
        <v>0</v>
      </c>
      <c r="E133" s="1093">
        <f>SUM(E134:E135)</f>
        <v>0</v>
      </c>
      <c r="F133" s="1111"/>
      <c r="G133" s="1526"/>
      <c r="H133" s="1526"/>
      <c r="I133" s="1115"/>
      <c r="J133" s="1115"/>
    </row>
    <row r="134" spans="1:15" s="185" customFormat="1" ht="12" customHeight="1">
      <c r="A134" s="234" t="s">
        <v>616</v>
      </c>
      <c r="B134" s="1122" t="s">
        <v>731</v>
      </c>
      <c r="C134" s="235" t="s">
        <v>792</v>
      </c>
      <c r="D134" s="1094"/>
      <c r="E134" s="1094"/>
      <c r="F134" s="1113"/>
      <c r="G134" s="1143"/>
      <c r="H134" s="1143"/>
      <c r="I134" s="1113"/>
      <c r="J134" s="1113"/>
    </row>
    <row r="135" spans="1:15" s="185" customFormat="1" ht="12" customHeight="1">
      <c r="A135" s="234" t="s">
        <v>532</v>
      </c>
      <c r="B135" s="1122" t="s">
        <v>735</v>
      </c>
      <c r="C135" s="235" t="s">
        <v>794</v>
      </c>
      <c r="D135" s="1094"/>
      <c r="E135" s="1094"/>
      <c r="F135" s="1113"/>
      <c r="G135" s="1143"/>
      <c r="H135" s="1143"/>
      <c r="I135" s="1113"/>
      <c r="J135" s="1113"/>
    </row>
    <row r="136" spans="1:15" s="185" customFormat="1" ht="12" customHeight="1">
      <c r="A136" s="231" t="s">
        <v>631</v>
      </c>
      <c r="B136" s="969" t="s">
        <v>791</v>
      </c>
      <c r="C136" s="232" t="s">
        <v>796</v>
      </c>
      <c r="D136" s="1093"/>
      <c r="E136" s="1093"/>
      <c r="F136" s="1111"/>
      <c r="G136" s="1526"/>
      <c r="H136" s="1526"/>
      <c r="I136" s="1526"/>
      <c r="J136" s="1526"/>
    </row>
    <row r="137" spans="1:15" s="207" customFormat="1" ht="12" customHeight="1">
      <c r="A137" s="231" t="s">
        <v>649</v>
      </c>
      <c r="B137" s="969" t="s">
        <v>2733</v>
      </c>
      <c r="C137" s="232" t="s">
        <v>798</v>
      </c>
      <c r="D137" s="1093">
        <f>SUM(D138,D142:D150)</f>
        <v>0</v>
      </c>
      <c r="E137" s="1093">
        <f>SUM(E138,E142:E150)</f>
        <v>0</v>
      </c>
      <c r="F137" s="1111"/>
      <c r="G137" s="1526"/>
      <c r="H137" s="1526"/>
      <c r="I137" s="1526"/>
      <c r="J137" s="1115"/>
    </row>
    <row r="138" spans="1:15" s="207" customFormat="1" ht="12" customHeight="1">
      <c r="A138" s="240" t="s">
        <v>652</v>
      </c>
      <c r="B138" s="1104" t="s">
        <v>2734</v>
      </c>
      <c r="C138" s="241" t="s">
        <v>800</v>
      </c>
      <c r="D138" s="1108"/>
      <c r="E138" s="1108"/>
      <c r="F138" s="1111"/>
      <c r="G138" s="1155"/>
      <c r="H138" s="1155"/>
      <c r="I138" s="1155"/>
      <c r="J138" s="1115"/>
    </row>
    <row r="139" spans="1:15" s="207" customFormat="1" ht="12" customHeight="1">
      <c r="A139" s="234" t="s">
        <v>2688</v>
      </c>
      <c r="B139" s="1122" t="s">
        <v>3114</v>
      </c>
      <c r="C139" s="235" t="s">
        <v>802</v>
      </c>
      <c r="D139" s="1100"/>
      <c r="E139" s="1108"/>
      <c r="F139" s="1111"/>
      <c r="G139" s="1155"/>
      <c r="H139" s="1155"/>
      <c r="I139" s="1155"/>
      <c r="J139" s="1115"/>
    </row>
    <row r="140" spans="1:15" s="207" customFormat="1" ht="12" customHeight="1">
      <c r="A140" s="234" t="s">
        <v>2689</v>
      </c>
      <c r="B140" s="1122" t="s">
        <v>3115</v>
      </c>
      <c r="C140" s="235" t="s">
        <v>804</v>
      </c>
      <c r="D140" s="1100"/>
      <c r="E140" s="1108"/>
      <c r="F140" s="1111"/>
      <c r="G140" s="1155"/>
      <c r="H140" s="1155"/>
      <c r="I140" s="1155"/>
      <c r="J140" s="1115"/>
    </row>
    <row r="141" spans="1:15" s="207" customFormat="1" ht="12" customHeight="1">
      <c r="A141" s="234" t="s">
        <v>2690</v>
      </c>
      <c r="B141" s="1122" t="s">
        <v>2735</v>
      </c>
      <c r="C141" s="235" t="s">
        <v>2736</v>
      </c>
      <c r="D141" s="1100"/>
      <c r="E141" s="1108"/>
      <c r="F141" s="1111"/>
      <c r="G141" s="1155"/>
      <c r="H141" s="1155"/>
      <c r="I141" s="1155"/>
      <c r="J141" s="1115"/>
    </row>
    <row r="142" spans="1:15" s="185" customFormat="1" ht="12" customHeight="1">
      <c r="A142" s="240" t="s">
        <v>532</v>
      </c>
      <c r="B142" s="972" t="s">
        <v>619</v>
      </c>
      <c r="C142" s="241" t="s">
        <v>2737</v>
      </c>
      <c r="D142" s="1100"/>
      <c r="E142" s="1108"/>
      <c r="F142" s="1111"/>
      <c r="G142" s="1143"/>
      <c r="H142" s="1143"/>
      <c r="I142" s="1113"/>
      <c r="J142" s="1113"/>
    </row>
    <row r="143" spans="1:15" s="185" customFormat="1" ht="12" customHeight="1">
      <c r="A143" s="234" t="s">
        <v>535</v>
      </c>
      <c r="B143" s="1122" t="s">
        <v>3116</v>
      </c>
      <c r="C143" s="235" t="s">
        <v>2738</v>
      </c>
      <c r="D143" s="1100"/>
      <c r="E143" s="1108"/>
      <c r="F143" s="1113"/>
      <c r="G143" s="1143"/>
      <c r="H143" s="1143"/>
      <c r="I143" s="1113"/>
      <c r="J143" s="1113"/>
    </row>
    <row r="144" spans="1:15" s="185" customFormat="1" ht="12" customHeight="1">
      <c r="A144" s="234" t="s">
        <v>538</v>
      </c>
      <c r="B144" s="1122" t="s">
        <v>3117</v>
      </c>
      <c r="C144" s="235" t="s">
        <v>2739</v>
      </c>
      <c r="D144" s="1100"/>
      <c r="E144" s="1108"/>
      <c r="F144" s="1113"/>
      <c r="G144" s="1143"/>
      <c r="H144" s="1143"/>
      <c r="I144" s="1113"/>
      <c r="J144" s="1113"/>
    </row>
    <row r="145" spans="1:11" s="185" customFormat="1" ht="12" customHeight="1">
      <c r="A145" s="234" t="s">
        <v>541</v>
      </c>
      <c r="B145" s="1122" t="s">
        <v>775</v>
      </c>
      <c r="C145" s="235" t="s">
        <v>2740</v>
      </c>
      <c r="D145" s="1100"/>
      <c r="E145" s="1108"/>
      <c r="F145" s="1111"/>
      <c r="G145" s="1525"/>
      <c r="H145" s="1525"/>
      <c r="I145" s="1113"/>
      <c r="J145" s="1113"/>
    </row>
    <row r="146" spans="1:11" s="185" customFormat="1" ht="12" customHeight="1">
      <c r="A146" s="234" t="s">
        <v>544</v>
      </c>
      <c r="B146" s="1122" t="s">
        <v>777</v>
      </c>
      <c r="C146" s="235" t="s">
        <v>2741</v>
      </c>
      <c r="D146" s="1100"/>
      <c r="E146" s="1108"/>
      <c r="F146" s="1113"/>
      <c r="G146" s="1525"/>
      <c r="H146" s="1525"/>
      <c r="I146" s="1113"/>
      <c r="J146" s="1113"/>
    </row>
    <row r="147" spans="1:11" s="185" customFormat="1" ht="12" customHeight="1">
      <c r="A147" s="234" t="s">
        <v>547</v>
      </c>
      <c r="B147" s="1122" t="s">
        <v>2742</v>
      </c>
      <c r="C147" s="235" t="s">
        <v>2743</v>
      </c>
      <c r="D147" s="1108"/>
      <c r="E147" s="1108"/>
      <c r="F147" s="1113"/>
      <c r="G147" s="1525"/>
      <c r="H147" s="1525"/>
      <c r="I147" s="1113"/>
      <c r="J147" s="1113"/>
    </row>
    <row r="148" spans="1:11" s="185" customFormat="1" ht="12" customHeight="1">
      <c r="A148" s="234" t="s">
        <v>568</v>
      </c>
      <c r="B148" s="1122" t="s">
        <v>781</v>
      </c>
      <c r="C148" s="235" t="s">
        <v>2744</v>
      </c>
      <c r="D148" s="1108"/>
      <c r="E148" s="1108"/>
      <c r="F148" s="1119"/>
      <c r="G148" s="1119"/>
      <c r="H148" s="1141"/>
      <c r="I148" s="1113"/>
      <c r="J148" s="1113"/>
    </row>
    <row r="149" spans="1:11" s="185" customFormat="1" ht="12" customHeight="1">
      <c r="A149" s="234" t="s">
        <v>571</v>
      </c>
      <c r="B149" s="1122" t="s">
        <v>2745</v>
      </c>
      <c r="C149" s="235" t="s">
        <v>2746</v>
      </c>
      <c r="D149" s="1108"/>
      <c r="E149" s="1108"/>
      <c r="F149" s="1119"/>
      <c r="G149" s="1119"/>
      <c r="H149" s="1141"/>
      <c r="I149" s="1113"/>
      <c r="J149" s="1113"/>
    </row>
    <row r="150" spans="1:11" s="185" customFormat="1" ht="12" customHeight="1">
      <c r="A150" s="234" t="s">
        <v>758</v>
      </c>
      <c r="B150" s="1122" t="s">
        <v>2747</v>
      </c>
      <c r="C150" s="235" t="s">
        <v>2748</v>
      </c>
      <c r="D150" s="1108"/>
      <c r="E150" s="1108"/>
      <c r="F150" s="1119"/>
      <c r="G150" s="1119"/>
      <c r="H150" s="1141"/>
      <c r="I150" s="1113"/>
      <c r="J150" s="1113"/>
    </row>
    <row r="151" spans="1:11" s="185" customFormat="1" ht="12" customHeight="1">
      <c r="A151" s="231" t="s">
        <v>787</v>
      </c>
      <c r="B151" s="969" t="s">
        <v>2749</v>
      </c>
      <c r="C151" s="232" t="s">
        <v>2750</v>
      </c>
      <c r="D151" s="1093">
        <f>SUM(D152:D153)</f>
        <v>0</v>
      </c>
      <c r="E151" s="1093">
        <f>SUM(E152:E153)</f>
        <v>0</v>
      </c>
      <c r="F151" s="1111"/>
      <c r="G151" s="1526"/>
      <c r="H151" s="1526"/>
      <c r="I151" s="1113"/>
      <c r="J151" s="1113"/>
    </row>
    <row r="152" spans="1:11" s="185" customFormat="1" ht="12" customHeight="1">
      <c r="A152" s="234" t="s">
        <v>790</v>
      </c>
      <c r="B152" s="1122" t="s">
        <v>733</v>
      </c>
      <c r="C152" s="235" t="s">
        <v>2751</v>
      </c>
      <c r="D152" s="1108"/>
      <c r="E152" s="1108"/>
      <c r="F152" s="1119"/>
      <c r="G152" s="1119"/>
      <c r="H152" s="1141"/>
      <c r="I152" s="1113"/>
      <c r="J152" s="1113"/>
    </row>
    <row r="153" spans="1:11" s="185" customFormat="1" ht="12" customHeight="1">
      <c r="A153" s="234" t="s">
        <v>532</v>
      </c>
      <c r="B153" s="1122" t="s">
        <v>737</v>
      </c>
      <c r="C153" s="235" t="s">
        <v>2752</v>
      </c>
      <c r="D153" s="1108"/>
      <c r="E153" s="1108"/>
      <c r="F153" s="1119"/>
      <c r="G153" s="1119"/>
      <c r="H153" s="1141"/>
      <c r="I153" s="1113"/>
      <c r="J153" s="1113"/>
    </row>
    <row r="154" spans="1:11" s="185" customFormat="1" ht="12" customHeight="1">
      <c r="A154" s="242" t="s">
        <v>2753</v>
      </c>
      <c r="B154" s="975" t="s">
        <v>793</v>
      </c>
      <c r="C154" s="243" t="s">
        <v>2754</v>
      </c>
      <c r="D154" s="1127"/>
      <c r="E154" s="1127"/>
      <c r="F154" s="1111"/>
      <c r="G154" s="1526"/>
      <c r="H154" s="1526"/>
      <c r="I154" s="1526"/>
      <c r="J154" s="1526"/>
      <c r="K154" s="1037"/>
    </row>
    <row r="155" spans="1:11" s="207" customFormat="1" ht="12" customHeight="1">
      <c r="A155" s="231" t="s">
        <v>2755</v>
      </c>
      <c r="B155" s="969" t="s">
        <v>785</v>
      </c>
      <c r="C155" s="232" t="s">
        <v>2756</v>
      </c>
      <c r="D155" s="1093"/>
      <c r="E155" s="1093"/>
      <c r="F155" s="1111"/>
      <c r="G155" s="1526"/>
      <c r="H155" s="1526"/>
      <c r="I155" s="1526"/>
      <c r="J155" s="1526"/>
    </row>
    <row r="156" spans="1:11" s="207" customFormat="1" ht="12" customHeight="1">
      <c r="A156" s="231" t="s">
        <v>663</v>
      </c>
      <c r="B156" s="969" t="s">
        <v>2757</v>
      </c>
      <c r="C156" s="232" t="s">
        <v>2758</v>
      </c>
      <c r="D156" s="1093">
        <f>SUM(D157:D160)</f>
        <v>0</v>
      </c>
      <c r="E156" s="1093">
        <f>SUM(E157:E160)</f>
        <v>0</v>
      </c>
      <c r="F156" s="1111"/>
      <c r="G156" s="1526"/>
      <c r="H156" s="1526"/>
      <c r="I156" s="1526"/>
      <c r="J156" s="1115"/>
    </row>
    <row r="157" spans="1:11" s="185" customFormat="1" ht="12" customHeight="1">
      <c r="A157" s="234" t="s">
        <v>666</v>
      </c>
      <c r="B157" s="970" t="s">
        <v>797</v>
      </c>
      <c r="C157" s="235" t="s">
        <v>2759</v>
      </c>
      <c r="D157" s="1094"/>
      <c r="E157" s="1094"/>
      <c r="F157" s="1119"/>
      <c r="G157" s="1143"/>
      <c r="H157" s="1143"/>
      <c r="I157" s="1113"/>
      <c r="J157" s="1113"/>
    </row>
    <row r="158" spans="1:11" s="185" customFormat="1" ht="12" customHeight="1">
      <c r="A158" s="234" t="s">
        <v>532</v>
      </c>
      <c r="B158" s="970" t="s">
        <v>799</v>
      </c>
      <c r="C158" s="235" t="s">
        <v>2760</v>
      </c>
      <c r="D158" s="1100"/>
      <c r="E158" s="1100"/>
      <c r="F158" s="1119"/>
      <c r="G158" s="1143"/>
      <c r="H158" s="1143"/>
      <c r="I158" s="1113"/>
      <c r="J158" s="1113"/>
    </row>
    <row r="159" spans="1:11" s="185" customFormat="1" ht="12" customHeight="1">
      <c r="A159" s="234" t="s">
        <v>535</v>
      </c>
      <c r="B159" s="970" t="s">
        <v>801</v>
      </c>
      <c r="C159" s="235" t="s">
        <v>2761</v>
      </c>
      <c r="D159" s="1100"/>
      <c r="E159" s="1100"/>
      <c r="F159" s="1119"/>
      <c r="G159" s="1525"/>
      <c r="H159" s="1525"/>
      <c r="I159" s="1113"/>
      <c r="J159" s="1113"/>
    </row>
    <row r="160" spans="1:11" s="185" customFormat="1" ht="12" customHeight="1">
      <c r="A160" s="234" t="s">
        <v>538</v>
      </c>
      <c r="B160" s="970" t="s">
        <v>803</v>
      </c>
      <c r="C160" s="235" t="s">
        <v>2762</v>
      </c>
      <c r="D160" s="1094"/>
      <c r="E160" s="1094"/>
      <c r="F160" s="1119"/>
      <c r="G160" s="1119"/>
      <c r="H160" s="1141"/>
      <c r="I160" s="1113"/>
      <c r="J160" s="1113"/>
    </row>
    <row r="161" spans="1:10" ht="12" hidden="1" customHeight="1">
      <c r="A161" s="244"/>
      <c r="B161" s="976" t="s">
        <v>2763</v>
      </c>
      <c r="C161" s="245" t="s">
        <v>806</v>
      </c>
      <c r="D161" s="1118">
        <f>SUM(D94:D160)</f>
        <v>0</v>
      </c>
      <c r="E161" s="1118">
        <f>SUM(E94:E160)</f>
        <v>0</v>
      </c>
      <c r="F161" s="1119"/>
      <c r="G161" s="1119"/>
      <c r="H161" s="1141"/>
      <c r="I161" s="1128"/>
      <c r="J161" s="1128"/>
    </row>
    <row r="162" spans="1:10" ht="15" customHeight="1">
      <c r="A162" s="246"/>
      <c r="B162" s="977"/>
      <c r="C162" s="247"/>
      <c r="D162" s="248"/>
      <c r="E162" s="248"/>
      <c r="F162" s="1128"/>
      <c r="G162" s="1128"/>
      <c r="H162" s="1128"/>
      <c r="I162" s="1128"/>
      <c r="J162" s="1128"/>
    </row>
    <row r="163" spans="1:10" ht="15" customHeight="1">
      <c r="A163" s="246"/>
      <c r="B163" s="977"/>
      <c r="C163" s="247"/>
      <c r="D163" s="248"/>
      <c r="E163" s="248"/>
      <c r="F163" s="1128"/>
      <c r="G163" s="1128"/>
      <c r="H163" s="1128"/>
      <c r="I163" s="1128"/>
      <c r="J163" s="1128"/>
    </row>
    <row r="164" spans="1:10">
      <c r="F164" s="1128"/>
      <c r="G164" s="1128"/>
      <c r="H164" s="1128"/>
      <c r="I164" s="1128"/>
      <c r="J164" s="1128"/>
    </row>
    <row r="165" spans="1:10">
      <c r="F165" s="1128"/>
      <c r="G165" s="1128"/>
      <c r="H165" s="1128"/>
      <c r="I165" s="1128"/>
      <c r="J165" s="1128"/>
    </row>
    <row r="166" spans="1:10">
      <c r="F166" s="1128"/>
      <c r="G166" s="1128"/>
      <c r="H166" s="1128"/>
      <c r="I166" s="1128"/>
      <c r="J166" s="1128"/>
    </row>
    <row r="167" spans="1:10">
      <c r="F167" s="1128"/>
      <c r="G167" s="1128"/>
      <c r="H167" s="1128"/>
      <c r="I167" s="1128"/>
      <c r="J167" s="1128"/>
    </row>
    <row r="168" spans="1:10">
      <c r="F168" s="1128"/>
      <c r="G168" s="1128"/>
      <c r="H168" s="1128"/>
      <c r="I168" s="1128"/>
      <c r="J168" s="1128"/>
    </row>
    <row r="169" spans="1:10">
      <c r="F169" s="1128"/>
      <c r="G169" s="1128"/>
      <c r="H169" s="1128"/>
      <c r="I169" s="1128"/>
      <c r="J169" s="1128"/>
    </row>
    <row r="170" spans="1:10">
      <c r="F170" s="1128"/>
      <c r="G170" s="1128"/>
      <c r="H170" s="1128"/>
      <c r="I170" s="1128"/>
      <c r="J170" s="1128"/>
    </row>
    <row r="171" spans="1:10">
      <c r="F171" s="1128"/>
      <c r="G171" s="1128"/>
      <c r="H171" s="1128"/>
      <c r="I171" s="1128"/>
      <c r="J171" s="1128"/>
    </row>
    <row r="172" spans="1:10">
      <c r="F172" s="1128"/>
      <c r="G172" s="1128"/>
      <c r="H172" s="1128"/>
      <c r="I172" s="1128"/>
      <c r="J172" s="1128"/>
    </row>
    <row r="173" spans="1:10">
      <c r="F173" s="1128"/>
      <c r="G173" s="1128"/>
      <c r="H173" s="1128"/>
      <c r="I173" s="1128"/>
      <c r="J173" s="1128"/>
    </row>
    <row r="174" spans="1:10">
      <c r="F174" s="1128"/>
      <c r="G174" s="1128"/>
      <c r="H174" s="1128"/>
      <c r="I174" s="1128"/>
      <c r="J174" s="1128"/>
    </row>
  </sheetData>
  <mergeCells count="28">
    <mergeCell ref="G154:J154"/>
    <mergeCell ref="G155:J155"/>
    <mergeCell ref="G156:I156"/>
    <mergeCell ref="G159:H159"/>
    <mergeCell ref="N127:O127"/>
    <mergeCell ref="G133:H133"/>
    <mergeCell ref="G136:J136"/>
    <mergeCell ref="G137:I137"/>
    <mergeCell ref="G145:H147"/>
    <mergeCell ref="G151:H151"/>
    <mergeCell ref="L127:M127"/>
    <mergeCell ref="I75:J75"/>
    <mergeCell ref="I80:J80"/>
    <mergeCell ref="I83:K83"/>
    <mergeCell ref="G95:H95"/>
    <mergeCell ref="G117:I117"/>
    <mergeCell ref="N51:O51"/>
    <mergeCell ref="I62:K62"/>
    <mergeCell ref="L67:M67"/>
    <mergeCell ref="N67:O67"/>
    <mergeCell ref="I68:J70"/>
    <mergeCell ref="L51:M51"/>
    <mergeCell ref="I71:J74"/>
    <mergeCell ref="I12:J12"/>
    <mergeCell ref="I20:K20"/>
    <mergeCell ref="I30:J30"/>
    <mergeCell ref="I43:J43"/>
    <mergeCell ref="I50:K50"/>
  </mergeCells>
  <conditionalFormatting sqref="K1:K4">
    <cfRule type="containsText" dxfId="12" priority="1" operator="containsText" text="Select">
      <formula>NOT(ISERROR(SEARCH("Select",K1)))</formula>
    </cfRule>
  </conditionalFormatting>
  <dataValidations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8.xml><?xml version="1.0" encoding="utf-8"?>
<worksheet xmlns="http://schemas.openxmlformats.org/spreadsheetml/2006/main" xmlns:r="http://schemas.openxmlformats.org/officeDocument/2006/relationships">
  <sheetPr>
    <tabColor rgb="FF92D050"/>
    <outlinePr summaryBelow="0" summaryRight="0"/>
  </sheetPr>
  <dimension ref="A1:AK54"/>
  <sheetViews>
    <sheetView showGridLines="0" view="pageBreakPreview" zoomScaleNormal="100" zoomScaleSheetLayoutView="100" workbookViewId="0"/>
  </sheetViews>
  <sheetFormatPr defaultColWidth="9.140625" defaultRowHeight="12.75"/>
  <cols>
    <col min="1" max="37" width="2.5703125" style="398" customWidth="1"/>
    <col min="38" max="38" width="1.85546875" style="398" customWidth="1"/>
    <col min="39" max="45" width="2.5703125" style="398" customWidth="1"/>
    <col min="46" max="46" width="7.7109375" style="398" customWidth="1"/>
    <col min="47" max="61" width="2.5703125" style="398" customWidth="1"/>
    <col min="62" max="16384" width="9.140625" style="398"/>
  </cols>
  <sheetData>
    <row r="1" spans="1:37" s="508" customFormat="1" ht="9.75">
      <c r="C1" s="509" t="s">
        <v>2643</v>
      </c>
    </row>
    <row r="2" spans="1:37" s="405" customFormat="1" ht="21" customHeight="1">
      <c r="C2" s="507" t="s">
        <v>2644</v>
      </c>
      <c r="D2" s="506"/>
      <c r="E2" s="506"/>
      <c r="F2" s="506"/>
      <c r="G2" s="506"/>
      <c r="H2" s="506"/>
      <c r="I2" s="506"/>
      <c r="J2" s="505"/>
      <c r="N2" s="504" t="s">
        <v>2645</v>
      </c>
    </row>
    <row r="3" spans="1:37" ht="13.5" thickBot="1">
      <c r="N3" s="1334" t="s">
        <v>2646</v>
      </c>
      <c r="O3" s="1363"/>
      <c r="P3" s="1363"/>
    </row>
    <row r="4" spans="1:37" ht="28.5" customHeight="1" thickBot="1">
      <c r="L4" s="1387" t="s">
        <v>2647</v>
      </c>
      <c r="M4" s="1366"/>
      <c r="N4" s="1366"/>
      <c r="O4" s="1366"/>
      <c r="P4" s="1366"/>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3" t="str">
        <f>+MID('Input data'!$B$14,4,1)</f>
        <v>4</v>
      </c>
    </row>
    <row r="5" spans="1:37" ht="6" customHeight="1" thickBot="1"/>
    <row r="6" spans="1:37"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1068</v>
      </c>
      <c r="B10" s="471"/>
      <c r="C10" s="471"/>
      <c r="D10" s="471"/>
      <c r="E10" s="471"/>
      <c r="F10" s="471"/>
      <c r="G10" s="471"/>
      <c r="H10" s="471"/>
      <c r="I10" s="415"/>
      <c r="J10" s="414"/>
      <c r="K10" s="488" t="s">
        <v>1069</v>
      </c>
      <c r="L10" s="471"/>
      <c r="M10" s="489"/>
      <c r="N10" s="489"/>
      <c r="O10" s="489"/>
      <c r="P10" s="471"/>
      <c r="Q10" s="488" t="s">
        <v>2648</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c r="A11" s="484">
        <v>2</v>
      </c>
      <c r="B11" s="449">
        <v>0</v>
      </c>
      <c r="C11" s="449">
        <v>2</v>
      </c>
      <c r="D11" s="449">
        <v>0</v>
      </c>
      <c r="E11" s="449">
        <v>1</v>
      </c>
      <c r="F11" s="449">
        <v>2</v>
      </c>
      <c r="G11" s="449">
        <v>5</v>
      </c>
      <c r="H11" s="449">
        <v>7</v>
      </c>
      <c r="I11" s="449">
        <v>7</v>
      </c>
      <c r="J11" s="456">
        <v>8</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c r="A12" s="411" t="s">
        <v>1074</v>
      </c>
      <c r="B12" s="473"/>
      <c r="C12" s="473"/>
      <c r="D12" s="473"/>
      <c r="E12" s="473"/>
      <c r="F12" s="473"/>
      <c r="G12" s="473"/>
      <c r="H12" s="407"/>
      <c r="I12" s="407"/>
      <c r="J12" s="406"/>
      <c r="K12" s="407"/>
      <c r="L12" s="486" t="str">
        <f>IF('Input data'!D7="x","x"," ")</f>
        <v xml:space="preserve"> </v>
      </c>
      <c r="M12" s="478" t="s">
        <v>1075</v>
      </c>
      <c r="N12" s="480"/>
      <c r="O12" s="480" t="s">
        <v>18</v>
      </c>
      <c r="P12" s="480"/>
      <c r="Q12" s="480"/>
      <c r="R12" s="486" t="str">
        <f>IF('Input data'!D18="x","x"," ")</f>
        <v xml:space="preserve"> </v>
      </c>
      <c r="S12" s="478" t="s">
        <v>2649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c r="A13" s="484">
        <v>3</v>
      </c>
      <c r="B13" s="449">
        <v>6</v>
      </c>
      <c r="C13" s="449">
        <v>3</v>
      </c>
      <c r="D13" s="449">
        <v>7</v>
      </c>
      <c r="E13" s="449">
        <v>1</v>
      </c>
      <c r="F13" s="449">
        <v>4</v>
      </c>
      <c r="G13" s="449">
        <v>5</v>
      </c>
      <c r="H13" s="449">
        <v>8</v>
      </c>
      <c r="I13" s="407"/>
      <c r="J13" s="406"/>
      <c r="K13" s="407"/>
      <c r="L13" s="482" t="str">
        <f>IF('Input data'!D8="x","x", "")</f>
        <v/>
      </c>
      <c r="M13" s="478" t="s">
        <v>1078</v>
      </c>
      <c r="N13" s="480"/>
      <c r="O13" s="480"/>
      <c r="P13" s="480"/>
      <c r="Q13" s="480"/>
      <c r="R13" s="483" t="str">
        <f>IF('Input data'!D17="x","x"," ")</f>
        <v xml:space="preserve"> </v>
      </c>
      <c r="S13" s="478" t="s">
        <v>2650</v>
      </c>
      <c r="T13" s="473"/>
      <c r="U13" s="473" t="s">
        <v>18</v>
      </c>
      <c r="V13" s="479"/>
      <c r="W13" s="478" t="s">
        <v>1080</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IF('Input data'!D9="x","x"," ")</f>
        <v xml:space="preserve"> </v>
      </c>
      <c r="M14" s="478" t="s">
        <v>1472</v>
      </c>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c r="A15" s="477">
        <v>2</v>
      </c>
      <c r="B15" s="402">
        <v>6</v>
      </c>
      <c r="C15" s="475" t="s">
        <v>1063</v>
      </c>
      <c r="D15" s="402">
        <v>5</v>
      </c>
      <c r="E15" s="402">
        <v>1</v>
      </c>
      <c r="F15" s="856" t="s">
        <v>1063</v>
      </c>
      <c r="G15" s="402" t="str">
        <f>MID('Input data'!$F$7,5,1)</f>
        <v>0</v>
      </c>
      <c r="H15" s="402"/>
      <c r="I15" s="402"/>
      <c r="J15" s="401"/>
      <c r="K15" s="402"/>
      <c r="L15" s="1054" t="str">
        <f>IF('Input data'!D10="x","x", "")</f>
        <v/>
      </c>
      <c r="M15" s="474"/>
      <c r="N15" s="1055"/>
      <c r="O15" s="1055"/>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3.75" customHeight="1" thickBo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c r="A17" s="472" t="s">
        <v>2651</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c r="A18" s="1058"/>
      <c r="B18" s="486" t="str">
        <f>IF('Input data'!D12="x","x"," ")</f>
        <v>x</v>
      </c>
      <c r="C18" s="478" t="s">
        <v>2652</v>
      </c>
      <c r="D18" s="480"/>
      <c r="E18" s="473"/>
      <c r="F18" s="473"/>
      <c r="G18" s="473"/>
      <c r="H18" s="407"/>
      <c r="I18" s="407"/>
      <c r="J18" s="407"/>
      <c r="K18" s="486" t="str">
        <f>IF('Input data'!D13="x","x"," ")</f>
        <v>x</v>
      </c>
      <c r="L18" s="478" t="s">
        <v>2653</v>
      </c>
      <c r="M18" s="407"/>
      <c r="N18" s="407"/>
      <c r="O18" s="407"/>
      <c r="P18" s="407"/>
      <c r="Q18" s="407"/>
      <c r="R18" s="407"/>
      <c r="S18" s="407"/>
      <c r="T18" s="473"/>
      <c r="U18" s="473"/>
      <c r="V18" s="473"/>
      <c r="W18" s="486" t="str">
        <f>IF('Input data'!D14="x","x"," ")</f>
        <v>x</v>
      </c>
      <c r="X18" s="478" t="s">
        <v>2654</v>
      </c>
      <c r="Y18" s="478"/>
      <c r="Z18" s="407"/>
      <c r="AA18" s="407"/>
      <c r="AB18" s="407"/>
      <c r="AC18" s="407"/>
      <c r="AD18" s="407"/>
      <c r="AE18" s="407"/>
      <c r="AF18" s="407"/>
      <c r="AG18" s="407"/>
      <c r="AH18" s="407"/>
      <c r="AI18" s="407"/>
      <c r="AJ18" s="407"/>
      <c r="AK18" s="406"/>
    </row>
    <row r="19" spans="1:37" s="470" customFormat="1" ht="17.100000000000001" customHeight="1" thickBot="1">
      <c r="A19" s="1059"/>
      <c r="B19" s="475"/>
      <c r="C19" s="1060" t="s">
        <v>1064</v>
      </c>
      <c r="D19" s="475"/>
      <c r="E19" s="475"/>
      <c r="F19" s="475"/>
      <c r="G19" s="475"/>
      <c r="H19" s="402"/>
      <c r="I19" s="402"/>
      <c r="J19" s="402"/>
      <c r="K19" s="402"/>
      <c r="L19" s="1060" t="s">
        <v>1064</v>
      </c>
      <c r="M19" s="402"/>
      <c r="N19" s="402"/>
      <c r="O19" s="402"/>
      <c r="P19" s="402"/>
      <c r="Q19" s="402"/>
      <c r="R19" s="402"/>
      <c r="S19" s="402"/>
      <c r="T19" s="475"/>
      <c r="U19" s="475"/>
      <c r="V19" s="475"/>
      <c r="W19" s="402"/>
      <c r="X19" s="1060" t="s">
        <v>2655</v>
      </c>
      <c r="Y19" s="1060"/>
      <c r="Z19" s="402"/>
      <c r="AA19" s="402"/>
      <c r="AB19" s="402"/>
      <c r="AC19" s="402"/>
      <c r="AD19" s="402"/>
      <c r="AE19" s="402"/>
      <c r="AF19" s="402"/>
      <c r="AG19" s="402"/>
      <c r="AH19" s="402"/>
      <c r="AI19" s="402"/>
      <c r="AJ19" s="402"/>
      <c r="AK19" s="401"/>
    </row>
    <row r="20" spans="1:37" s="470" customFormat="1" ht="3.75" customHeight="1" thickBot="1">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c r="A21" s="472" t="s">
        <v>1084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c r="A22" s="457" t="s">
        <v>3146</v>
      </c>
      <c r="B22" s="449" t="s">
        <v>3147</v>
      </c>
      <c r="C22" s="449" t="s">
        <v>3148</v>
      </c>
      <c r="D22" s="449" t="s">
        <v>3149</v>
      </c>
      <c r="E22" s="449" t="s">
        <v>3150</v>
      </c>
      <c r="F22" s="449" t="s">
        <v>3147</v>
      </c>
      <c r="G22" s="449" t="s">
        <v>1093</v>
      </c>
      <c r="H22" s="449" t="s">
        <v>3151</v>
      </c>
      <c r="I22" s="449" t="s">
        <v>3152</v>
      </c>
      <c r="J22" s="449" t="s">
        <v>3153</v>
      </c>
      <c r="K22" s="449" t="s">
        <v>3154</v>
      </c>
      <c r="L22" s="449" t="s">
        <v>2809</v>
      </c>
      <c r="M22" s="449" t="s">
        <v>3152</v>
      </c>
      <c r="N22" s="449" t="s">
        <v>3146</v>
      </c>
      <c r="O22" s="449" t="s">
        <v>1093</v>
      </c>
      <c r="P22" s="449" t="s">
        <v>3155</v>
      </c>
      <c r="Q22" s="449" t="s">
        <v>1063</v>
      </c>
      <c r="R22" s="449" t="s">
        <v>3156</v>
      </c>
      <c r="S22" s="449" t="s">
        <v>1063</v>
      </c>
      <c r="T22" s="449" t="s">
        <v>3157</v>
      </c>
      <c r="U22" s="449" t="s">
        <v>1063</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c r="A26" s="462" t="s">
        <v>1085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c r="A27" s="454" t="s">
        <v>1086</v>
      </c>
      <c r="B27" s="1051"/>
      <c r="C27" s="1051"/>
      <c r="D27" s="1051"/>
      <c r="E27" s="1051"/>
      <c r="F27" s="1051"/>
      <c r="G27" s="1051"/>
      <c r="H27" s="1051"/>
      <c r="I27" s="1051"/>
      <c r="J27" s="1051"/>
      <c r="K27" s="1051"/>
      <c r="L27" s="1051"/>
      <c r="M27" s="1051"/>
      <c r="N27" s="1051"/>
      <c r="O27" s="1051"/>
      <c r="P27" s="1051"/>
      <c r="Q27" s="1051"/>
      <c r="R27" s="1051"/>
      <c r="S27" s="1051"/>
      <c r="T27" s="1051"/>
      <c r="U27" s="1051"/>
      <c r="V27" s="1051"/>
      <c r="W27" s="407"/>
      <c r="X27" s="407"/>
      <c r="Y27" s="407"/>
      <c r="Z27" s="407"/>
      <c r="AA27" s="407"/>
      <c r="AB27" s="1051"/>
      <c r="AC27" s="407"/>
      <c r="AD27" s="410" t="s">
        <v>1087</v>
      </c>
      <c r="AE27" s="407"/>
      <c r="AF27" s="407"/>
      <c r="AG27" s="407"/>
      <c r="AH27" s="407"/>
      <c r="AI27" s="407"/>
      <c r="AJ27" s="407"/>
      <c r="AK27" s="406"/>
    </row>
    <row r="28" spans="1:37" ht="19.5" customHeight="1">
      <c r="A28" s="457" t="str">
        <f>+LEFT('Input data'!$C$28,1)</f>
        <v/>
      </c>
      <c r="B28" s="449" t="str">
        <f>+MID('Input data'!$C$28,2,1)</f>
        <v/>
      </c>
      <c r="C28" s="449" t="str">
        <f>+MID('Input data'!$C$28,3,1)</f>
        <v/>
      </c>
      <c r="D28" s="449" t="str">
        <f>+MID('Input data'!$C$28,4,1)</f>
        <v/>
      </c>
      <c r="E28" s="449" t="str">
        <f>+MID('Input data'!$C$28,5,1)</f>
        <v/>
      </c>
      <c r="F28" s="449" t="str">
        <f>+MID('Input data'!$C$28,6,1)</f>
        <v/>
      </c>
      <c r="G28" s="449" t="str">
        <f>+MID('Input data'!$C$28,7,1)</f>
        <v/>
      </c>
      <c r="H28" s="449" t="str">
        <f>+MID('Input data'!$C$28,8,1)</f>
        <v/>
      </c>
      <c r="I28" s="449" t="str">
        <f>+MID('Input data'!$C$28,9,1)</f>
        <v/>
      </c>
      <c r="J28" s="449" t="str">
        <f>+MID('Input data'!$C$28,10,1)</f>
        <v/>
      </c>
      <c r="K28" s="449" t="str">
        <f>+MID('Input data'!$C$28,11,1)</f>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
      </c>
      <c r="AE28" s="449" t="str">
        <f>+MID('Input data'!$C$30,2,1)</f>
        <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c r="A29" s="454" t="s">
        <v>1088</v>
      </c>
      <c r="B29" s="1051"/>
      <c r="C29" s="1051"/>
      <c r="D29" s="1051"/>
      <c r="E29" s="1051"/>
      <c r="F29" s="1051"/>
      <c r="G29" s="453" t="s">
        <v>1089</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c r="A30" s="457" t="str">
        <f>+LEFT('Input data'!$C$32,1)</f>
        <v/>
      </c>
      <c r="B30" s="449" t="str">
        <f>+MID('Input data'!$C$32,2,1)</f>
        <v/>
      </c>
      <c r="C30" s="449" t="str">
        <f>+MID('Input data'!$C$32,3,1)</f>
        <v/>
      </c>
      <c r="D30" s="449" t="str">
        <f>+MID('Input data'!$C$32,4,1)</f>
        <v/>
      </c>
      <c r="E30" s="449" t="str">
        <f>+MID('Input data'!$C$32,5,1)</f>
        <v/>
      </c>
      <c r="F30" s="449"/>
      <c r="G30" s="449" t="str">
        <f>+LEFT('Input data'!$C$34,1)</f>
        <v/>
      </c>
      <c r="H30" s="449" t="str">
        <f>+MID('Input data'!$C$34,2,1)</f>
        <v/>
      </c>
      <c r="I30" s="449" t="str">
        <f>+MID('Input data'!$C$34,3,1)</f>
        <v/>
      </c>
      <c r="J30" s="449" t="str">
        <f>+MID('Input data'!$C$34,4,1)</f>
        <v/>
      </c>
      <c r="K30" s="449" t="str">
        <f>+MID('Input data'!$C$34,5,1)</f>
        <v/>
      </c>
      <c r="L30" s="449" t="str">
        <f>+MID('Input data'!$C$34,6,1)</f>
        <v/>
      </c>
      <c r="M30" s="449" t="str">
        <f>+MID('Input data'!$C$34,7,1)</f>
        <v/>
      </c>
      <c r="N30" s="449" t="str">
        <f>+MID('Input data'!$C$34,8,1)</f>
        <v/>
      </c>
      <c r="O30" s="449" t="str">
        <f>+MID('Input data'!$C$34,9,1)</f>
        <v/>
      </c>
      <c r="P30" s="449" t="str">
        <f>+MID('Input data'!$C$34,10,1)</f>
        <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c r="A31" s="454" t="s">
        <v>2663</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c r="A32" s="457" t="str">
        <f>+LEFT('Input data'!$F$22,1)</f>
        <v/>
      </c>
      <c r="B32" s="449" t="str">
        <f>+MID('Input data'!$F$22,2,1)</f>
        <v/>
      </c>
      <c r="C32" s="449" t="str">
        <f>+MID('Input data'!$F$22,3,1)</f>
        <v/>
      </c>
      <c r="D32" s="449" t="str">
        <f>+MID('Input data'!$F$22,4,1)</f>
        <v/>
      </c>
      <c r="E32" s="449" t="str">
        <f>+MID('Input data'!$F$22,5,1)</f>
        <v/>
      </c>
      <c r="F32" s="449" t="str">
        <f>+MID('Input data'!$F$22,6,1)</f>
        <v/>
      </c>
      <c r="G32" s="449" t="str">
        <f>+MID('Input data'!$F$22,7,1)</f>
        <v/>
      </c>
      <c r="H32" s="449" t="str">
        <f>+MID('Input data'!$F$22,8,1)</f>
        <v/>
      </c>
      <c r="I32" s="449" t="str">
        <f>+MID('Input data'!$F$22,9,1)</f>
        <v/>
      </c>
      <c r="J32" s="449" t="str">
        <f>+MID('Input data'!$F$22,10,1)</f>
        <v/>
      </c>
      <c r="K32" s="449" t="str">
        <f>+MID('Input data'!$F$22,11,1)</f>
        <v/>
      </c>
      <c r="L32" s="449" t="str">
        <f>+MID('Input data'!$F$22,12,1)</f>
        <v/>
      </c>
      <c r="M32" s="449" t="str">
        <f>+MID('Input data'!$F$22,13,1)</f>
        <v/>
      </c>
      <c r="N32" s="449" t="str">
        <f>+MID('Input data'!$F$22,14,1)</f>
        <v/>
      </c>
      <c r="O32" s="449" t="str">
        <f>+MID('Input data'!$F$22,15,1)</f>
        <v/>
      </c>
      <c r="P32" s="449" t="str">
        <f>+MID('Input data'!$F$22,16,1)</f>
        <v/>
      </c>
      <c r="Q32" s="449" t="str">
        <f>+MID('Input data'!$F$22,17,1)</f>
        <v/>
      </c>
      <c r="R32" s="449" t="str">
        <f>+MID('Input data'!$F$22,18,1)</f>
        <v/>
      </c>
      <c r="S32" s="449" t="str">
        <f>+MID('Input data'!$F$22,19,1)</f>
        <v/>
      </c>
      <c r="T32" s="449" t="str">
        <f>+MID('Input data'!$F$22,20,1)</f>
        <v/>
      </c>
      <c r="U32" s="449" t="str">
        <f>+MID('Input data'!$F$22,21,1)</f>
        <v/>
      </c>
      <c r="V32" s="449" t="str">
        <f>+MID('Input data'!$F$22,22,1)</f>
        <v/>
      </c>
      <c r="W32" s="449" t="str">
        <f>+MID('Input data'!$F$22,23,1)</f>
        <v/>
      </c>
      <c r="X32" s="449" t="str">
        <f>+MID('Input data'!$F$22,24,1)</f>
        <v/>
      </c>
      <c r="Y32" s="449" t="str">
        <f>+MID('Input data'!$F$22,25,1)</f>
        <v/>
      </c>
      <c r="Z32" s="449" t="str">
        <f>+MID('Input data'!$F$22,26,1)</f>
        <v/>
      </c>
      <c r="AA32" s="449" t="str">
        <f>+MID('Input data'!$F$22,27,1)</f>
        <v/>
      </c>
      <c r="AB32" s="449" t="str">
        <f>+MID('Input data'!$F$22,28,1)</f>
        <v/>
      </c>
      <c r="AC32" s="449" t="str">
        <f>+MID('Input data'!$F$22,29,1)</f>
        <v/>
      </c>
      <c r="AD32" s="449" t="str">
        <f>+MID('Input data'!$F$22,30,1)</f>
        <v/>
      </c>
      <c r="AE32" s="449" t="str">
        <f>+MID('Input data'!$F$22,31,1)</f>
        <v/>
      </c>
      <c r="AF32" s="449" t="str">
        <f>+MID('Input data'!$F$22,32,1)</f>
        <v/>
      </c>
      <c r="AG32" s="449" t="str">
        <f>+MID('Input data'!$F$22,33,1)</f>
        <v/>
      </c>
      <c r="AH32" s="449" t="str">
        <f>+MID('Input data'!$F$22,34,1)</f>
        <v/>
      </c>
      <c r="AI32" s="449" t="str">
        <f>+MID('Input data'!$F$22,35,1)</f>
        <v/>
      </c>
      <c r="AJ32" s="449" t="str">
        <f>+MID('Input data'!$F$22,36,1)</f>
        <v/>
      </c>
      <c r="AK32" s="456" t="str">
        <f>+MID('Input data'!$F$22,37,1)</f>
        <v/>
      </c>
    </row>
    <row r="33" spans="1:37" s="455" customFormat="1" ht="19.5" customHeight="1">
      <c r="A33" s="457" t="str">
        <f>+MID('Input data'!$F$22,38,1)</f>
        <v/>
      </c>
      <c r="B33" s="449" t="str">
        <f>+MID('Input data'!$F$22,39,1)</f>
        <v/>
      </c>
      <c r="C33" s="449" t="str">
        <f>+MID('Input data'!$F$22,40,1)</f>
        <v/>
      </c>
      <c r="D33" s="449" t="str">
        <f>+MID('Input data'!$F$22,41,1)</f>
        <v/>
      </c>
      <c r="E33" s="449" t="str">
        <f>+MID('Input data'!$F$22,42,1)</f>
        <v/>
      </c>
      <c r="F33" s="449" t="str">
        <f>+MID('Input data'!$F$22,43,1)</f>
        <v/>
      </c>
      <c r="G33" s="449" t="str">
        <f>+MID('Input data'!$F$22,44,1)</f>
        <v/>
      </c>
      <c r="H33" s="449" t="str">
        <f>+MID('Input data'!$F$22,45,1)</f>
        <v/>
      </c>
      <c r="I33" s="449" t="str">
        <f>+MID('Input data'!$F$22,46,1)</f>
        <v/>
      </c>
      <c r="J33" s="449" t="str">
        <f>+MID('Input data'!$F$22,47,1)</f>
        <v/>
      </c>
      <c r="K33" s="449" t="str">
        <f>+MID('Input data'!$F$22,48,1)</f>
        <v/>
      </c>
      <c r="L33" s="449" t="str">
        <f>+MID('Input data'!$F$22,49,1)</f>
        <v/>
      </c>
      <c r="M33" s="449" t="str">
        <f>+MID('Input data'!$F$22,50,1)</f>
        <v/>
      </c>
      <c r="N33" s="449" t="str">
        <f>+MID('Input data'!$F$22,51,1)</f>
        <v/>
      </c>
      <c r="O33" s="449" t="str">
        <f>+MID('Input data'!$F$22,52,1)</f>
        <v/>
      </c>
      <c r="P33" s="449" t="str">
        <f>+MID('Input data'!$F$22,53,1)</f>
        <v/>
      </c>
      <c r="Q33" s="449" t="str">
        <f>+MID('Input data'!$F$22,54,1)</f>
        <v/>
      </c>
      <c r="R33" s="449" t="str">
        <f>+MID('Input data'!$F$22,55,1)</f>
        <v/>
      </c>
      <c r="S33" s="449" t="str">
        <f>+MID('Input data'!$F$22,56,1)</f>
        <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c r="A34" s="454" t="s">
        <v>2669</v>
      </c>
      <c r="B34" s="1051"/>
      <c r="C34" s="1051"/>
      <c r="D34" s="1051"/>
      <c r="E34" s="1051"/>
      <c r="F34" s="1051"/>
      <c r="G34" s="453"/>
      <c r="H34" s="453"/>
      <c r="I34" s="453"/>
      <c r="J34" s="453"/>
      <c r="K34" s="453"/>
      <c r="L34" s="453"/>
      <c r="M34" s="453"/>
      <c r="N34" s="1051"/>
      <c r="O34" s="453" t="s">
        <v>2670</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c r="A35" s="452">
        <v>0</v>
      </c>
      <c r="B35" s="449">
        <v>9</v>
      </c>
      <c r="C35" s="449">
        <v>0</v>
      </c>
      <c r="D35" s="449">
        <v>5</v>
      </c>
      <c r="E35" s="449" t="s">
        <v>1092</v>
      </c>
      <c r="F35" s="449">
        <v>2</v>
      </c>
      <c r="G35" s="449">
        <v>6</v>
      </c>
      <c r="H35" s="449">
        <v>6</v>
      </c>
      <c r="I35" s="449">
        <v>3</v>
      </c>
      <c r="J35" s="449">
        <v>8</v>
      </c>
      <c r="K35" s="449">
        <v>2</v>
      </c>
      <c r="L35" s="449" t="str">
        <f>+MID('Input data'!$C$38,7,1)</f>
        <v/>
      </c>
      <c r="M35" s="449" t="str">
        <f>+MID('Input data'!$C$38,8,1)</f>
        <v/>
      </c>
      <c r="N35" s="451"/>
      <c r="O35" s="450">
        <v>0</v>
      </c>
      <c r="P35" s="449" t="str">
        <f>+LEFT('Input data'!$C$36,1)</f>
        <v/>
      </c>
      <c r="Q35" s="449" t="str">
        <f>+MID('Input data'!$C$36,2,1)</f>
        <v/>
      </c>
      <c r="R35" s="449" t="str">
        <f>+MID('Input data'!$C$36,3,1)</f>
        <v/>
      </c>
      <c r="S35" s="449" t="s">
        <v>1092</v>
      </c>
      <c r="T35" s="449" t="str">
        <f>+LEFT('Input data'!$C$40,1)</f>
        <v/>
      </c>
      <c r="U35" s="449" t="str">
        <f>+MID('Input data'!$C$40,2,1)</f>
        <v/>
      </c>
      <c r="V35" s="449" t="str">
        <f>+MID('Input data'!$C$40,3,1)</f>
        <v/>
      </c>
      <c r="W35" s="449" t="str">
        <f>+MID('Input data'!$C$40,4,1)</f>
        <v/>
      </c>
      <c r="X35" s="449" t="str">
        <f>+MID('Input data'!$C$40,5,1)</f>
        <v/>
      </c>
      <c r="Y35" s="449" t="str">
        <f>+MID('Input data'!$C$40,6,1)</f>
        <v/>
      </c>
      <c r="Z35" s="449" t="str">
        <f>+MID('Input data'!$C$40,7,1)</f>
        <v/>
      </c>
      <c r="AA35" s="449" t="str">
        <f>+MID('Input data'!$C$40,8,1)</f>
        <v/>
      </c>
      <c r="AB35" s="449"/>
      <c r="AC35" s="449"/>
      <c r="AD35" s="449"/>
      <c r="AE35" s="407"/>
      <c r="AF35" s="407"/>
      <c r="AG35" s="407" t="s">
        <v>1093</v>
      </c>
      <c r="AH35" s="407"/>
      <c r="AI35" s="407"/>
      <c r="AJ35" s="407"/>
      <c r="AK35" s="406"/>
    </row>
    <row r="36" spans="1:37" s="399" customFormat="1">
      <c r="A36" s="411" t="s">
        <v>1094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c r="A37" s="448" t="str">
        <f>+LEFT('Input data'!$B$42,1)</f>
        <v/>
      </c>
      <c r="B37" s="447" t="str">
        <f>+MID('Input data'!$B$42,2,1)</f>
        <v/>
      </c>
      <c r="C37" s="447" t="str">
        <f>+MID('Input data'!$B$42,3,1)</f>
        <v/>
      </c>
      <c r="D37" s="447" t="str">
        <f>+MID('Input data'!$B$42,4,1)</f>
        <v/>
      </c>
      <c r="E37" s="447" t="str">
        <f>+MID('Input data'!$B$42,5,1)</f>
        <v/>
      </c>
      <c r="F37" s="447" t="str">
        <f>+MID('Input data'!$B$42,6,1)</f>
        <v/>
      </c>
      <c r="G37" s="447" t="str">
        <f>+MID('Input data'!$B$42,7,1)</f>
        <v/>
      </c>
      <c r="H37" s="447" t="str">
        <f>+MID('Input data'!$B$42,8,1)</f>
        <v/>
      </c>
      <c r="I37" s="447" t="str">
        <f>+MID('Input data'!$B$42,9,1)</f>
        <v/>
      </c>
      <c r="J37" s="447" t="str">
        <f>+MID('Input data'!$B$42,10,1)</f>
        <v/>
      </c>
      <c r="K37" s="447" t="str">
        <f>+MID('Input data'!$B$42,11,1)</f>
        <v/>
      </c>
      <c r="L37" s="447" t="str">
        <f>+MID('Input data'!$B$42,12,1)</f>
        <v/>
      </c>
      <c r="M37" s="447" t="str">
        <f>+MID('Input data'!$B$42,13,1)</f>
        <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c r="W38" s="400"/>
      <c r="X38" s="400"/>
      <c r="Y38" s="400"/>
      <c r="Z38" s="400"/>
      <c r="AA38" s="400"/>
      <c r="AB38" s="400"/>
      <c r="AC38" s="400"/>
      <c r="AD38" s="400"/>
      <c r="AE38" s="400"/>
      <c r="AF38" s="400"/>
      <c r="AG38" s="400"/>
      <c r="AH38" s="400"/>
      <c r="AI38" s="400"/>
      <c r="AJ38" s="400"/>
      <c r="AK38" s="400"/>
    </row>
    <row r="39" spans="1:37" s="442" customFormat="1" ht="12.75" customHeight="1">
      <c r="A39" s="445" t="s">
        <v>1095</v>
      </c>
      <c r="B39" s="444"/>
      <c r="C39" s="444"/>
      <c r="D39" s="444"/>
      <c r="E39" s="444"/>
      <c r="F39" s="444"/>
      <c r="G39" s="444"/>
      <c r="H39" s="444"/>
      <c r="I39" s="444"/>
      <c r="J39" s="444"/>
      <c r="K39" s="443"/>
      <c r="L39" s="1069" t="s">
        <v>1099</v>
      </c>
      <c r="M39" s="444"/>
      <c r="N39" s="444"/>
      <c r="O39" s="444"/>
      <c r="P39" s="444"/>
      <c r="Q39" s="444"/>
      <c r="R39" s="444"/>
      <c r="S39" s="444"/>
      <c r="T39" s="444"/>
      <c r="U39" s="444"/>
      <c r="V39" s="443"/>
      <c r="W39" s="1529" t="s">
        <v>2662</v>
      </c>
      <c r="X39" s="1529"/>
      <c r="Y39" s="1529"/>
      <c r="Z39" s="1529"/>
      <c r="AA39" s="1529"/>
      <c r="AB39" s="1529"/>
      <c r="AC39" s="1529"/>
      <c r="AD39" s="1529"/>
      <c r="AE39" s="1529"/>
      <c r="AF39" s="1529"/>
      <c r="AG39" s="1529"/>
      <c r="AH39" s="1529"/>
      <c r="AI39" s="1529"/>
      <c r="AJ39" s="1529"/>
      <c r="AK39" s="1530"/>
    </row>
    <row r="40" spans="1:37" s="399" customFormat="1" ht="31.5" customHeight="1">
      <c r="A40" s="428">
        <v>3</v>
      </c>
      <c r="B40" s="427">
        <v>0</v>
      </c>
      <c r="C40" s="426" t="s">
        <v>1063</v>
      </c>
      <c r="D40" s="427">
        <v>0</v>
      </c>
      <c r="E40" s="427">
        <v>6</v>
      </c>
      <c r="F40" s="426" t="s">
        <v>1063</v>
      </c>
      <c r="G40" s="425">
        <v>2</v>
      </c>
      <c r="H40" s="425">
        <v>0</v>
      </c>
      <c r="I40" s="425">
        <v>1</v>
      </c>
      <c r="J40" s="425">
        <v>5</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31"/>
      <c r="X40" s="1531"/>
      <c r="Y40" s="1531"/>
      <c r="Z40" s="1531"/>
      <c r="AA40" s="1531"/>
      <c r="AB40" s="1531"/>
      <c r="AC40" s="1531"/>
      <c r="AD40" s="1531"/>
      <c r="AE40" s="1531"/>
      <c r="AF40" s="1531"/>
      <c r="AG40" s="1531"/>
      <c r="AH40" s="1531"/>
      <c r="AI40" s="1531"/>
      <c r="AJ40" s="1531"/>
      <c r="AK40" s="1532"/>
    </row>
    <row r="41" spans="1:37" s="399" customFormat="1" ht="13.5" customHeight="1">
      <c r="A41" s="411"/>
      <c r="B41" s="410"/>
      <c r="C41" s="410"/>
      <c r="D41" s="410"/>
      <c r="E41" s="410"/>
      <c r="F41" s="410"/>
      <c r="G41" s="436"/>
      <c r="H41" s="436"/>
      <c r="I41" s="436"/>
      <c r="J41" s="436"/>
      <c r="K41" s="435"/>
      <c r="L41" s="410"/>
      <c r="M41" s="410"/>
      <c r="N41" s="410"/>
      <c r="O41" s="410"/>
      <c r="P41" s="410"/>
      <c r="Q41" s="410"/>
      <c r="R41" s="436"/>
      <c r="S41" s="436"/>
      <c r="T41" s="436"/>
      <c r="U41" s="436"/>
      <c r="V41" s="435"/>
      <c r="W41" s="1533">
        <f>'Input data'!F40</f>
        <v>0</v>
      </c>
      <c r="X41" s="1534"/>
      <c r="Y41" s="1534"/>
      <c r="Z41" s="1534"/>
      <c r="AA41" s="1534"/>
      <c r="AB41" s="1534"/>
      <c r="AC41" s="1534"/>
      <c r="AD41" s="1534"/>
      <c r="AE41" s="1534"/>
      <c r="AF41" s="1534"/>
      <c r="AG41" s="1534"/>
      <c r="AH41" s="1534"/>
      <c r="AI41" s="1534"/>
      <c r="AJ41" s="1534"/>
      <c r="AK41" s="1535"/>
    </row>
    <row r="42" spans="1:37" s="399" customFormat="1" ht="15.75" customHeight="1" thickBot="1">
      <c r="A42" s="404"/>
      <c r="B42" s="403"/>
      <c r="C42" s="403"/>
      <c r="D42" s="403"/>
      <c r="E42" s="403"/>
      <c r="F42" s="403"/>
      <c r="G42" s="1070"/>
      <c r="H42" s="1070"/>
      <c r="I42" s="1070"/>
      <c r="J42" s="1070"/>
      <c r="K42" s="1071"/>
      <c r="L42" s="1072"/>
      <c r="M42" s="1072"/>
      <c r="N42" s="1072"/>
      <c r="O42" s="1072"/>
      <c r="P42" s="1072"/>
      <c r="Q42" s="1072"/>
      <c r="R42" s="1072"/>
      <c r="S42" s="403"/>
      <c r="T42" s="1073"/>
      <c r="U42" s="1073"/>
      <c r="V42" s="1074"/>
      <c r="W42" s="1536"/>
      <c r="X42" s="1537"/>
      <c r="Y42" s="1537"/>
      <c r="Z42" s="1537"/>
      <c r="AA42" s="1537"/>
      <c r="AB42" s="1537"/>
      <c r="AC42" s="1537"/>
      <c r="AD42" s="1537"/>
      <c r="AE42" s="1537"/>
      <c r="AF42" s="1537"/>
      <c r="AG42" s="1537"/>
      <c r="AH42" s="1537"/>
      <c r="AI42" s="1537"/>
      <c r="AJ42" s="1537"/>
      <c r="AK42" s="1538"/>
    </row>
    <row r="43" spans="1:37" s="405" customFormat="1" ht="5.25" customHeight="1" thickBot="1">
      <c r="A43" s="408"/>
      <c r="B43" s="408"/>
      <c r="C43" s="408"/>
      <c r="D43" s="408"/>
      <c r="E43" s="408"/>
      <c r="F43" s="408"/>
      <c r="G43" s="408"/>
      <c r="H43" s="408"/>
      <c r="I43" s="408"/>
      <c r="J43" s="408"/>
      <c r="K43" s="408"/>
      <c r="L43" s="1056"/>
      <c r="M43" s="1056"/>
      <c r="N43" s="1056"/>
      <c r="O43" s="1056"/>
      <c r="P43" s="1056"/>
      <c r="Q43" s="1056"/>
      <c r="R43" s="1056"/>
      <c r="S43" s="1056"/>
      <c r="T43" s="1056"/>
      <c r="U43" s="1056"/>
      <c r="V43" s="1056"/>
      <c r="W43" s="1056"/>
      <c r="X43" s="1056"/>
      <c r="Y43" s="1056"/>
      <c r="Z43" s="1056"/>
      <c r="AA43" s="1056"/>
      <c r="AB43" s="1056"/>
      <c r="AC43" s="1057"/>
      <c r="AD43" s="1057"/>
      <c r="AE43" s="1057"/>
      <c r="AF43" s="1057"/>
      <c r="AG43" s="1057"/>
      <c r="AH43" s="1057"/>
      <c r="AI43" s="1057"/>
      <c r="AJ43" s="1057"/>
      <c r="AK43" s="1057"/>
    </row>
    <row r="44" spans="1:37" s="405" customFormat="1">
      <c r="B44" s="417" t="s">
        <v>1100</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c r="B46" s="413"/>
      <c r="C46" s="1051"/>
      <c r="D46" s="1051"/>
      <c r="E46" s="1051"/>
      <c r="F46" s="1051"/>
      <c r="G46" s="1051"/>
      <c r="H46" s="1051"/>
      <c r="I46" s="1051"/>
      <c r="J46" s="1051"/>
      <c r="K46" s="1051"/>
      <c r="L46" s="1051"/>
      <c r="M46" s="1051"/>
      <c r="N46" s="1051"/>
      <c r="O46" s="1051"/>
      <c r="P46" s="1051"/>
      <c r="Q46" s="1051"/>
      <c r="R46" s="1051"/>
      <c r="S46" s="1051"/>
      <c r="T46" s="1051"/>
      <c r="U46" s="1051"/>
      <c r="V46" s="1051"/>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c r="B53" s="420"/>
      <c r="C53" s="419"/>
      <c r="D53" s="419"/>
      <c r="E53" s="419"/>
      <c r="F53" s="419"/>
      <c r="G53" s="403" t="s">
        <v>1101</v>
      </c>
      <c r="H53" s="419"/>
      <c r="I53" s="419"/>
      <c r="J53" s="419"/>
      <c r="K53" s="419"/>
      <c r="L53" s="419"/>
      <c r="M53" s="419"/>
      <c r="N53" s="419"/>
      <c r="O53" s="419"/>
      <c r="P53" s="419"/>
      <c r="Q53" s="419"/>
      <c r="R53" s="419"/>
      <c r="S53" s="419"/>
      <c r="T53" s="419"/>
      <c r="U53" s="403" t="s">
        <v>1102</v>
      </c>
      <c r="V53" s="419"/>
      <c r="W53" s="402"/>
      <c r="X53" s="402"/>
      <c r="Y53" s="402"/>
      <c r="Z53" s="402"/>
      <c r="AA53" s="402"/>
      <c r="AB53" s="402"/>
      <c r="AC53" s="402"/>
      <c r="AD53" s="402"/>
      <c r="AE53" s="402"/>
      <c r="AF53" s="402"/>
      <c r="AG53" s="402"/>
      <c r="AH53" s="402"/>
      <c r="AI53" s="402"/>
      <c r="AJ53" s="401"/>
      <c r="AK53" s="400"/>
    </row>
    <row r="54" spans="2:37" s="399" customFormat="1" ht="4.5" customHeight="1">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2">
    <mergeCell ref="W39:AK40"/>
    <mergeCell ref="W41:AK42"/>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sheetPr codeName="Sheet17">
    <tabColor rgb="FF92D050"/>
  </sheetPr>
  <dimension ref="A1:O252"/>
  <sheetViews>
    <sheetView showGridLines="0" view="pageBreakPreview" zoomScaleNormal="100" zoomScaleSheetLayoutView="100" workbookViewId="0">
      <selection activeCell="B2" sqref="B2"/>
    </sheetView>
  </sheetViews>
  <sheetFormatPr defaultColWidth="9.140625" defaultRowHeight="11.25"/>
  <cols>
    <col min="1" max="1" width="5.5703125" style="1222" customWidth="1"/>
    <col min="2" max="2" width="16.85546875" style="1222" customWidth="1"/>
    <col min="3" max="3" width="0.85546875" style="1222" customWidth="1"/>
    <col min="4" max="4" width="3.7109375" style="1222" customWidth="1"/>
    <col min="5" max="5" width="3.5703125" style="1222" customWidth="1"/>
    <col min="6" max="6" width="12.42578125" style="1222" customWidth="1"/>
    <col min="7" max="7" width="12.140625" style="1222" customWidth="1"/>
    <col min="8" max="8" width="0.85546875" style="1222" customWidth="1"/>
    <col min="9" max="9" width="14.7109375" style="1222" customWidth="1"/>
    <col min="10" max="10" width="3.5703125" style="1222" customWidth="1"/>
    <col min="11" max="11" width="10.5703125" style="1222" customWidth="1"/>
    <col min="12" max="12" width="14.42578125" style="1222" customWidth="1"/>
    <col min="13" max="16384" width="9.140625" style="1222"/>
  </cols>
  <sheetData>
    <row r="1" spans="1:15" ht="15" customHeight="1">
      <c r="A1" s="1221"/>
      <c r="B1" s="510"/>
      <c r="C1" s="453"/>
      <c r="G1" s="1223"/>
      <c r="H1" s="1223"/>
      <c r="I1" s="1223"/>
      <c r="J1" s="1223"/>
      <c r="K1" s="1223"/>
    </row>
    <row r="2" spans="1:15" ht="21.75" customHeight="1">
      <c r="A2" s="1221"/>
      <c r="B2" s="1209" t="s">
        <v>2817</v>
      </c>
      <c r="C2" s="1212"/>
      <c r="D2" s="533" t="s">
        <v>1231</v>
      </c>
      <c r="E2" s="1365" t="str">
        <f>"  "&amp;'SK Cover sheet'!A11&amp;"  "&amp;'SK Cover sheet'!B11&amp;"  "&amp;'SK Cover sheet'!C11&amp;"  "&amp;'SK Cover sheet'!D11&amp;"  "&amp;'SK Cover sheet'!E11&amp;"  "&amp;'SK Cover sheet'!F11&amp;"  "&amp;'SK Cover sheet'!G11&amp;"  "&amp;'SK Cover sheet'!H11&amp;"  "&amp;'SK Cover sheet'!I11&amp;"  "&amp;'SK Cover sheet'!J11</f>
        <v xml:space="preserve">  2  0  2  0  1  2  5  7  7  8</v>
      </c>
      <c r="F2" s="531"/>
      <c r="G2" s="530"/>
      <c r="H2" s="1248"/>
      <c r="I2" s="1256" t="s">
        <v>1074</v>
      </c>
      <c r="J2" s="1253" t="str">
        <f>"  "&amp;'SK Cover sheet'!A13&amp;"  "&amp;'SK Cover sheet'!B13&amp;"  "&amp;'SK Cover sheet'!C13&amp;"  "&amp;'SK Cover sheet'!D13&amp;"  "&amp;'SK Cover sheet'!E13&amp;"  "&amp;'SK Cover sheet'!F13&amp;"  "&amp;'SK Cover sheet'!G13&amp;"  "&amp;'SK Cover sheet'!H13&amp;" "</f>
        <v xml:space="preserve">  3  6  3  7  1  4  5  8 </v>
      </c>
      <c r="K2" s="1254"/>
      <c r="L2" s="1255"/>
    </row>
    <row r="3" spans="1:15" ht="2.25" customHeight="1" thickBot="1">
      <c r="A3" s="1399"/>
      <c r="B3" s="1223"/>
      <c r="C3" s="1223"/>
      <c r="D3" s="1223"/>
      <c r="E3" s="1223"/>
      <c r="F3" s="1223"/>
      <c r="G3" s="1223"/>
      <c r="H3" s="1223"/>
      <c r="I3" s="1223"/>
      <c r="J3" s="1223"/>
      <c r="K3" s="1223"/>
      <c r="L3" s="1223"/>
    </row>
    <row r="4" spans="1:15" s="1224" customFormat="1" ht="11.25" customHeight="1">
      <c r="A4" s="1636" t="s">
        <v>1137</v>
      </c>
      <c r="B4" s="1649" t="s">
        <v>1181</v>
      </c>
      <c r="C4" s="1367"/>
      <c r="D4" s="1563" t="s">
        <v>1135</v>
      </c>
      <c r="E4" s="1539" t="s">
        <v>2</v>
      </c>
      <c r="F4" s="1540"/>
      <c r="G4" s="1540"/>
      <c r="H4" s="1540"/>
      <c r="I4" s="1540"/>
      <c r="J4" s="1541"/>
      <c r="K4" s="1566" t="s">
        <v>1180</v>
      </c>
      <c r="L4" s="1567"/>
    </row>
    <row r="5" spans="1:15" s="1224" customFormat="1" ht="11.25" customHeight="1">
      <c r="A5" s="1621"/>
      <c r="B5" s="1629"/>
      <c r="C5" s="1360"/>
      <c r="D5" s="1564"/>
      <c r="E5" s="1628">
        <v>1</v>
      </c>
      <c r="F5" s="1629" t="s">
        <v>1179</v>
      </c>
      <c r="G5" s="1543"/>
      <c r="H5" s="1342"/>
      <c r="I5" s="1648" t="s">
        <v>1178</v>
      </c>
      <c r="J5" s="1631"/>
      <c r="K5" s="1568"/>
      <c r="L5" s="1569"/>
    </row>
    <row r="6" spans="1:15" s="1224" customFormat="1" ht="12" customHeight="1">
      <c r="A6" s="1621"/>
      <c r="B6" s="1629"/>
      <c r="C6" s="1338"/>
      <c r="D6" s="1565"/>
      <c r="E6" s="1628"/>
      <c r="F6" s="1629" t="s">
        <v>1177</v>
      </c>
      <c r="G6" s="1543"/>
      <c r="H6" s="1342"/>
      <c r="I6" s="1648"/>
      <c r="J6" s="1631"/>
      <c r="K6" s="1543" t="s">
        <v>1176</v>
      </c>
      <c r="L6" s="1544"/>
    </row>
    <row r="7" spans="1:15" s="1226" customFormat="1" ht="27.95" customHeight="1">
      <c r="A7" s="1662"/>
      <c r="B7" s="1604" t="s">
        <v>2821</v>
      </c>
      <c r="C7" s="1352"/>
      <c r="D7" s="1579" t="s">
        <v>522</v>
      </c>
      <c r="E7" s="1587">
        <f>BS!D10</f>
        <v>0</v>
      </c>
      <c r="F7" s="1587"/>
      <c r="G7" s="1588"/>
      <c r="H7" s="1343"/>
      <c r="I7" s="1589">
        <f>E7-E8</f>
        <v>0</v>
      </c>
      <c r="J7" s="1589"/>
      <c r="K7" s="1590"/>
      <c r="L7" s="1225"/>
    </row>
    <row r="8" spans="1:15" s="1226" customFormat="1" ht="27.95" customHeight="1">
      <c r="A8" s="1662"/>
      <c r="B8" s="1604"/>
      <c r="C8" s="1353"/>
      <c r="D8" s="1586"/>
      <c r="E8" s="1587">
        <f>BS!E10</f>
        <v>0</v>
      </c>
      <c r="F8" s="1587"/>
      <c r="G8" s="1588"/>
      <c r="H8" s="1343"/>
      <c r="I8" s="1343"/>
      <c r="J8" s="1588">
        <f>BS!G10</f>
        <v>0</v>
      </c>
      <c r="K8" s="1589"/>
      <c r="L8" s="1594"/>
      <c r="O8" s="1226" t="s">
        <v>1093</v>
      </c>
    </row>
    <row r="9" spans="1:15" s="1226" customFormat="1" ht="27.95" customHeight="1">
      <c r="A9" s="1662" t="s">
        <v>523</v>
      </c>
      <c r="B9" s="1604" t="s">
        <v>2819</v>
      </c>
      <c r="C9" s="1352"/>
      <c r="D9" s="1579" t="s">
        <v>525</v>
      </c>
      <c r="E9" s="1587">
        <f>BS!D11</f>
        <v>0</v>
      </c>
      <c r="F9" s="1587"/>
      <c r="G9" s="1588"/>
      <c r="H9" s="1343"/>
      <c r="I9" s="1589">
        <f>E9-E10</f>
        <v>0</v>
      </c>
      <c r="J9" s="1589"/>
      <c r="K9" s="1590"/>
      <c r="L9" s="1225"/>
    </row>
    <row r="10" spans="1:15" s="1226" customFormat="1" ht="27.95" customHeight="1">
      <c r="A10" s="1662"/>
      <c r="B10" s="1604"/>
      <c r="C10" s="1353"/>
      <c r="D10" s="1586"/>
      <c r="E10" s="1587">
        <f>BS!E11</f>
        <v>0</v>
      </c>
      <c r="F10" s="1587"/>
      <c r="G10" s="1588"/>
      <c r="H10" s="1343"/>
      <c r="I10" s="1343"/>
      <c r="J10" s="1588">
        <f>BS!G11</f>
        <v>0</v>
      </c>
      <c r="K10" s="1589"/>
      <c r="L10" s="1594"/>
    </row>
    <row r="11" spans="1:15" s="1226" customFormat="1" ht="27.95" customHeight="1">
      <c r="A11" s="1660" t="s">
        <v>526</v>
      </c>
      <c r="B11" s="1653" t="s">
        <v>2820</v>
      </c>
      <c r="C11" s="1257"/>
      <c r="D11" s="1579" t="s">
        <v>528</v>
      </c>
      <c r="E11" s="1587">
        <f>BS!D12</f>
        <v>0</v>
      </c>
      <c r="F11" s="1587"/>
      <c r="G11" s="1588"/>
      <c r="H11" s="1343"/>
      <c r="I11" s="1589">
        <f>E11-E12</f>
        <v>0</v>
      </c>
      <c r="J11" s="1589"/>
      <c r="K11" s="1590"/>
      <c r="L11" s="1225"/>
    </row>
    <row r="12" spans="1:15" s="1226" customFormat="1" ht="27.95" customHeight="1">
      <c r="A12" s="1661"/>
      <c r="B12" s="1654"/>
      <c r="C12" s="1258"/>
      <c r="D12" s="1586"/>
      <c r="E12" s="1587">
        <f>BS!E12</f>
        <v>0</v>
      </c>
      <c r="F12" s="1587"/>
      <c r="G12" s="1588"/>
      <c r="H12" s="1343"/>
      <c r="I12" s="1343"/>
      <c r="J12" s="1588">
        <f>BS!G12</f>
        <v>0</v>
      </c>
      <c r="K12" s="1589"/>
      <c r="L12" s="1594"/>
    </row>
    <row r="13" spans="1:15" s="1224" customFormat="1" ht="27.95" customHeight="1">
      <c r="A13" s="1656" t="s">
        <v>529</v>
      </c>
      <c r="B13" s="1645" t="s">
        <v>2822</v>
      </c>
      <c r="C13" s="1346"/>
      <c r="D13" s="1640" t="s">
        <v>531</v>
      </c>
      <c r="E13" s="1581">
        <f>BS!D13</f>
        <v>0</v>
      </c>
      <c r="F13" s="1581"/>
      <c r="G13" s="1554"/>
      <c r="H13" s="1341"/>
      <c r="I13" s="1582">
        <f>E13-E14</f>
        <v>0</v>
      </c>
      <c r="J13" s="1582"/>
      <c r="K13" s="1555"/>
      <c r="L13" s="1228"/>
    </row>
    <row r="14" spans="1:15" s="1224" customFormat="1" ht="27.95" customHeight="1">
      <c r="A14" s="1657"/>
      <c r="B14" s="1599"/>
      <c r="C14" s="1347"/>
      <c r="D14" s="1644"/>
      <c r="E14" s="1581">
        <f>BS!E13</f>
        <v>0</v>
      </c>
      <c r="F14" s="1581"/>
      <c r="G14" s="1554"/>
      <c r="H14" s="1341"/>
      <c r="I14" s="1341"/>
      <c r="J14" s="1554">
        <f>BS!G13</f>
        <v>0</v>
      </c>
      <c r="K14" s="1582"/>
      <c r="L14" s="1556"/>
    </row>
    <row r="15" spans="1:15" s="1224" customFormat="1" ht="27.95" customHeight="1">
      <c r="A15" s="1655" t="s">
        <v>532</v>
      </c>
      <c r="B15" s="1645" t="s">
        <v>2823</v>
      </c>
      <c r="C15" s="1346"/>
      <c r="D15" s="1640" t="s">
        <v>534</v>
      </c>
      <c r="E15" s="1581">
        <f>BS!D14</f>
        <v>0</v>
      </c>
      <c r="F15" s="1581"/>
      <c r="G15" s="1554"/>
      <c r="H15" s="1341"/>
      <c r="I15" s="1582">
        <f>E15-E16</f>
        <v>0</v>
      </c>
      <c r="J15" s="1582"/>
      <c r="K15" s="1555"/>
      <c r="L15" s="1228"/>
    </row>
    <row r="16" spans="1:15" s="1224" customFormat="1" ht="27.95" customHeight="1">
      <c r="A16" s="1651"/>
      <c r="B16" s="1599"/>
      <c r="C16" s="1347"/>
      <c r="D16" s="1644"/>
      <c r="E16" s="1581">
        <f>BS!E14</f>
        <v>0</v>
      </c>
      <c r="F16" s="1581"/>
      <c r="G16" s="1554"/>
      <c r="H16" s="1341"/>
      <c r="I16" s="1341"/>
      <c r="J16" s="1554">
        <f>BS!G14</f>
        <v>0</v>
      </c>
      <c r="K16" s="1582"/>
      <c r="L16" s="1556"/>
    </row>
    <row r="17" spans="1:12" s="1224" customFormat="1" ht="27.95" customHeight="1">
      <c r="A17" s="1655" t="s">
        <v>535</v>
      </c>
      <c r="B17" s="1645" t="s">
        <v>2824</v>
      </c>
      <c r="C17" s="1346"/>
      <c r="D17" s="1640" t="s">
        <v>537</v>
      </c>
      <c r="E17" s="1581">
        <f>BS!D15</f>
        <v>0</v>
      </c>
      <c r="F17" s="1581"/>
      <c r="G17" s="1554"/>
      <c r="H17" s="1341"/>
      <c r="I17" s="1582">
        <f>E17-E18</f>
        <v>0</v>
      </c>
      <c r="J17" s="1582"/>
      <c r="K17" s="1555"/>
      <c r="L17" s="1228"/>
    </row>
    <row r="18" spans="1:12" s="1224" customFormat="1" ht="27.95" customHeight="1">
      <c r="A18" s="1651"/>
      <c r="B18" s="1599"/>
      <c r="C18" s="1347"/>
      <c r="D18" s="1644"/>
      <c r="E18" s="1581">
        <f>BS!E15</f>
        <v>0</v>
      </c>
      <c r="F18" s="1581"/>
      <c r="G18" s="1554"/>
      <c r="H18" s="1341"/>
      <c r="I18" s="1341"/>
      <c r="J18" s="1554">
        <f>BS!G15</f>
        <v>0</v>
      </c>
      <c r="K18" s="1582"/>
      <c r="L18" s="1556"/>
    </row>
    <row r="19" spans="1:12" s="1224" customFormat="1" ht="27.95" customHeight="1">
      <c r="A19" s="1655" t="s">
        <v>538</v>
      </c>
      <c r="B19" s="1645" t="s">
        <v>2825</v>
      </c>
      <c r="C19" s="1346"/>
      <c r="D19" s="1640" t="s">
        <v>540</v>
      </c>
      <c r="E19" s="1581">
        <f>BS!D16</f>
        <v>0</v>
      </c>
      <c r="F19" s="1581"/>
      <c r="G19" s="1554"/>
      <c r="H19" s="1341"/>
      <c r="I19" s="1582">
        <f>E19-E20</f>
        <v>0</v>
      </c>
      <c r="J19" s="1582"/>
      <c r="K19" s="1555"/>
      <c r="L19" s="1228"/>
    </row>
    <row r="20" spans="1:12" s="1224" customFormat="1" ht="27.95" customHeight="1">
      <c r="A20" s="1651"/>
      <c r="B20" s="1599"/>
      <c r="C20" s="1347"/>
      <c r="D20" s="1644"/>
      <c r="E20" s="1581">
        <f>BS!E16</f>
        <v>0</v>
      </c>
      <c r="F20" s="1581"/>
      <c r="G20" s="1554"/>
      <c r="H20" s="1341"/>
      <c r="I20" s="1341"/>
      <c r="J20" s="1554">
        <f>BS!G16</f>
        <v>0</v>
      </c>
      <c r="K20" s="1582"/>
      <c r="L20" s="1556"/>
    </row>
    <row r="21" spans="1:12" s="1224" customFormat="1" ht="27.95" customHeight="1">
      <c r="A21" s="1655" t="s">
        <v>541</v>
      </c>
      <c r="B21" s="1645" t="s">
        <v>2826</v>
      </c>
      <c r="C21" s="1346"/>
      <c r="D21" s="1640" t="s">
        <v>543</v>
      </c>
      <c r="E21" s="1581">
        <f>BS!D17</f>
        <v>0</v>
      </c>
      <c r="F21" s="1581"/>
      <c r="G21" s="1554"/>
      <c r="H21" s="1341"/>
      <c r="I21" s="1582">
        <f>E21-E22</f>
        <v>0</v>
      </c>
      <c r="J21" s="1582"/>
      <c r="K21" s="1555"/>
      <c r="L21" s="1228"/>
    </row>
    <row r="22" spans="1:12" s="1224" customFormat="1" ht="27.95" customHeight="1">
      <c r="A22" s="1651"/>
      <c r="B22" s="1599"/>
      <c r="C22" s="1347"/>
      <c r="D22" s="1644"/>
      <c r="E22" s="1581">
        <f>BS!E17</f>
        <v>0</v>
      </c>
      <c r="F22" s="1581"/>
      <c r="G22" s="1554"/>
      <c r="H22" s="1341"/>
      <c r="I22" s="1341"/>
      <c r="J22" s="1554">
        <f>BS!G17</f>
        <v>0</v>
      </c>
      <c r="K22" s="1582"/>
      <c r="L22" s="1556"/>
    </row>
    <row r="23" spans="1:12" s="1224" customFormat="1" ht="27.95" customHeight="1">
      <c r="A23" s="1655" t="s">
        <v>544</v>
      </c>
      <c r="B23" s="1645" t="s">
        <v>2827</v>
      </c>
      <c r="C23" s="1346"/>
      <c r="D23" s="1640" t="s">
        <v>546</v>
      </c>
      <c r="E23" s="1581">
        <f>BS!D18</f>
        <v>0</v>
      </c>
      <c r="F23" s="1581"/>
      <c r="G23" s="1554"/>
      <c r="H23" s="1341"/>
      <c r="I23" s="1582">
        <f>E23-E24</f>
        <v>0</v>
      </c>
      <c r="J23" s="1582"/>
      <c r="K23" s="1555"/>
      <c r="L23" s="1228"/>
    </row>
    <row r="24" spans="1:12" s="1224" customFormat="1" ht="27.95" customHeight="1">
      <c r="A24" s="1651"/>
      <c r="B24" s="1599"/>
      <c r="C24" s="1347"/>
      <c r="D24" s="1644"/>
      <c r="E24" s="1581">
        <f>BS!E18</f>
        <v>0</v>
      </c>
      <c r="F24" s="1581"/>
      <c r="G24" s="1554"/>
      <c r="H24" s="1341"/>
      <c r="I24" s="1341"/>
      <c r="J24" s="1554">
        <f>BS!G18</f>
        <v>0</v>
      </c>
      <c r="K24" s="1582"/>
      <c r="L24" s="1556"/>
    </row>
    <row r="25" spans="1:12" s="1224" customFormat="1" ht="27.95" customHeight="1">
      <c r="A25" s="1655" t="s">
        <v>547</v>
      </c>
      <c r="B25" s="1645" t="s">
        <v>2828</v>
      </c>
      <c r="C25" s="1346"/>
      <c r="D25" s="1640" t="s">
        <v>549</v>
      </c>
      <c r="E25" s="1581">
        <f>BS!D19</f>
        <v>0</v>
      </c>
      <c r="F25" s="1581"/>
      <c r="G25" s="1554"/>
      <c r="H25" s="1341"/>
      <c r="I25" s="1582">
        <f>E25-E26</f>
        <v>0</v>
      </c>
      <c r="J25" s="1582"/>
      <c r="K25" s="1555"/>
      <c r="L25" s="1228"/>
    </row>
    <row r="26" spans="1:12" s="1224" customFormat="1" ht="27.95" customHeight="1">
      <c r="A26" s="1651"/>
      <c r="B26" s="1599"/>
      <c r="C26" s="1347"/>
      <c r="D26" s="1644"/>
      <c r="E26" s="1581">
        <f>BS!E19</f>
        <v>0</v>
      </c>
      <c r="F26" s="1581"/>
      <c r="G26" s="1554"/>
      <c r="H26" s="1341"/>
      <c r="I26" s="1341"/>
      <c r="J26" s="1554">
        <f>BS!G19</f>
        <v>0</v>
      </c>
      <c r="K26" s="1582"/>
      <c r="L26" s="1556"/>
    </row>
    <row r="27" spans="1:12" s="1226" customFormat="1" ht="27.95" customHeight="1">
      <c r="A27" s="1658" t="s">
        <v>550</v>
      </c>
      <c r="B27" s="1577" t="s">
        <v>2829</v>
      </c>
      <c r="C27" s="1352"/>
      <c r="D27" s="1579" t="s">
        <v>552</v>
      </c>
      <c r="E27" s="1587">
        <f>BS!D20</f>
        <v>0</v>
      </c>
      <c r="F27" s="1587"/>
      <c r="G27" s="1588"/>
      <c r="H27" s="1343"/>
      <c r="I27" s="1589">
        <f>E27-E28</f>
        <v>0</v>
      </c>
      <c r="J27" s="1589"/>
      <c r="K27" s="1590"/>
      <c r="L27" s="1225"/>
    </row>
    <row r="28" spans="1:12" s="1226" customFormat="1" ht="27.95" customHeight="1">
      <c r="A28" s="1659"/>
      <c r="B28" s="1585"/>
      <c r="C28" s="1353"/>
      <c r="D28" s="1586"/>
      <c r="E28" s="1587">
        <f>BS!E20</f>
        <v>0</v>
      </c>
      <c r="F28" s="1587"/>
      <c r="G28" s="1588"/>
      <c r="H28" s="1343"/>
      <c r="I28" s="1343"/>
      <c r="J28" s="1588">
        <f>BS!G20</f>
        <v>0</v>
      </c>
      <c r="K28" s="1589"/>
      <c r="L28" s="1594"/>
    </row>
    <row r="29" spans="1:12" s="1224" customFormat="1" ht="27.95" customHeight="1">
      <c r="A29" s="1656" t="s">
        <v>553</v>
      </c>
      <c r="B29" s="1645" t="s">
        <v>3059</v>
      </c>
      <c r="C29" s="1346"/>
      <c r="D29" s="1640" t="s">
        <v>555</v>
      </c>
      <c r="E29" s="1581">
        <f>BS!D21</f>
        <v>0</v>
      </c>
      <c r="F29" s="1581"/>
      <c r="G29" s="1554"/>
      <c r="H29" s="1341"/>
      <c r="I29" s="1582">
        <f>E29-E30</f>
        <v>0</v>
      </c>
      <c r="J29" s="1582"/>
      <c r="K29" s="1555"/>
      <c r="L29" s="1228"/>
    </row>
    <row r="30" spans="1:12" s="1224" customFormat="1" ht="27.95" customHeight="1">
      <c r="A30" s="1657"/>
      <c r="B30" s="1599"/>
      <c r="C30" s="1347"/>
      <c r="D30" s="1644"/>
      <c r="E30" s="1581">
        <f>BS!E21</f>
        <v>0</v>
      </c>
      <c r="F30" s="1581"/>
      <c r="G30" s="1554"/>
      <c r="H30" s="1341"/>
      <c r="I30" s="1341"/>
      <c r="J30" s="1554">
        <f>BS!G21</f>
        <v>0</v>
      </c>
      <c r="K30" s="1582"/>
      <c r="L30" s="1556"/>
    </row>
    <row r="31" spans="1:12" s="1224" customFormat="1" ht="27.95" customHeight="1">
      <c r="A31" s="1655" t="s">
        <v>532</v>
      </c>
      <c r="B31" s="1645" t="s">
        <v>2830</v>
      </c>
      <c r="C31" s="1346"/>
      <c r="D31" s="1640" t="s">
        <v>557</v>
      </c>
      <c r="E31" s="1581">
        <f>BS!D22</f>
        <v>0</v>
      </c>
      <c r="F31" s="1581"/>
      <c r="G31" s="1554"/>
      <c r="H31" s="1341"/>
      <c r="I31" s="1582">
        <f>E31-E32</f>
        <v>0</v>
      </c>
      <c r="J31" s="1582"/>
      <c r="K31" s="1555"/>
      <c r="L31" s="1228"/>
    </row>
    <row r="32" spans="1:12" s="1224" customFormat="1" ht="27.95" customHeight="1">
      <c r="A32" s="1651"/>
      <c r="B32" s="1599"/>
      <c r="C32" s="1347"/>
      <c r="D32" s="1644"/>
      <c r="E32" s="1581">
        <f>BS!E22</f>
        <v>0</v>
      </c>
      <c r="F32" s="1581"/>
      <c r="G32" s="1554"/>
      <c r="H32" s="1341"/>
      <c r="I32" s="1341"/>
      <c r="J32" s="1554">
        <f>BS!G22</f>
        <v>0</v>
      </c>
      <c r="K32" s="1582"/>
      <c r="L32" s="1556"/>
    </row>
    <row r="33" spans="1:12" ht="27.95" customHeight="1">
      <c r="A33" s="1651" t="s">
        <v>535</v>
      </c>
      <c r="B33" s="1645" t="s">
        <v>2831</v>
      </c>
      <c r="C33" s="1346"/>
      <c r="D33" s="1640" t="s">
        <v>559</v>
      </c>
      <c r="E33" s="1581">
        <f>BS!D23</f>
        <v>0</v>
      </c>
      <c r="F33" s="1581"/>
      <c r="G33" s="1554"/>
      <c r="H33" s="1341"/>
      <c r="I33" s="1582">
        <f>E33-E34</f>
        <v>0</v>
      </c>
      <c r="J33" s="1582"/>
      <c r="K33" s="1555"/>
      <c r="L33" s="1228"/>
    </row>
    <row r="34" spans="1:12" ht="33" customHeight="1" thickBot="1">
      <c r="A34" s="1618"/>
      <c r="B34" s="1647"/>
      <c r="C34" s="1394"/>
      <c r="D34" s="1641"/>
      <c r="E34" s="1583">
        <f>BS!E23</f>
        <v>0</v>
      </c>
      <c r="F34" s="1583"/>
      <c r="G34" s="1548"/>
      <c r="H34" s="1395"/>
      <c r="I34" s="1395"/>
      <c r="J34" s="1548">
        <f>BS!G23</f>
        <v>0</v>
      </c>
      <c r="K34" s="1584"/>
      <c r="L34" s="1550"/>
    </row>
    <row r="35" spans="1:12" ht="11.25" customHeight="1">
      <c r="A35" s="1636" t="s">
        <v>1137</v>
      </c>
      <c r="B35" s="1649" t="s">
        <v>1181</v>
      </c>
      <c r="C35" s="1367"/>
      <c r="D35" s="1563" t="s">
        <v>1135</v>
      </c>
      <c r="E35" s="1540" t="s">
        <v>2</v>
      </c>
      <c r="F35" s="1540"/>
      <c r="G35" s="1540"/>
      <c r="H35" s="1540"/>
      <c r="I35" s="1540"/>
      <c r="J35" s="1541"/>
      <c r="K35" s="1566" t="s">
        <v>1180</v>
      </c>
      <c r="L35" s="1567"/>
    </row>
    <row r="36" spans="1:12" ht="11.25" customHeight="1">
      <c r="A36" s="1621"/>
      <c r="B36" s="1629"/>
      <c r="C36" s="1360"/>
      <c r="D36" s="1564"/>
      <c r="E36" s="1650">
        <v>1</v>
      </c>
      <c r="F36" s="1629" t="s">
        <v>1179</v>
      </c>
      <c r="G36" s="1543"/>
      <c r="H36" s="1342"/>
      <c r="I36" s="1648" t="s">
        <v>1178</v>
      </c>
      <c r="J36" s="1631"/>
      <c r="K36" s="1568"/>
      <c r="L36" s="1569"/>
    </row>
    <row r="37" spans="1:12" ht="12" customHeight="1">
      <c r="A37" s="1621"/>
      <c r="B37" s="1629"/>
      <c r="C37" s="1338"/>
      <c r="D37" s="1565"/>
      <c r="E37" s="1650"/>
      <c r="F37" s="1629" t="s">
        <v>1177</v>
      </c>
      <c r="G37" s="1543"/>
      <c r="H37" s="1342"/>
      <c r="I37" s="1648"/>
      <c r="J37" s="1631"/>
      <c r="K37" s="1543" t="s">
        <v>1176</v>
      </c>
      <c r="L37" s="1544"/>
    </row>
    <row r="38" spans="1:12" ht="27.95" customHeight="1">
      <c r="A38" s="1606" t="s">
        <v>538</v>
      </c>
      <c r="B38" s="1645" t="s">
        <v>2832</v>
      </c>
      <c r="C38" s="1346"/>
      <c r="D38" s="1640" t="s">
        <v>561</v>
      </c>
      <c r="E38" s="1581">
        <f>BS!D24</f>
        <v>0</v>
      </c>
      <c r="F38" s="1581"/>
      <c r="G38" s="1554"/>
      <c r="H38" s="1357"/>
      <c r="I38" s="1554">
        <f>E38-E39</f>
        <v>0</v>
      </c>
      <c r="J38" s="1582"/>
      <c r="K38" s="1555"/>
      <c r="L38" s="1396"/>
    </row>
    <row r="39" spans="1:12" ht="27.95" customHeight="1">
      <c r="A39" s="1606"/>
      <c r="B39" s="1599"/>
      <c r="C39" s="1347"/>
      <c r="D39" s="1644"/>
      <c r="E39" s="1555">
        <f>BS!E24</f>
        <v>0</v>
      </c>
      <c r="F39" s="1581"/>
      <c r="G39" s="1554"/>
      <c r="H39" s="1341"/>
      <c r="I39" s="1349"/>
      <c r="J39" s="1554">
        <f>BS!G24</f>
        <v>0</v>
      </c>
      <c r="K39" s="1582"/>
      <c r="L39" s="1556"/>
    </row>
    <row r="40" spans="1:12" ht="27.95" customHeight="1">
      <c r="A40" s="1651" t="s">
        <v>541</v>
      </c>
      <c r="B40" s="1607" t="s">
        <v>2833</v>
      </c>
      <c r="C40" s="1346"/>
      <c r="D40" s="1640" t="s">
        <v>563</v>
      </c>
      <c r="E40" s="1555">
        <f>BS!D25</f>
        <v>0</v>
      </c>
      <c r="F40" s="1581"/>
      <c r="G40" s="1554"/>
      <c r="H40" s="1350"/>
      <c r="I40" s="1554">
        <f>E40-E41</f>
        <v>0</v>
      </c>
      <c r="J40" s="1582"/>
      <c r="K40" s="1555"/>
      <c r="L40" s="1228"/>
    </row>
    <row r="41" spans="1:12" ht="27.95" customHeight="1">
      <c r="A41" s="1606"/>
      <c r="B41" s="1608"/>
      <c r="C41" s="1347"/>
      <c r="D41" s="1644"/>
      <c r="E41" s="1555">
        <f>BS!E25</f>
        <v>0</v>
      </c>
      <c r="F41" s="1581"/>
      <c r="G41" s="1554"/>
      <c r="H41" s="1341"/>
      <c r="I41" s="1349"/>
      <c r="J41" s="1554">
        <f>BS!G25</f>
        <v>0</v>
      </c>
      <c r="K41" s="1582"/>
      <c r="L41" s="1556"/>
    </row>
    <row r="42" spans="1:12" ht="27.95" customHeight="1">
      <c r="A42" s="1651" t="s">
        <v>544</v>
      </c>
      <c r="B42" s="1607" t="s">
        <v>2834</v>
      </c>
      <c r="C42" s="1346"/>
      <c r="D42" s="1640" t="s">
        <v>565</v>
      </c>
      <c r="E42" s="1555">
        <f>BS!D26</f>
        <v>0</v>
      </c>
      <c r="F42" s="1581"/>
      <c r="G42" s="1554"/>
      <c r="H42" s="1350"/>
      <c r="I42" s="1554">
        <f>E42-E43</f>
        <v>0</v>
      </c>
      <c r="J42" s="1582"/>
      <c r="K42" s="1555"/>
      <c r="L42" s="1228"/>
    </row>
    <row r="43" spans="1:12" ht="27.95" customHeight="1">
      <c r="A43" s="1606"/>
      <c r="B43" s="1608"/>
      <c r="C43" s="1347"/>
      <c r="D43" s="1644"/>
      <c r="E43" s="1555">
        <f>BS!E26</f>
        <v>0</v>
      </c>
      <c r="F43" s="1581"/>
      <c r="G43" s="1554"/>
      <c r="H43" s="1341"/>
      <c r="I43" s="1349"/>
      <c r="J43" s="1554">
        <f>BS!G26</f>
        <v>0</v>
      </c>
      <c r="K43" s="1582"/>
      <c r="L43" s="1556"/>
    </row>
    <row r="44" spans="1:12" ht="27.95" customHeight="1">
      <c r="A44" s="1651" t="s">
        <v>547</v>
      </c>
      <c r="B44" s="1607" t="s">
        <v>3062</v>
      </c>
      <c r="C44" s="1346"/>
      <c r="D44" s="1640" t="s">
        <v>567</v>
      </c>
      <c r="E44" s="1555">
        <f>BS!D27</f>
        <v>0</v>
      </c>
      <c r="F44" s="1581"/>
      <c r="G44" s="1554"/>
      <c r="H44" s="1350"/>
      <c r="I44" s="1554">
        <f>E44-E45</f>
        <v>0</v>
      </c>
      <c r="J44" s="1582"/>
      <c r="K44" s="1555"/>
      <c r="L44" s="1228"/>
    </row>
    <row r="45" spans="1:12" ht="27.95" customHeight="1">
      <c r="A45" s="1606"/>
      <c r="B45" s="1608"/>
      <c r="C45" s="1347"/>
      <c r="D45" s="1644"/>
      <c r="E45" s="1555">
        <f>BS!E27</f>
        <v>0</v>
      </c>
      <c r="F45" s="1581"/>
      <c r="G45" s="1554"/>
      <c r="H45" s="1341"/>
      <c r="I45" s="1349"/>
      <c r="J45" s="1554">
        <f>BS!G27</f>
        <v>0</v>
      </c>
      <c r="K45" s="1582"/>
      <c r="L45" s="1556"/>
    </row>
    <row r="46" spans="1:12" ht="27.95" customHeight="1">
      <c r="A46" s="1651" t="s">
        <v>568</v>
      </c>
      <c r="B46" s="1607" t="s">
        <v>3063</v>
      </c>
      <c r="C46" s="1346"/>
      <c r="D46" s="1640" t="s">
        <v>570</v>
      </c>
      <c r="E46" s="1555">
        <f>BS!D28</f>
        <v>0</v>
      </c>
      <c r="F46" s="1581"/>
      <c r="G46" s="1554"/>
      <c r="H46" s="1350"/>
      <c r="I46" s="1554">
        <f>E46-E47</f>
        <v>0</v>
      </c>
      <c r="J46" s="1582"/>
      <c r="K46" s="1555"/>
      <c r="L46" s="1228"/>
    </row>
    <row r="47" spans="1:12" ht="27.95" customHeight="1">
      <c r="A47" s="1606"/>
      <c r="B47" s="1608"/>
      <c r="C47" s="1347"/>
      <c r="D47" s="1644"/>
      <c r="E47" s="1555">
        <f>BS!E28</f>
        <v>0</v>
      </c>
      <c r="F47" s="1581"/>
      <c r="G47" s="1554"/>
      <c r="H47" s="1341"/>
      <c r="I47" s="1349"/>
      <c r="J47" s="1554">
        <f>BS!G28</f>
        <v>0</v>
      </c>
      <c r="K47" s="1582"/>
      <c r="L47" s="1556"/>
    </row>
    <row r="48" spans="1:12" ht="27.95" customHeight="1">
      <c r="A48" s="1651" t="s">
        <v>571</v>
      </c>
      <c r="B48" s="1607" t="s">
        <v>2835</v>
      </c>
      <c r="C48" s="1346"/>
      <c r="D48" s="1640" t="s">
        <v>573</v>
      </c>
      <c r="E48" s="1555">
        <f>BS!D29</f>
        <v>0</v>
      </c>
      <c r="F48" s="1581"/>
      <c r="G48" s="1554"/>
      <c r="H48" s="1350"/>
      <c r="I48" s="1554">
        <f>E48-E49</f>
        <v>0</v>
      </c>
      <c r="J48" s="1582"/>
      <c r="K48" s="1555"/>
      <c r="L48" s="1228"/>
    </row>
    <row r="49" spans="1:12" ht="27.95" customHeight="1">
      <c r="A49" s="1606"/>
      <c r="B49" s="1608"/>
      <c r="C49" s="1347"/>
      <c r="D49" s="1644"/>
      <c r="E49" s="1555">
        <f>BS!E29</f>
        <v>0</v>
      </c>
      <c r="F49" s="1581"/>
      <c r="G49" s="1554"/>
      <c r="H49" s="1341"/>
      <c r="I49" s="1349"/>
      <c r="J49" s="1554">
        <f>BS!G29</f>
        <v>0</v>
      </c>
      <c r="K49" s="1582"/>
      <c r="L49" s="1556"/>
    </row>
    <row r="50" spans="1:12" ht="27.95" customHeight="1">
      <c r="A50" s="1652" t="s">
        <v>574</v>
      </c>
      <c r="B50" s="1653" t="s">
        <v>2836</v>
      </c>
      <c r="C50" s="1264"/>
      <c r="D50" s="1579" t="s">
        <v>576</v>
      </c>
      <c r="E50" s="1587">
        <f>BS!D30</f>
        <v>0</v>
      </c>
      <c r="F50" s="1587"/>
      <c r="G50" s="1588"/>
      <c r="H50" s="1356"/>
      <c r="I50" s="1588">
        <f>E50-E51</f>
        <v>0</v>
      </c>
      <c r="J50" s="1589"/>
      <c r="K50" s="1590"/>
      <c r="L50" s="1225"/>
    </row>
    <row r="51" spans="1:12" ht="27.95" customHeight="1">
      <c r="A51" s="1575"/>
      <c r="B51" s="1654"/>
      <c r="C51" s="1258"/>
      <c r="D51" s="1586"/>
      <c r="E51" s="1587">
        <f>BS!E30</f>
        <v>0</v>
      </c>
      <c r="F51" s="1587"/>
      <c r="G51" s="1588"/>
      <c r="H51" s="1343"/>
      <c r="I51" s="1355"/>
      <c r="J51" s="1588">
        <f>BS!G30</f>
        <v>0</v>
      </c>
      <c r="K51" s="1589"/>
      <c r="L51" s="1594"/>
    </row>
    <row r="52" spans="1:12" s="1230" customFormat="1" ht="27.95" customHeight="1">
      <c r="A52" s="1651" t="s">
        <v>577</v>
      </c>
      <c r="B52" s="1645" t="s">
        <v>2837</v>
      </c>
      <c r="C52" s="1346"/>
      <c r="D52" s="1640" t="s">
        <v>579</v>
      </c>
      <c r="E52" s="1581">
        <f>BS!D31</f>
        <v>0</v>
      </c>
      <c r="F52" s="1581"/>
      <c r="G52" s="1554"/>
      <c r="H52" s="1350"/>
      <c r="I52" s="1554">
        <f>E52-E53</f>
        <v>0</v>
      </c>
      <c r="J52" s="1582"/>
      <c r="K52" s="1555"/>
      <c r="L52" s="1228"/>
    </row>
    <row r="53" spans="1:12" s="1230" customFormat="1" ht="27.95" customHeight="1">
      <c r="A53" s="1606"/>
      <c r="B53" s="1599"/>
      <c r="C53" s="1347"/>
      <c r="D53" s="1644"/>
      <c r="E53" s="1581">
        <f>BS!E31</f>
        <v>0</v>
      </c>
      <c r="F53" s="1581"/>
      <c r="G53" s="1554"/>
      <c r="H53" s="1341"/>
      <c r="I53" s="1349"/>
      <c r="J53" s="1554">
        <f>BS!G31</f>
        <v>0</v>
      </c>
      <c r="K53" s="1582"/>
      <c r="L53" s="1556"/>
    </row>
    <row r="54" spans="1:12" ht="27.95" customHeight="1">
      <c r="A54" s="1651" t="s">
        <v>532</v>
      </c>
      <c r="B54" s="1645" t="s">
        <v>2838</v>
      </c>
      <c r="C54" s="1346"/>
      <c r="D54" s="1640" t="s">
        <v>581</v>
      </c>
      <c r="E54" s="1581">
        <f>BS!D32</f>
        <v>0</v>
      </c>
      <c r="F54" s="1581"/>
      <c r="G54" s="1554"/>
      <c r="H54" s="1350"/>
      <c r="I54" s="1554">
        <f>E54-E55</f>
        <v>0</v>
      </c>
      <c r="J54" s="1582"/>
      <c r="K54" s="1555"/>
      <c r="L54" s="1228"/>
    </row>
    <row r="55" spans="1:12" ht="27.95" customHeight="1">
      <c r="A55" s="1606"/>
      <c r="B55" s="1599"/>
      <c r="C55" s="1347"/>
      <c r="D55" s="1644"/>
      <c r="E55" s="1581">
        <f>BS!E32</f>
        <v>0</v>
      </c>
      <c r="F55" s="1581"/>
      <c r="G55" s="1554"/>
      <c r="H55" s="1341"/>
      <c r="I55" s="1349"/>
      <c r="J55" s="1554">
        <f>BS!G32</f>
        <v>0</v>
      </c>
      <c r="K55" s="1582"/>
      <c r="L55" s="1556"/>
    </row>
    <row r="56" spans="1:12" ht="27.95" customHeight="1">
      <c r="A56" s="1651" t="s">
        <v>535</v>
      </c>
      <c r="B56" s="1645" t="s">
        <v>2839</v>
      </c>
      <c r="C56" s="1346"/>
      <c r="D56" s="1640" t="s">
        <v>583</v>
      </c>
      <c r="E56" s="1581">
        <f>BS!D33</f>
        <v>0</v>
      </c>
      <c r="F56" s="1581"/>
      <c r="G56" s="1554"/>
      <c r="H56" s="1350"/>
      <c r="I56" s="1554">
        <f>E56-E57</f>
        <v>0</v>
      </c>
      <c r="J56" s="1582"/>
      <c r="K56" s="1555"/>
      <c r="L56" s="1228"/>
    </row>
    <row r="57" spans="1:12" ht="27.95" customHeight="1">
      <c r="A57" s="1606"/>
      <c r="B57" s="1599"/>
      <c r="C57" s="1347"/>
      <c r="D57" s="1644"/>
      <c r="E57" s="1581">
        <f>BS!E33</f>
        <v>0</v>
      </c>
      <c r="F57" s="1581"/>
      <c r="G57" s="1554"/>
      <c r="H57" s="1341"/>
      <c r="I57" s="1349"/>
      <c r="J57" s="1554">
        <f>BS!G33</f>
        <v>0</v>
      </c>
      <c r="K57" s="1582"/>
      <c r="L57" s="1556"/>
    </row>
    <row r="58" spans="1:12" ht="27.95" customHeight="1">
      <c r="A58" s="1651" t="s">
        <v>538</v>
      </c>
      <c r="B58" s="1645" t="s">
        <v>2840</v>
      </c>
      <c r="C58" s="1346"/>
      <c r="D58" s="1640" t="s">
        <v>585</v>
      </c>
      <c r="E58" s="1581">
        <f>BS!D34</f>
        <v>0</v>
      </c>
      <c r="F58" s="1581"/>
      <c r="G58" s="1554"/>
      <c r="H58" s="1350"/>
      <c r="I58" s="1554">
        <f>E58-E59</f>
        <v>0</v>
      </c>
      <c r="J58" s="1582"/>
      <c r="K58" s="1555"/>
      <c r="L58" s="1228"/>
    </row>
    <row r="59" spans="1:12" ht="27.95" customHeight="1">
      <c r="A59" s="1606"/>
      <c r="B59" s="1599"/>
      <c r="C59" s="1347"/>
      <c r="D59" s="1644"/>
      <c r="E59" s="1581">
        <f>BS!E34</f>
        <v>0</v>
      </c>
      <c r="F59" s="1581"/>
      <c r="G59" s="1554"/>
      <c r="H59" s="1341"/>
      <c r="I59" s="1349"/>
      <c r="J59" s="1554">
        <f>BS!G34</f>
        <v>0</v>
      </c>
      <c r="K59" s="1582"/>
      <c r="L59" s="1556"/>
    </row>
    <row r="60" spans="1:12" ht="27.95" customHeight="1">
      <c r="A60" s="1651" t="s">
        <v>541</v>
      </c>
      <c r="B60" s="1645" t="s">
        <v>2841</v>
      </c>
      <c r="C60" s="1346"/>
      <c r="D60" s="1640" t="s">
        <v>587</v>
      </c>
      <c r="E60" s="1581">
        <f>BS!D35</f>
        <v>0</v>
      </c>
      <c r="F60" s="1581"/>
      <c r="G60" s="1554"/>
      <c r="H60" s="1350"/>
      <c r="I60" s="1554">
        <f>E60-E61</f>
        <v>0</v>
      </c>
      <c r="J60" s="1582"/>
      <c r="K60" s="1555"/>
      <c r="L60" s="1228"/>
    </row>
    <row r="61" spans="1:12" ht="27.95" customHeight="1">
      <c r="A61" s="1606"/>
      <c r="B61" s="1599"/>
      <c r="C61" s="1347"/>
      <c r="D61" s="1644"/>
      <c r="E61" s="1581">
        <f>BS!E35</f>
        <v>0</v>
      </c>
      <c r="F61" s="1581"/>
      <c r="G61" s="1554"/>
      <c r="H61" s="1341"/>
      <c r="I61" s="1349"/>
      <c r="J61" s="1554">
        <f>BS!G35</f>
        <v>0</v>
      </c>
      <c r="K61" s="1582"/>
      <c r="L61" s="1556"/>
    </row>
    <row r="62" spans="1:12" ht="27.95" customHeight="1">
      <c r="A62" s="1651" t="s">
        <v>544</v>
      </c>
      <c r="B62" s="1645" t="s">
        <v>2842</v>
      </c>
      <c r="C62" s="1346"/>
      <c r="D62" s="1640" t="s">
        <v>589</v>
      </c>
      <c r="E62" s="1581">
        <f>BS!D36</f>
        <v>0</v>
      </c>
      <c r="F62" s="1581"/>
      <c r="G62" s="1554"/>
      <c r="H62" s="1350"/>
      <c r="I62" s="1554">
        <f>E62-E63</f>
        <v>0</v>
      </c>
      <c r="J62" s="1582"/>
      <c r="K62" s="1555"/>
      <c r="L62" s="1228"/>
    </row>
    <row r="63" spans="1:12" ht="27.95" customHeight="1">
      <c r="A63" s="1606"/>
      <c r="B63" s="1599"/>
      <c r="C63" s="1347"/>
      <c r="D63" s="1644"/>
      <c r="E63" s="1581">
        <f>BS!E36</f>
        <v>0</v>
      </c>
      <c r="F63" s="1581"/>
      <c r="G63" s="1554"/>
      <c r="H63" s="1341"/>
      <c r="I63" s="1349"/>
      <c r="J63" s="1554">
        <f>BS!G36</f>
        <v>0</v>
      </c>
      <c r="K63" s="1582"/>
      <c r="L63" s="1556"/>
    </row>
    <row r="64" spans="1:12" ht="27.95" customHeight="1">
      <c r="A64" s="1606" t="s">
        <v>547</v>
      </c>
      <c r="B64" s="1645" t="s">
        <v>3064</v>
      </c>
      <c r="C64" s="1346"/>
      <c r="D64" s="1640" t="s">
        <v>591</v>
      </c>
      <c r="E64" s="1581">
        <f>BS!D37</f>
        <v>0</v>
      </c>
      <c r="F64" s="1581"/>
      <c r="G64" s="1554"/>
      <c r="H64" s="1350"/>
      <c r="I64" s="1554">
        <f>E64-E65</f>
        <v>0</v>
      </c>
      <c r="J64" s="1582"/>
      <c r="K64" s="1555"/>
      <c r="L64" s="1228"/>
    </row>
    <row r="65" spans="1:12" ht="27.75" customHeight="1" thickBot="1">
      <c r="A65" s="1618"/>
      <c r="B65" s="1647"/>
      <c r="C65" s="1394"/>
      <c r="D65" s="1641"/>
      <c r="E65" s="1583">
        <f>BS!E37</f>
        <v>0</v>
      </c>
      <c r="F65" s="1583"/>
      <c r="G65" s="1548"/>
      <c r="H65" s="1395"/>
      <c r="I65" s="1397"/>
      <c r="J65" s="1548">
        <f>BS!G37</f>
        <v>0</v>
      </c>
      <c r="K65" s="1584"/>
      <c r="L65" s="1550"/>
    </row>
    <row r="66" spans="1:12" ht="11.25" customHeight="1">
      <c r="A66" s="1636" t="s">
        <v>1137</v>
      </c>
      <c r="B66" s="1649" t="s">
        <v>1181</v>
      </c>
      <c r="C66" s="1367"/>
      <c r="D66" s="1563" t="s">
        <v>1135</v>
      </c>
      <c r="E66" s="1540" t="s">
        <v>2</v>
      </c>
      <c r="F66" s="1540"/>
      <c r="G66" s="1540"/>
      <c r="H66" s="1540"/>
      <c r="I66" s="1540"/>
      <c r="J66" s="1541"/>
      <c r="K66" s="1566" t="s">
        <v>1180</v>
      </c>
      <c r="L66" s="1567"/>
    </row>
    <row r="67" spans="1:12" ht="11.25" customHeight="1">
      <c r="A67" s="1621"/>
      <c r="B67" s="1629"/>
      <c r="C67" s="1360"/>
      <c r="D67" s="1564"/>
      <c r="E67" s="1650">
        <v>1</v>
      </c>
      <c r="F67" s="1629" t="s">
        <v>1179</v>
      </c>
      <c r="G67" s="1543"/>
      <c r="H67" s="1342"/>
      <c r="I67" s="1648" t="s">
        <v>1178</v>
      </c>
      <c r="J67" s="1631"/>
      <c r="K67" s="1568"/>
      <c r="L67" s="1569"/>
    </row>
    <row r="68" spans="1:12" ht="12" customHeight="1">
      <c r="A68" s="1621"/>
      <c r="B68" s="1629"/>
      <c r="C68" s="1338"/>
      <c r="D68" s="1565"/>
      <c r="E68" s="1650"/>
      <c r="F68" s="1629" t="s">
        <v>1177</v>
      </c>
      <c r="G68" s="1543"/>
      <c r="H68" s="1342"/>
      <c r="I68" s="1648"/>
      <c r="J68" s="1631"/>
      <c r="K68" s="1543" t="s">
        <v>1176</v>
      </c>
      <c r="L68" s="1544"/>
    </row>
    <row r="69" spans="1:12" ht="27.95" customHeight="1">
      <c r="A69" s="1606" t="s">
        <v>568</v>
      </c>
      <c r="B69" s="1638" t="s">
        <v>2844</v>
      </c>
      <c r="C69" s="1346"/>
      <c r="D69" s="1640" t="s">
        <v>593</v>
      </c>
      <c r="E69" s="1581">
        <f>BS!D38</f>
        <v>0</v>
      </c>
      <c r="F69" s="1581"/>
      <c r="G69" s="1554"/>
      <c r="H69" s="1350"/>
      <c r="I69" s="1554">
        <f>E69-E70</f>
        <v>0</v>
      </c>
      <c r="J69" s="1582"/>
      <c r="K69" s="1555"/>
      <c r="L69" s="1228"/>
    </row>
    <row r="70" spans="1:12" ht="30.75" customHeight="1">
      <c r="A70" s="1606"/>
      <c r="B70" s="1646"/>
      <c r="C70" s="1347"/>
      <c r="D70" s="1644"/>
      <c r="E70" s="1581">
        <f>BS!E38</f>
        <v>0</v>
      </c>
      <c r="F70" s="1581"/>
      <c r="G70" s="1554"/>
      <c r="H70" s="1341"/>
      <c r="I70" s="1349"/>
      <c r="J70" s="1554">
        <f>BS!G38</f>
        <v>0</v>
      </c>
      <c r="K70" s="1582"/>
      <c r="L70" s="1556"/>
    </row>
    <row r="71" spans="1:12" ht="27.95" customHeight="1">
      <c r="A71" s="1606" t="s">
        <v>571</v>
      </c>
      <c r="B71" s="1642" t="s">
        <v>2845</v>
      </c>
      <c r="C71" s="1288"/>
      <c r="D71" s="1640" t="s">
        <v>596</v>
      </c>
      <c r="E71" s="1581">
        <f>BS!D39</f>
        <v>0</v>
      </c>
      <c r="F71" s="1581"/>
      <c r="G71" s="1554"/>
      <c r="H71" s="1350"/>
      <c r="I71" s="1554">
        <f>E71-E72</f>
        <v>0</v>
      </c>
      <c r="J71" s="1582"/>
      <c r="K71" s="1555"/>
      <c r="L71" s="1228"/>
    </row>
    <row r="72" spans="1:12" ht="27.95" customHeight="1">
      <c r="A72" s="1606"/>
      <c r="B72" s="1643"/>
      <c r="C72" s="1289"/>
      <c r="D72" s="1644"/>
      <c r="E72" s="1581">
        <f>BS!E39</f>
        <v>0</v>
      </c>
      <c r="F72" s="1581"/>
      <c r="G72" s="1554"/>
      <c r="H72" s="1341"/>
      <c r="I72" s="1349"/>
      <c r="J72" s="1554">
        <f>BS!G39</f>
        <v>0</v>
      </c>
      <c r="K72" s="1582"/>
      <c r="L72" s="1556"/>
    </row>
    <row r="73" spans="1:12" s="1230" customFormat="1" ht="27.95" customHeight="1">
      <c r="A73" s="1606" t="s">
        <v>758</v>
      </c>
      <c r="B73" s="1642" t="s">
        <v>2846</v>
      </c>
      <c r="C73" s="1288"/>
      <c r="D73" s="1640" t="s">
        <v>599</v>
      </c>
      <c r="E73" s="1581">
        <f>BS!D40</f>
        <v>0</v>
      </c>
      <c r="F73" s="1581"/>
      <c r="G73" s="1554"/>
      <c r="H73" s="1350"/>
      <c r="I73" s="1554">
        <f>E73-E74</f>
        <v>0</v>
      </c>
      <c r="J73" s="1582"/>
      <c r="K73" s="1555"/>
      <c r="L73" s="1228"/>
    </row>
    <row r="74" spans="1:12" s="1230" customFormat="1" ht="27.95" customHeight="1">
      <c r="A74" s="1606"/>
      <c r="B74" s="1643"/>
      <c r="C74" s="1289"/>
      <c r="D74" s="1644"/>
      <c r="E74" s="1581">
        <f>BS!E40</f>
        <v>0</v>
      </c>
      <c r="F74" s="1581"/>
      <c r="G74" s="1554"/>
      <c r="H74" s="1341"/>
      <c r="I74" s="1349"/>
      <c r="J74" s="1554">
        <f>BS!G40</f>
        <v>0</v>
      </c>
      <c r="K74" s="1582"/>
      <c r="L74" s="1556"/>
    </row>
    <row r="75" spans="1:12" s="1230" customFormat="1" ht="27.95" customHeight="1">
      <c r="A75" s="1606" t="s">
        <v>761</v>
      </c>
      <c r="B75" s="1645" t="s">
        <v>2847</v>
      </c>
      <c r="C75" s="1346"/>
      <c r="D75" s="1640" t="s">
        <v>602</v>
      </c>
      <c r="E75" s="1581">
        <f>BS!D41</f>
        <v>0</v>
      </c>
      <c r="F75" s="1581"/>
      <c r="G75" s="1554"/>
      <c r="H75" s="1350"/>
      <c r="I75" s="1554">
        <f>E75-E76</f>
        <v>0</v>
      </c>
      <c r="J75" s="1582"/>
      <c r="K75" s="1555"/>
      <c r="L75" s="1228"/>
    </row>
    <row r="76" spans="1:12" s="1230" customFormat="1" ht="27.95" customHeight="1">
      <c r="A76" s="1606"/>
      <c r="B76" s="1599"/>
      <c r="C76" s="1347"/>
      <c r="D76" s="1644"/>
      <c r="E76" s="1581">
        <f>BS!E41</f>
        <v>0</v>
      </c>
      <c r="F76" s="1581"/>
      <c r="G76" s="1554"/>
      <c r="H76" s="1341"/>
      <c r="I76" s="1349"/>
      <c r="J76" s="1554">
        <f>BS!G41</f>
        <v>0</v>
      </c>
      <c r="K76" s="1582"/>
      <c r="L76" s="1556"/>
    </row>
    <row r="77" spans="1:12" ht="27.95" customHeight="1">
      <c r="A77" s="1575" t="s">
        <v>594</v>
      </c>
      <c r="B77" s="1577" t="s">
        <v>2848</v>
      </c>
      <c r="C77" s="1352"/>
      <c r="D77" s="1579" t="s">
        <v>604</v>
      </c>
      <c r="E77" s="1587">
        <f>BS!D42</f>
        <v>0</v>
      </c>
      <c r="F77" s="1587"/>
      <c r="G77" s="1588"/>
      <c r="H77" s="1356"/>
      <c r="I77" s="1588">
        <f>E77-E78</f>
        <v>0</v>
      </c>
      <c r="J77" s="1589"/>
      <c r="K77" s="1590"/>
      <c r="L77" s="1225"/>
    </row>
    <row r="78" spans="1:12" ht="27.95" customHeight="1">
      <c r="A78" s="1575"/>
      <c r="B78" s="1585"/>
      <c r="C78" s="1353"/>
      <c r="D78" s="1586"/>
      <c r="E78" s="1587">
        <f>BS!E42</f>
        <v>0</v>
      </c>
      <c r="F78" s="1587"/>
      <c r="G78" s="1588"/>
      <c r="H78" s="1343"/>
      <c r="I78" s="1355"/>
      <c r="J78" s="1588">
        <f>BS!G42</f>
        <v>0</v>
      </c>
      <c r="K78" s="1589"/>
      <c r="L78" s="1594"/>
    </row>
    <row r="79" spans="1:12" ht="27.95" customHeight="1">
      <c r="A79" s="1575" t="s">
        <v>597</v>
      </c>
      <c r="B79" s="1577" t="s">
        <v>2849</v>
      </c>
      <c r="C79" s="1352"/>
      <c r="D79" s="1579" t="s">
        <v>606</v>
      </c>
      <c r="E79" s="1587">
        <f>BS!D43</f>
        <v>0</v>
      </c>
      <c r="F79" s="1587"/>
      <c r="G79" s="1588"/>
      <c r="H79" s="1356"/>
      <c r="I79" s="1588">
        <f>E79-E80</f>
        <v>0</v>
      </c>
      <c r="J79" s="1589"/>
      <c r="K79" s="1590"/>
      <c r="L79" s="1225"/>
    </row>
    <row r="80" spans="1:12" ht="27.95" customHeight="1">
      <c r="A80" s="1575"/>
      <c r="B80" s="1585"/>
      <c r="C80" s="1353"/>
      <c r="D80" s="1586"/>
      <c r="E80" s="1587">
        <f>BS!E43</f>
        <v>0</v>
      </c>
      <c r="F80" s="1587"/>
      <c r="G80" s="1588"/>
      <c r="H80" s="1343"/>
      <c r="I80" s="1355"/>
      <c r="J80" s="1588">
        <f>BS!G43</f>
        <v>0</v>
      </c>
      <c r="K80" s="1589"/>
      <c r="L80" s="1594"/>
    </row>
    <row r="81" spans="1:14" ht="27.95" customHeight="1">
      <c r="A81" s="1606" t="s">
        <v>600</v>
      </c>
      <c r="B81" s="1645" t="s">
        <v>2850</v>
      </c>
      <c r="C81" s="1346"/>
      <c r="D81" s="1640" t="s">
        <v>608</v>
      </c>
      <c r="E81" s="1581">
        <f>BS!D44</f>
        <v>0</v>
      </c>
      <c r="F81" s="1581"/>
      <c r="G81" s="1554"/>
      <c r="H81" s="1350"/>
      <c r="I81" s="1554">
        <f>E81-E82</f>
        <v>0</v>
      </c>
      <c r="J81" s="1582"/>
      <c r="K81" s="1555"/>
      <c r="L81" s="1228"/>
    </row>
    <row r="82" spans="1:14" ht="27.95" customHeight="1">
      <c r="A82" s="1606"/>
      <c r="B82" s="1599"/>
      <c r="C82" s="1347"/>
      <c r="D82" s="1644"/>
      <c r="E82" s="1581">
        <f>BS!E44</f>
        <v>0</v>
      </c>
      <c r="F82" s="1581"/>
      <c r="G82" s="1554"/>
      <c r="H82" s="1341"/>
      <c r="I82" s="1349"/>
      <c r="J82" s="1554">
        <f>BS!G44</f>
        <v>0</v>
      </c>
      <c r="K82" s="1582"/>
      <c r="L82" s="1556"/>
    </row>
    <row r="83" spans="1:14" ht="27.95" customHeight="1">
      <c r="A83" s="1606" t="s">
        <v>532</v>
      </c>
      <c r="B83" s="1645" t="s">
        <v>2851</v>
      </c>
      <c r="C83" s="1346"/>
      <c r="D83" s="1640" t="s">
        <v>610</v>
      </c>
      <c r="E83" s="1581">
        <f>BS!D45</f>
        <v>0</v>
      </c>
      <c r="F83" s="1581"/>
      <c r="G83" s="1554"/>
      <c r="H83" s="1350"/>
      <c r="I83" s="1554">
        <f>E83-E84</f>
        <v>0</v>
      </c>
      <c r="J83" s="1582"/>
      <c r="K83" s="1555"/>
      <c r="L83" s="1228"/>
    </row>
    <row r="84" spans="1:14" ht="27.95" customHeight="1">
      <c r="A84" s="1606"/>
      <c r="B84" s="1599"/>
      <c r="C84" s="1347"/>
      <c r="D84" s="1644"/>
      <c r="E84" s="1581">
        <f>BS!E45</f>
        <v>0</v>
      </c>
      <c r="F84" s="1581"/>
      <c r="G84" s="1554"/>
      <c r="H84" s="1341"/>
      <c r="I84" s="1349"/>
      <c r="J84" s="1554">
        <f>BS!G45</f>
        <v>0</v>
      </c>
      <c r="K84" s="1582"/>
      <c r="L84" s="1556"/>
    </row>
    <row r="85" spans="1:14" ht="27.95" customHeight="1">
      <c r="A85" s="1606" t="s">
        <v>535</v>
      </c>
      <c r="B85" s="1645" t="s">
        <v>2852</v>
      </c>
      <c r="C85" s="1346"/>
      <c r="D85" s="1640" t="s">
        <v>612</v>
      </c>
      <c r="E85" s="1581">
        <f>BS!D46</f>
        <v>0</v>
      </c>
      <c r="F85" s="1581"/>
      <c r="G85" s="1554"/>
      <c r="H85" s="1350"/>
      <c r="I85" s="1554">
        <f>E85-E86</f>
        <v>0</v>
      </c>
      <c r="J85" s="1582"/>
      <c r="K85" s="1555"/>
      <c r="L85" s="1228"/>
    </row>
    <row r="86" spans="1:14" ht="27.95" customHeight="1">
      <c r="A86" s="1606"/>
      <c r="B86" s="1599"/>
      <c r="C86" s="1347"/>
      <c r="D86" s="1644"/>
      <c r="E86" s="1581">
        <f>BS!E46</f>
        <v>0</v>
      </c>
      <c r="F86" s="1581"/>
      <c r="G86" s="1554"/>
      <c r="H86" s="1341"/>
      <c r="I86" s="1349"/>
      <c r="J86" s="1554">
        <f>BS!G46</f>
        <v>0</v>
      </c>
      <c r="K86" s="1582"/>
      <c r="L86" s="1556"/>
    </row>
    <row r="87" spans="1:14" ht="27.95" customHeight="1">
      <c r="A87" s="1606" t="s">
        <v>538</v>
      </c>
      <c r="B87" s="1645" t="s">
        <v>2853</v>
      </c>
      <c r="C87" s="1346"/>
      <c r="D87" s="1640" t="s">
        <v>615</v>
      </c>
      <c r="E87" s="1581">
        <f>BS!D47</f>
        <v>0</v>
      </c>
      <c r="F87" s="1581"/>
      <c r="G87" s="1554"/>
      <c r="H87" s="1350"/>
      <c r="I87" s="1554">
        <f>E87-E88</f>
        <v>0</v>
      </c>
      <c r="J87" s="1582"/>
      <c r="K87" s="1555"/>
      <c r="L87" s="1228"/>
    </row>
    <row r="88" spans="1:14" ht="27.95" customHeight="1">
      <c r="A88" s="1606"/>
      <c r="B88" s="1599"/>
      <c r="C88" s="1347"/>
      <c r="D88" s="1644"/>
      <c r="E88" s="1581">
        <f>BS!E47</f>
        <v>0</v>
      </c>
      <c r="F88" s="1581"/>
      <c r="G88" s="1554"/>
      <c r="H88" s="1341"/>
      <c r="I88" s="1349"/>
      <c r="J88" s="1554">
        <f>BS!G47</f>
        <v>0</v>
      </c>
      <c r="K88" s="1582"/>
      <c r="L88" s="1556"/>
    </row>
    <row r="89" spans="1:14" s="1230" customFormat="1" ht="27.95" customHeight="1">
      <c r="A89" s="1606" t="s">
        <v>541</v>
      </c>
      <c r="B89" s="1645" t="s">
        <v>2854</v>
      </c>
      <c r="C89" s="1346"/>
      <c r="D89" s="1640" t="s">
        <v>618</v>
      </c>
      <c r="E89" s="1581">
        <f>BS!D48</f>
        <v>0</v>
      </c>
      <c r="F89" s="1581"/>
      <c r="G89" s="1554"/>
      <c r="H89" s="1350"/>
      <c r="I89" s="1554">
        <f>E89-E90</f>
        <v>0</v>
      </c>
      <c r="J89" s="1582"/>
      <c r="K89" s="1555"/>
      <c r="L89" s="1228"/>
    </row>
    <row r="90" spans="1:14" s="1230" customFormat="1" ht="27.95" customHeight="1">
      <c r="A90" s="1606"/>
      <c r="B90" s="1599"/>
      <c r="C90" s="1347"/>
      <c r="D90" s="1644"/>
      <c r="E90" s="1581">
        <f>BS!E48</f>
        <v>0</v>
      </c>
      <c r="F90" s="1581"/>
      <c r="G90" s="1554"/>
      <c r="H90" s="1341"/>
      <c r="I90" s="1349"/>
      <c r="J90" s="1554">
        <f>BS!G48</f>
        <v>0</v>
      </c>
      <c r="K90" s="1582"/>
      <c r="L90" s="1556"/>
    </row>
    <row r="91" spans="1:14" s="1230" customFormat="1" ht="27.95" customHeight="1">
      <c r="A91" s="1606" t="s">
        <v>544</v>
      </c>
      <c r="B91" s="1645" t="s">
        <v>2855</v>
      </c>
      <c r="C91" s="1346"/>
      <c r="D91" s="1640" t="s">
        <v>620</v>
      </c>
      <c r="E91" s="1581">
        <f>BS!D49</f>
        <v>0</v>
      </c>
      <c r="F91" s="1581"/>
      <c r="G91" s="1554"/>
      <c r="H91" s="1350"/>
      <c r="I91" s="1554">
        <f>E91-E92</f>
        <v>0</v>
      </c>
      <c r="J91" s="1582"/>
      <c r="K91" s="1555"/>
      <c r="L91" s="1228"/>
    </row>
    <row r="92" spans="1:14" s="1230" customFormat="1" ht="27.95" customHeight="1">
      <c r="A92" s="1606"/>
      <c r="B92" s="1599"/>
      <c r="C92" s="1347"/>
      <c r="D92" s="1644"/>
      <c r="E92" s="1581">
        <f>BS!E49</f>
        <v>0</v>
      </c>
      <c r="F92" s="1581"/>
      <c r="G92" s="1554"/>
      <c r="H92" s="1341"/>
      <c r="I92" s="1349"/>
      <c r="J92" s="1554">
        <f>BS!G49</f>
        <v>0</v>
      </c>
      <c r="K92" s="1582"/>
      <c r="L92" s="1556"/>
    </row>
    <row r="93" spans="1:14" ht="27.95" customHeight="1">
      <c r="A93" s="1575" t="s">
        <v>613</v>
      </c>
      <c r="B93" s="1577" t="s">
        <v>2856</v>
      </c>
      <c r="C93" s="1352"/>
      <c r="D93" s="1579" t="s">
        <v>622</v>
      </c>
      <c r="E93" s="1587">
        <f>BS!D50</f>
        <v>0</v>
      </c>
      <c r="F93" s="1587"/>
      <c r="G93" s="1588"/>
      <c r="H93" s="1356"/>
      <c r="I93" s="1588">
        <f>E93-E94</f>
        <v>0</v>
      </c>
      <c r="J93" s="1589"/>
      <c r="K93" s="1590"/>
      <c r="L93" s="1225"/>
    </row>
    <row r="94" spans="1:14" ht="27.95" customHeight="1">
      <c r="A94" s="1575"/>
      <c r="B94" s="1585"/>
      <c r="C94" s="1290"/>
      <c r="D94" s="1586"/>
      <c r="E94" s="1587">
        <f>BS!E50</f>
        <v>0</v>
      </c>
      <c r="F94" s="1587"/>
      <c r="G94" s="1588"/>
      <c r="H94" s="1343"/>
      <c r="I94" s="1355"/>
      <c r="J94" s="1588">
        <f>BS!G50</f>
        <v>0</v>
      </c>
      <c r="K94" s="1589"/>
      <c r="L94" s="1594"/>
    </row>
    <row r="95" spans="1:14" ht="27.95" customHeight="1">
      <c r="A95" s="1575" t="s">
        <v>616</v>
      </c>
      <c r="B95" s="1577" t="s">
        <v>2857</v>
      </c>
      <c r="C95" s="1352"/>
      <c r="D95" s="1579" t="s">
        <v>624</v>
      </c>
      <c r="E95" s="1581">
        <f>BS!D51</f>
        <v>0</v>
      </c>
      <c r="F95" s="1581"/>
      <c r="G95" s="1554"/>
      <c r="H95" s="1350"/>
      <c r="I95" s="1554">
        <f>E95-E96</f>
        <v>0</v>
      </c>
      <c r="J95" s="1582"/>
      <c r="K95" s="1555"/>
      <c r="L95" s="1228"/>
      <c r="N95" s="1222" t="s">
        <v>1093</v>
      </c>
    </row>
    <row r="96" spans="1:14" ht="27.95" customHeight="1" thickBot="1">
      <c r="A96" s="1576"/>
      <c r="B96" s="1578"/>
      <c r="C96" s="1398"/>
      <c r="D96" s="1580"/>
      <c r="E96" s="1583">
        <f>BS!E51</f>
        <v>0</v>
      </c>
      <c r="F96" s="1583"/>
      <c r="G96" s="1548"/>
      <c r="H96" s="1395"/>
      <c r="I96" s="1397"/>
      <c r="J96" s="1548">
        <f>BS!G51</f>
        <v>0</v>
      </c>
      <c r="K96" s="1584"/>
      <c r="L96" s="1550"/>
    </row>
    <row r="97" spans="1:12" ht="11.25" customHeight="1">
      <c r="A97" s="1557" t="s">
        <v>1137</v>
      </c>
      <c r="B97" s="1560" t="s">
        <v>1181</v>
      </c>
      <c r="C97" s="1400"/>
      <c r="D97" s="1563" t="s">
        <v>1135</v>
      </c>
      <c r="E97" s="1539" t="s">
        <v>2</v>
      </c>
      <c r="F97" s="1540"/>
      <c r="G97" s="1540"/>
      <c r="H97" s="1540"/>
      <c r="I97" s="1540"/>
      <c r="J97" s="1541"/>
      <c r="K97" s="1566" t="s">
        <v>1180</v>
      </c>
      <c r="L97" s="1567"/>
    </row>
    <row r="98" spans="1:12" ht="11.25" customHeight="1">
      <c r="A98" s="1558"/>
      <c r="B98" s="1561"/>
      <c r="C98" s="1261"/>
      <c r="D98" s="1564"/>
      <c r="E98" s="1570">
        <v>1</v>
      </c>
      <c r="F98" s="1543" t="s">
        <v>1179</v>
      </c>
      <c r="G98" s="1572"/>
      <c r="H98" s="1339"/>
      <c r="I98" s="1573" t="s">
        <v>1178</v>
      </c>
      <c r="J98" s="1574"/>
      <c r="K98" s="1568"/>
      <c r="L98" s="1569"/>
    </row>
    <row r="99" spans="1:12" ht="12" customHeight="1">
      <c r="A99" s="1559"/>
      <c r="B99" s="1562"/>
      <c r="C99" s="1339"/>
      <c r="D99" s="1565"/>
      <c r="E99" s="1571"/>
      <c r="F99" s="1543" t="s">
        <v>1177</v>
      </c>
      <c r="G99" s="1572"/>
      <c r="H99" s="1261"/>
      <c r="I99" s="1573"/>
      <c r="J99" s="1574"/>
      <c r="K99" s="1543" t="s">
        <v>1176</v>
      </c>
      <c r="L99" s="1544"/>
    </row>
    <row r="100" spans="1:12" ht="27.95" customHeight="1">
      <c r="A100" s="1606" t="s">
        <v>2688</v>
      </c>
      <c r="B100" s="1645" t="s">
        <v>2858</v>
      </c>
      <c r="C100" s="1292"/>
      <c r="D100" s="1640" t="s">
        <v>626</v>
      </c>
      <c r="E100" s="1581">
        <f>BS!D52</f>
        <v>0</v>
      </c>
      <c r="F100" s="1581"/>
      <c r="G100" s="1554"/>
      <c r="H100" s="1350"/>
      <c r="I100" s="1554">
        <f>E100-E101</f>
        <v>0</v>
      </c>
      <c r="J100" s="1582"/>
      <c r="K100" s="1555"/>
      <c r="L100" s="1228"/>
    </row>
    <row r="101" spans="1:12" ht="27.95" customHeight="1">
      <c r="A101" s="1606"/>
      <c r="B101" s="1599"/>
      <c r="C101" s="1265"/>
      <c r="D101" s="1644"/>
      <c r="E101" s="1581">
        <f>BS!E52</f>
        <v>0</v>
      </c>
      <c r="F101" s="1581"/>
      <c r="G101" s="1554"/>
      <c r="H101" s="1341"/>
      <c r="I101" s="1349"/>
      <c r="J101" s="1554">
        <f>BS!G52</f>
        <v>0</v>
      </c>
      <c r="K101" s="1582"/>
      <c r="L101" s="1556"/>
    </row>
    <row r="102" spans="1:12" ht="27.95" customHeight="1">
      <c r="A102" s="1606" t="s">
        <v>2689</v>
      </c>
      <c r="B102" s="1638" t="s">
        <v>2870</v>
      </c>
      <c r="C102" s="1346"/>
      <c r="D102" s="1640" t="s">
        <v>628</v>
      </c>
      <c r="E102" s="1581">
        <f>BS!D53</f>
        <v>0</v>
      </c>
      <c r="F102" s="1581"/>
      <c r="G102" s="1554"/>
      <c r="H102" s="1350"/>
      <c r="I102" s="1554">
        <f>E102-E103</f>
        <v>0</v>
      </c>
      <c r="J102" s="1582"/>
      <c r="K102" s="1555"/>
      <c r="L102" s="1228"/>
    </row>
    <row r="103" spans="1:12" ht="42" customHeight="1">
      <c r="A103" s="1606"/>
      <c r="B103" s="1646"/>
      <c r="C103" s="1347"/>
      <c r="D103" s="1644"/>
      <c r="E103" s="1581">
        <f>BS!E53</f>
        <v>0</v>
      </c>
      <c r="F103" s="1581"/>
      <c r="G103" s="1554"/>
      <c r="H103" s="1341"/>
      <c r="I103" s="1349"/>
      <c r="J103" s="1554">
        <f>BS!G53</f>
        <v>0</v>
      </c>
      <c r="K103" s="1582"/>
      <c r="L103" s="1556"/>
    </row>
    <row r="104" spans="1:12" ht="27.95" customHeight="1">
      <c r="A104" s="1606" t="s">
        <v>2690</v>
      </c>
      <c r="B104" s="1638" t="s">
        <v>2860</v>
      </c>
      <c r="C104" s="1346"/>
      <c r="D104" s="1640" t="s">
        <v>630</v>
      </c>
      <c r="E104" s="1581">
        <f>BS!D54</f>
        <v>0</v>
      </c>
      <c r="F104" s="1581"/>
      <c r="G104" s="1554"/>
      <c r="H104" s="1350"/>
      <c r="I104" s="1554">
        <f>E104-E105</f>
        <v>0</v>
      </c>
      <c r="J104" s="1582"/>
      <c r="K104" s="1555"/>
      <c r="L104" s="1228"/>
    </row>
    <row r="105" spans="1:12" ht="27.75" customHeight="1">
      <c r="A105" s="1606"/>
      <c r="B105" s="1646"/>
      <c r="C105" s="1347"/>
      <c r="D105" s="1644"/>
      <c r="E105" s="1581">
        <f>BS!E54</f>
        <v>0</v>
      </c>
      <c r="F105" s="1581"/>
      <c r="G105" s="1554"/>
      <c r="H105" s="1341"/>
      <c r="I105" s="1349"/>
      <c r="J105" s="1554">
        <f>BS!G54</f>
        <v>0</v>
      </c>
      <c r="K105" s="1582"/>
      <c r="L105" s="1556"/>
    </row>
    <row r="106" spans="1:12" ht="27.95" customHeight="1">
      <c r="A106" s="1606" t="s">
        <v>532</v>
      </c>
      <c r="B106" s="1642" t="s">
        <v>1120</v>
      </c>
      <c r="C106" s="1288"/>
      <c r="D106" s="1640" t="s">
        <v>633</v>
      </c>
      <c r="E106" s="1581">
        <f>BS!D55</f>
        <v>0</v>
      </c>
      <c r="F106" s="1581"/>
      <c r="G106" s="1554"/>
      <c r="H106" s="1350"/>
      <c r="I106" s="1554">
        <f>E106-E107</f>
        <v>0</v>
      </c>
      <c r="J106" s="1582"/>
      <c r="K106" s="1555"/>
      <c r="L106" s="1228"/>
    </row>
    <row r="107" spans="1:12" ht="27.95" customHeight="1">
      <c r="A107" s="1606"/>
      <c r="B107" s="1643"/>
      <c r="C107" s="1289"/>
      <c r="D107" s="1644"/>
      <c r="E107" s="1581">
        <f>BS!E55</f>
        <v>0</v>
      </c>
      <c r="F107" s="1581"/>
      <c r="G107" s="1554"/>
      <c r="H107" s="1341"/>
      <c r="I107" s="1349"/>
      <c r="J107" s="1554">
        <f>BS!G55</f>
        <v>0</v>
      </c>
      <c r="K107" s="1582"/>
      <c r="L107" s="1556"/>
    </row>
    <row r="108" spans="1:12" s="1230" customFormat="1" ht="27.95" customHeight="1">
      <c r="A108" s="1606" t="s">
        <v>535</v>
      </c>
      <c r="B108" s="1645" t="s">
        <v>2861</v>
      </c>
      <c r="C108" s="1346"/>
      <c r="D108" s="1640" t="s">
        <v>636</v>
      </c>
      <c r="E108" s="1581">
        <f>BS!D56</f>
        <v>0</v>
      </c>
      <c r="F108" s="1581"/>
      <c r="G108" s="1554"/>
      <c r="H108" s="1350"/>
      <c r="I108" s="1554">
        <f>E108-E109</f>
        <v>0</v>
      </c>
      <c r="J108" s="1582"/>
      <c r="K108" s="1555"/>
      <c r="L108" s="1228"/>
    </row>
    <row r="109" spans="1:12" s="1230" customFormat="1" ht="27.95" customHeight="1">
      <c r="A109" s="1606"/>
      <c r="B109" s="1599"/>
      <c r="C109" s="1347"/>
      <c r="D109" s="1644"/>
      <c r="E109" s="1581">
        <f>BS!E56</f>
        <v>0</v>
      </c>
      <c r="F109" s="1581"/>
      <c r="G109" s="1554"/>
      <c r="H109" s="1341"/>
      <c r="I109" s="1349"/>
      <c r="J109" s="1554">
        <f>BS!G56</f>
        <v>0</v>
      </c>
      <c r="K109" s="1582"/>
      <c r="L109" s="1556"/>
    </row>
    <row r="110" spans="1:12" s="1230" customFormat="1" ht="27.95" customHeight="1">
      <c r="A110" s="1606" t="s">
        <v>538</v>
      </c>
      <c r="B110" s="1645" t="s">
        <v>2862</v>
      </c>
      <c r="C110" s="1346"/>
      <c r="D110" s="1640" t="s">
        <v>637</v>
      </c>
      <c r="E110" s="1581">
        <f>BS!D57</f>
        <v>0</v>
      </c>
      <c r="F110" s="1581"/>
      <c r="G110" s="1554"/>
      <c r="H110" s="1350"/>
      <c r="I110" s="1554">
        <f>E110-E111</f>
        <v>0</v>
      </c>
      <c r="J110" s="1582"/>
      <c r="K110" s="1555"/>
      <c r="L110" s="1228"/>
    </row>
    <row r="111" spans="1:12" s="1230" customFormat="1" ht="27.95" customHeight="1">
      <c r="A111" s="1606"/>
      <c r="B111" s="1599"/>
      <c r="C111" s="1347"/>
      <c r="D111" s="1644"/>
      <c r="E111" s="1581">
        <f>BS!E57</f>
        <v>0</v>
      </c>
      <c r="F111" s="1581"/>
      <c r="G111" s="1554"/>
      <c r="H111" s="1341"/>
      <c r="I111" s="1349"/>
      <c r="J111" s="1554">
        <f>BS!G57</f>
        <v>0</v>
      </c>
      <c r="K111" s="1582"/>
      <c r="L111" s="1556"/>
    </row>
    <row r="112" spans="1:12" ht="27.95" customHeight="1">
      <c r="A112" s="1606" t="s">
        <v>541</v>
      </c>
      <c r="B112" s="1645" t="s">
        <v>3065</v>
      </c>
      <c r="C112" s="1346"/>
      <c r="D112" s="1640" t="s">
        <v>639</v>
      </c>
      <c r="E112" s="1581">
        <f>BS!D58</f>
        <v>0</v>
      </c>
      <c r="F112" s="1581"/>
      <c r="G112" s="1554"/>
      <c r="H112" s="1350"/>
      <c r="I112" s="1554">
        <f>E112-E113</f>
        <v>0</v>
      </c>
      <c r="J112" s="1582"/>
      <c r="K112" s="1555"/>
      <c r="L112" s="1228"/>
    </row>
    <row r="113" spans="1:12" ht="27.95" customHeight="1">
      <c r="A113" s="1606"/>
      <c r="B113" s="1599"/>
      <c r="C113" s="1347"/>
      <c r="D113" s="1644"/>
      <c r="E113" s="1581">
        <f>BS!E58</f>
        <v>0</v>
      </c>
      <c r="F113" s="1581"/>
      <c r="G113" s="1554"/>
      <c r="H113" s="1341"/>
      <c r="I113" s="1349"/>
      <c r="J113" s="1554">
        <f>BS!G58</f>
        <v>0</v>
      </c>
      <c r="K113" s="1582"/>
      <c r="L113" s="1556"/>
    </row>
    <row r="114" spans="1:12" ht="27.95" customHeight="1">
      <c r="A114" s="1606" t="s">
        <v>544</v>
      </c>
      <c r="B114" s="1645" t="s">
        <v>2864</v>
      </c>
      <c r="C114" s="1346"/>
      <c r="D114" s="1640" t="s">
        <v>640</v>
      </c>
      <c r="E114" s="1581">
        <f>BS!D59</f>
        <v>0</v>
      </c>
      <c r="F114" s="1581"/>
      <c r="G114" s="1554"/>
      <c r="H114" s="1350"/>
      <c r="I114" s="1554">
        <f>E114-E115</f>
        <v>0</v>
      </c>
      <c r="J114" s="1582"/>
      <c r="K114" s="1555"/>
      <c r="L114" s="1228"/>
    </row>
    <row r="115" spans="1:12" ht="27.95" customHeight="1">
      <c r="A115" s="1606"/>
      <c r="B115" s="1599"/>
      <c r="C115" s="1347"/>
      <c r="D115" s="1644"/>
      <c r="E115" s="1581">
        <f>BS!E59</f>
        <v>0</v>
      </c>
      <c r="F115" s="1581"/>
      <c r="G115" s="1554"/>
      <c r="H115" s="1341"/>
      <c r="I115" s="1349"/>
      <c r="J115" s="1554">
        <f>BS!G59</f>
        <v>0</v>
      </c>
      <c r="K115" s="1582"/>
      <c r="L115" s="1556"/>
    </row>
    <row r="116" spans="1:12" ht="27.95" customHeight="1">
      <c r="A116" s="1606" t="s">
        <v>547</v>
      </c>
      <c r="B116" s="1645" t="s">
        <v>2865</v>
      </c>
      <c r="C116" s="1346"/>
      <c r="D116" s="1640" t="s">
        <v>642</v>
      </c>
      <c r="E116" s="1581">
        <f>BS!D60</f>
        <v>0</v>
      </c>
      <c r="F116" s="1581"/>
      <c r="G116" s="1554"/>
      <c r="H116" s="1350"/>
      <c r="I116" s="1554">
        <f>E116-E117</f>
        <v>0</v>
      </c>
      <c r="J116" s="1582"/>
      <c r="K116" s="1555"/>
      <c r="L116" s="1228"/>
    </row>
    <row r="117" spans="1:12" ht="27.95" customHeight="1">
      <c r="A117" s="1606"/>
      <c r="B117" s="1599"/>
      <c r="C117" s="1347"/>
      <c r="D117" s="1644"/>
      <c r="E117" s="1581">
        <f>BS!E60</f>
        <v>0</v>
      </c>
      <c r="F117" s="1581"/>
      <c r="G117" s="1554"/>
      <c r="H117" s="1341"/>
      <c r="I117" s="1349"/>
      <c r="J117" s="1554">
        <f>BS!G60</f>
        <v>0</v>
      </c>
      <c r="K117" s="1582"/>
      <c r="L117" s="1556"/>
    </row>
    <row r="118" spans="1:12" ht="27.95" customHeight="1">
      <c r="A118" s="1606" t="s">
        <v>568</v>
      </c>
      <c r="B118" s="1645" t="s">
        <v>2866</v>
      </c>
      <c r="C118" s="1346"/>
      <c r="D118" s="1640" t="s">
        <v>644</v>
      </c>
      <c r="E118" s="1581">
        <f>BS!D61</f>
        <v>0</v>
      </c>
      <c r="F118" s="1581"/>
      <c r="G118" s="1554"/>
      <c r="H118" s="1350"/>
      <c r="I118" s="1554">
        <f>E118-E119</f>
        <v>0</v>
      </c>
      <c r="J118" s="1582"/>
      <c r="K118" s="1555"/>
      <c r="L118" s="1228"/>
    </row>
    <row r="119" spans="1:12" ht="27.95" customHeight="1">
      <c r="A119" s="1606"/>
      <c r="B119" s="1599"/>
      <c r="C119" s="1347"/>
      <c r="D119" s="1644"/>
      <c r="E119" s="1581">
        <f>BS!E61</f>
        <v>0</v>
      </c>
      <c r="F119" s="1581"/>
      <c r="G119" s="1554"/>
      <c r="H119" s="1341"/>
      <c r="I119" s="1349"/>
      <c r="J119" s="1554">
        <f>BS!G61</f>
        <v>0</v>
      </c>
      <c r="K119" s="1582"/>
      <c r="L119" s="1556"/>
    </row>
    <row r="120" spans="1:12" ht="27.95" customHeight="1">
      <c r="A120" s="1575" t="s">
        <v>631</v>
      </c>
      <c r="B120" s="1577" t="s">
        <v>2867</v>
      </c>
      <c r="C120" s="1352"/>
      <c r="D120" s="1579" t="s">
        <v>646</v>
      </c>
      <c r="E120" s="1587">
        <f>BS!D62</f>
        <v>0</v>
      </c>
      <c r="F120" s="1587"/>
      <c r="G120" s="1588"/>
      <c r="H120" s="1356"/>
      <c r="I120" s="1588">
        <f>E120-E121</f>
        <v>0</v>
      </c>
      <c r="J120" s="1589"/>
      <c r="K120" s="1590"/>
      <c r="L120" s="1225"/>
    </row>
    <row r="121" spans="1:12" ht="27.95" customHeight="1">
      <c r="A121" s="1575"/>
      <c r="B121" s="1585"/>
      <c r="C121" s="1353"/>
      <c r="D121" s="1586"/>
      <c r="E121" s="1587">
        <f>BS!E62</f>
        <v>0</v>
      </c>
      <c r="F121" s="1587"/>
      <c r="G121" s="1588"/>
      <c r="H121" s="1343"/>
      <c r="I121" s="1355"/>
      <c r="J121" s="1588">
        <f>BS!G62</f>
        <v>0</v>
      </c>
      <c r="K121" s="1589"/>
      <c r="L121" s="1594"/>
    </row>
    <row r="122" spans="1:12" ht="27.95" customHeight="1">
      <c r="A122" s="1575" t="s">
        <v>634</v>
      </c>
      <c r="B122" s="1577" t="s">
        <v>2868</v>
      </c>
      <c r="C122" s="1352"/>
      <c r="D122" s="1579" t="s">
        <v>648</v>
      </c>
      <c r="E122" s="1581">
        <f>BS!D63</f>
        <v>0</v>
      </c>
      <c r="F122" s="1581"/>
      <c r="G122" s="1554"/>
      <c r="H122" s="1350"/>
      <c r="I122" s="1554">
        <f>E122-E123</f>
        <v>0</v>
      </c>
      <c r="J122" s="1582"/>
      <c r="K122" s="1555"/>
      <c r="L122" s="1228"/>
    </row>
    <row r="123" spans="1:12" ht="27.95" customHeight="1">
      <c r="A123" s="1575"/>
      <c r="B123" s="1585"/>
      <c r="C123" s="1353"/>
      <c r="D123" s="1586"/>
      <c r="E123" s="1581">
        <f>BS!E63</f>
        <v>0</v>
      </c>
      <c r="F123" s="1581"/>
      <c r="G123" s="1554"/>
      <c r="H123" s="1341"/>
      <c r="I123" s="1349"/>
      <c r="J123" s="1554">
        <f>BS!G63</f>
        <v>0</v>
      </c>
      <c r="K123" s="1582"/>
      <c r="L123" s="1556"/>
    </row>
    <row r="124" spans="1:12" ht="27.95" customHeight="1">
      <c r="A124" s="1606" t="s">
        <v>2688</v>
      </c>
      <c r="B124" s="1642" t="s">
        <v>2869</v>
      </c>
      <c r="C124" s="1288"/>
      <c r="D124" s="1640" t="s">
        <v>651</v>
      </c>
      <c r="E124" s="1581">
        <f>BS!D64</f>
        <v>0</v>
      </c>
      <c r="F124" s="1581"/>
      <c r="G124" s="1554"/>
      <c r="H124" s="1350"/>
      <c r="I124" s="1554">
        <f>E124-E125</f>
        <v>0</v>
      </c>
      <c r="J124" s="1582"/>
      <c r="K124" s="1555"/>
      <c r="L124" s="1228"/>
    </row>
    <row r="125" spans="1:12" ht="27.95" customHeight="1">
      <c r="A125" s="1606"/>
      <c r="B125" s="1643"/>
      <c r="C125" s="1289"/>
      <c r="D125" s="1644"/>
      <c r="E125" s="1581">
        <f>BS!E64</f>
        <v>0</v>
      </c>
      <c r="F125" s="1581"/>
      <c r="G125" s="1554"/>
      <c r="H125" s="1341"/>
      <c r="I125" s="1349"/>
      <c r="J125" s="1554">
        <f>BS!G64</f>
        <v>0</v>
      </c>
      <c r="K125" s="1582"/>
      <c r="L125" s="1556"/>
    </row>
    <row r="126" spans="1:12" s="1230" customFormat="1" ht="27.95" customHeight="1">
      <c r="A126" s="1606" t="s">
        <v>2689</v>
      </c>
      <c r="B126" s="1638" t="s">
        <v>2870</v>
      </c>
      <c r="C126" s="1346"/>
      <c r="D126" s="1640" t="s">
        <v>654</v>
      </c>
      <c r="E126" s="1581">
        <f>BS!D65</f>
        <v>0</v>
      </c>
      <c r="F126" s="1581"/>
      <c r="G126" s="1554"/>
      <c r="H126" s="1350"/>
      <c r="I126" s="1554">
        <f>E126-E127</f>
        <v>0</v>
      </c>
      <c r="J126" s="1582"/>
      <c r="K126" s="1555"/>
      <c r="L126" s="1228"/>
    </row>
    <row r="127" spans="1:12" s="1230" customFormat="1" ht="41.25" customHeight="1" thickBot="1">
      <c r="A127" s="1618"/>
      <c r="B127" s="1639"/>
      <c r="C127" s="1394"/>
      <c r="D127" s="1641"/>
      <c r="E127" s="1583">
        <f>BS!E65</f>
        <v>0</v>
      </c>
      <c r="F127" s="1583"/>
      <c r="G127" s="1548"/>
      <c r="H127" s="1395"/>
      <c r="I127" s="1397"/>
      <c r="J127" s="1548">
        <f>BS!G65</f>
        <v>0</v>
      </c>
      <c r="K127" s="1584"/>
      <c r="L127" s="1550"/>
    </row>
    <row r="128" spans="1:12" ht="11.25" customHeight="1">
      <c r="A128" s="1636" t="s">
        <v>1137</v>
      </c>
      <c r="B128" s="1539" t="s">
        <v>1181</v>
      </c>
      <c r="C128" s="1401"/>
      <c r="D128" s="1637" t="s">
        <v>1135</v>
      </c>
      <c r="E128" s="1539" t="s">
        <v>2</v>
      </c>
      <c r="F128" s="1540"/>
      <c r="G128" s="1540"/>
      <c r="H128" s="1540"/>
      <c r="I128" s="1540"/>
      <c r="J128" s="1541"/>
      <c r="K128" s="1566" t="s">
        <v>1180</v>
      </c>
      <c r="L128" s="1567"/>
    </row>
    <row r="129" spans="1:12" ht="11.25" customHeight="1">
      <c r="A129" s="1621"/>
      <c r="B129" s="1543"/>
      <c r="C129" s="1297"/>
      <c r="D129" s="1623"/>
      <c r="E129" s="1628">
        <v>1</v>
      </c>
      <c r="F129" s="1629" t="s">
        <v>1179</v>
      </c>
      <c r="G129" s="1543"/>
      <c r="H129" s="1339"/>
      <c r="I129" s="1630" t="s">
        <v>1178</v>
      </c>
      <c r="J129" s="1631"/>
      <c r="K129" s="1568"/>
      <c r="L129" s="1569"/>
    </row>
    <row r="130" spans="1:12" ht="11.25" customHeight="1">
      <c r="A130" s="1621"/>
      <c r="B130" s="1543"/>
      <c r="C130" s="1340"/>
      <c r="D130" s="1623"/>
      <c r="E130" s="1628"/>
      <c r="F130" s="1629" t="s">
        <v>1177</v>
      </c>
      <c r="G130" s="1543"/>
      <c r="H130" s="1339"/>
      <c r="I130" s="1630"/>
      <c r="J130" s="1631"/>
      <c r="K130" s="1543" t="s">
        <v>1176</v>
      </c>
      <c r="L130" s="1544"/>
    </row>
    <row r="131" spans="1:12" s="1224" customFormat="1" ht="27.95" customHeight="1">
      <c r="A131" s="1606" t="s">
        <v>2690</v>
      </c>
      <c r="B131" s="1607" t="s">
        <v>2860</v>
      </c>
      <c r="C131" s="1291"/>
      <c r="D131" s="1609" t="s">
        <v>656</v>
      </c>
      <c r="E131" s="1581">
        <f>BS!D66</f>
        <v>0</v>
      </c>
      <c r="F131" s="1581"/>
      <c r="G131" s="1554"/>
      <c r="H131" s="1350"/>
      <c r="I131" s="1554">
        <f>E131-E132</f>
        <v>0</v>
      </c>
      <c r="J131" s="1582"/>
      <c r="K131" s="1555"/>
      <c r="L131" s="1228"/>
    </row>
    <row r="132" spans="1:12" s="1224" customFormat="1" ht="27.95" customHeight="1">
      <c r="A132" s="1606"/>
      <c r="B132" s="1608"/>
      <c r="C132" s="1287"/>
      <c r="D132" s="1610"/>
      <c r="E132" s="1581">
        <f>BS!E66</f>
        <v>0</v>
      </c>
      <c r="F132" s="1581"/>
      <c r="G132" s="1554"/>
      <c r="H132" s="1341"/>
      <c r="I132" s="1349"/>
      <c r="J132" s="1554">
        <f>BS!G66</f>
        <v>0</v>
      </c>
      <c r="K132" s="1582"/>
      <c r="L132" s="1556"/>
    </row>
    <row r="133" spans="1:12" s="1224" customFormat="1" ht="27.95" customHeight="1">
      <c r="A133" s="1606" t="s">
        <v>532</v>
      </c>
      <c r="B133" s="1607" t="s">
        <v>2871</v>
      </c>
      <c r="C133" s="1291"/>
      <c r="D133" s="1609" t="s">
        <v>658</v>
      </c>
      <c r="E133" s="1581">
        <f>BS!D67</f>
        <v>0</v>
      </c>
      <c r="F133" s="1581"/>
      <c r="G133" s="1554"/>
      <c r="H133" s="1350"/>
      <c r="I133" s="1554">
        <f>E133-E134</f>
        <v>0</v>
      </c>
      <c r="J133" s="1582"/>
      <c r="K133" s="1555"/>
      <c r="L133" s="1228"/>
    </row>
    <row r="134" spans="1:12" ht="27.95" customHeight="1">
      <c r="A134" s="1606"/>
      <c r="B134" s="1608"/>
      <c r="C134" s="1287"/>
      <c r="D134" s="1610"/>
      <c r="E134" s="1581">
        <f>BS!E67</f>
        <v>0</v>
      </c>
      <c r="F134" s="1581"/>
      <c r="G134" s="1554"/>
      <c r="H134" s="1341"/>
      <c r="I134" s="1349"/>
      <c r="J134" s="1554">
        <f>BS!G67</f>
        <v>0</v>
      </c>
      <c r="K134" s="1582"/>
      <c r="L134" s="1556"/>
    </row>
    <row r="135" spans="1:12" ht="27.95" customHeight="1">
      <c r="A135" s="1606" t="s">
        <v>535</v>
      </c>
      <c r="B135" s="1607" t="s">
        <v>2861</v>
      </c>
      <c r="C135" s="1291"/>
      <c r="D135" s="1609" t="s">
        <v>660</v>
      </c>
      <c r="E135" s="1581">
        <f>BS!D68</f>
        <v>0</v>
      </c>
      <c r="F135" s="1581"/>
      <c r="G135" s="1554"/>
      <c r="H135" s="1350"/>
      <c r="I135" s="1554">
        <f>E135-E136</f>
        <v>0</v>
      </c>
      <c r="J135" s="1582"/>
      <c r="K135" s="1555"/>
      <c r="L135" s="1228"/>
    </row>
    <row r="136" spans="1:12" ht="27.95" customHeight="1">
      <c r="A136" s="1606"/>
      <c r="B136" s="1608"/>
      <c r="C136" s="1287"/>
      <c r="D136" s="1610"/>
      <c r="E136" s="1581">
        <f>BS!E68</f>
        <v>0</v>
      </c>
      <c r="F136" s="1581"/>
      <c r="G136" s="1554"/>
      <c r="H136" s="1341"/>
      <c r="I136" s="1349"/>
      <c r="J136" s="1554">
        <f>BS!G68</f>
        <v>0</v>
      </c>
      <c r="K136" s="1582"/>
      <c r="L136" s="1556"/>
    </row>
    <row r="137" spans="1:12" ht="27.95" customHeight="1">
      <c r="A137" s="1606" t="s">
        <v>538</v>
      </c>
      <c r="B137" s="1632" t="s">
        <v>2872</v>
      </c>
      <c r="C137" s="1291"/>
      <c r="D137" s="1609" t="s">
        <v>662</v>
      </c>
      <c r="E137" s="1581">
        <f>BS!D69</f>
        <v>0</v>
      </c>
      <c r="F137" s="1581"/>
      <c r="G137" s="1554"/>
      <c r="H137" s="1350"/>
      <c r="I137" s="1554">
        <f>E137-E138</f>
        <v>0</v>
      </c>
      <c r="J137" s="1582"/>
      <c r="K137" s="1555"/>
      <c r="L137" s="1228"/>
    </row>
    <row r="138" spans="1:12" ht="30.75" customHeight="1">
      <c r="A138" s="1606"/>
      <c r="B138" s="1633"/>
      <c r="C138" s="1287"/>
      <c r="D138" s="1610"/>
      <c r="E138" s="1581">
        <f>BS!E69</f>
        <v>0</v>
      </c>
      <c r="F138" s="1581"/>
      <c r="G138" s="1554"/>
      <c r="H138" s="1341"/>
      <c r="I138" s="1349"/>
      <c r="J138" s="1554">
        <f>BS!G69</f>
        <v>0</v>
      </c>
      <c r="K138" s="1582"/>
      <c r="L138" s="1556"/>
    </row>
    <row r="139" spans="1:12" ht="27.95" customHeight="1">
      <c r="A139" s="1606" t="s">
        <v>541</v>
      </c>
      <c r="B139" s="1607" t="s">
        <v>2873</v>
      </c>
      <c r="C139" s="1291"/>
      <c r="D139" s="1609" t="s">
        <v>665</v>
      </c>
      <c r="E139" s="1581">
        <f>BS!D70</f>
        <v>0</v>
      </c>
      <c r="F139" s="1581"/>
      <c r="G139" s="1554"/>
      <c r="H139" s="1350"/>
      <c r="I139" s="1554">
        <f>E139-E140</f>
        <v>0</v>
      </c>
      <c r="J139" s="1582"/>
      <c r="K139" s="1555"/>
      <c r="L139" s="1228"/>
    </row>
    <row r="140" spans="1:12" ht="27.95" customHeight="1">
      <c r="A140" s="1606"/>
      <c r="B140" s="1608"/>
      <c r="C140" s="1287"/>
      <c r="D140" s="1610"/>
      <c r="E140" s="1581">
        <f>BS!E70</f>
        <v>0</v>
      </c>
      <c r="F140" s="1581"/>
      <c r="G140" s="1554"/>
      <c r="H140" s="1341"/>
      <c r="I140" s="1349"/>
      <c r="J140" s="1554">
        <f>BS!G70</f>
        <v>0</v>
      </c>
      <c r="K140" s="1582"/>
      <c r="L140" s="1556"/>
    </row>
    <row r="141" spans="1:12" ht="27.95" customHeight="1">
      <c r="A141" s="1606" t="s">
        <v>544</v>
      </c>
      <c r="B141" s="1607" t="s">
        <v>2874</v>
      </c>
      <c r="C141" s="1291"/>
      <c r="D141" s="1609" t="s">
        <v>668</v>
      </c>
      <c r="E141" s="1581">
        <f>BS!D71</f>
        <v>0</v>
      </c>
      <c r="F141" s="1581"/>
      <c r="G141" s="1554"/>
      <c r="H141" s="1350"/>
      <c r="I141" s="1554">
        <f>E141-E142</f>
        <v>0</v>
      </c>
      <c r="J141" s="1582"/>
      <c r="K141" s="1555"/>
      <c r="L141" s="1228"/>
    </row>
    <row r="142" spans="1:12" ht="27.95" customHeight="1">
      <c r="A142" s="1606"/>
      <c r="B142" s="1608"/>
      <c r="C142" s="1287"/>
      <c r="D142" s="1610"/>
      <c r="E142" s="1581">
        <f>BS!E71</f>
        <v>0</v>
      </c>
      <c r="F142" s="1581"/>
      <c r="G142" s="1554"/>
      <c r="H142" s="1341"/>
      <c r="I142" s="1349"/>
      <c r="J142" s="1554">
        <f>BS!G71</f>
        <v>0</v>
      </c>
      <c r="K142" s="1582"/>
      <c r="L142" s="1556"/>
    </row>
    <row r="143" spans="1:12" ht="27.95" customHeight="1">
      <c r="A143" s="1606" t="s">
        <v>547</v>
      </c>
      <c r="B143" s="1607" t="s">
        <v>2875</v>
      </c>
      <c r="C143" s="1291"/>
      <c r="D143" s="1609" t="s">
        <v>670</v>
      </c>
      <c r="E143" s="1581">
        <f>BS!D72</f>
        <v>0</v>
      </c>
      <c r="F143" s="1581"/>
      <c r="G143" s="1554"/>
      <c r="H143" s="1350"/>
      <c r="I143" s="1554">
        <f>E143-E144</f>
        <v>0</v>
      </c>
      <c r="J143" s="1582"/>
      <c r="K143" s="1555"/>
      <c r="L143" s="1228"/>
    </row>
    <row r="144" spans="1:12" s="1230" customFormat="1" ht="27.95" customHeight="1">
      <c r="A144" s="1606"/>
      <c r="B144" s="1608"/>
      <c r="C144" s="1287"/>
      <c r="D144" s="1610"/>
      <c r="E144" s="1581">
        <f>BS!E72</f>
        <v>0</v>
      </c>
      <c r="F144" s="1581"/>
      <c r="G144" s="1554"/>
      <c r="H144" s="1341"/>
      <c r="I144" s="1349"/>
      <c r="J144" s="1554">
        <f>BS!G72</f>
        <v>0</v>
      </c>
      <c r="K144" s="1582"/>
      <c r="L144" s="1556"/>
    </row>
    <row r="145" spans="1:12" s="1230" customFormat="1" ht="27.95" customHeight="1">
      <c r="A145" s="1606" t="s">
        <v>568</v>
      </c>
      <c r="B145" s="1607" t="s">
        <v>2864</v>
      </c>
      <c r="C145" s="1291"/>
      <c r="D145" s="1609" t="s">
        <v>672</v>
      </c>
      <c r="E145" s="1581">
        <f>BS!D73</f>
        <v>0</v>
      </c>
      <c r="F145" s="1581"/>
      <c r="G145" s="1554"/>
      <c r="H145" s="1350"/>
      <c r="I145" s="1554">
        <f>E145-E146</f>
        <v>0</v>
      </c>
      <c r="J145" s="1582"/>
      <c r="K145" s="1555"/>
      <c r="L145" s="1228"/>
    </row>
    <row r="146" spans="1:12" ht="27.95" customHeight="1">
      <c r="A146" s="1606"/>
      <c r="B146" s="1608"/>
      <c r="C146" s="1287"/>
      <c r="D146" s="1610"/>
      <c r="E146" s="1581">
        <f>BS!E73</f>
        <v>0</v>
      </c>
      <c r="F146" s="1581"/>
      <c r="G146" s="1554"/>
      <c r="H146" s="1341"/>
      <c r="I146" s="1349"/>
      <c r="J146" s="1554">
        <f>BS!G73</f>
        <v>0</v>
      </c>
      <c r="K146" s="1582"/>
      <c r="L146" s="1556"/>
    </row>
    <row r="147" spans="1:12" ht="27.95" customHeight="1">
      <c r="A147" s="1606" t="s">
        <v>571</v>
      </c>
      <c r="B147" s="1634" t="s">
        <v>2876</v>
      </c>
      <c r="C147" s="1299"/>
      <c r="D147" s="1609" t="s">
        <v>674</v>
      </c>
      <c r="E147" s="1581">
        <f>BS!D74</f>
        <v>0</v>
      </c>
      <c r="F147" s="1581"/>
      <c r="G147" s="1554"/>
      <c r="H147" s="1350"/>
      <c r="I147" s="1554">
        <f>E147-E148</f>
        <v>0</v>
      </c>
      <c r="J147" s="1582"/>
      <c r="K147" s="1555"/>
      <c r="L147" s="1228"/>
    </row>
    <row r="148" spans="1:12" s="1231" customFormat="1" ht="27.95" customHeight="1">
      <c r="A148" s="1606"/>
      <c r="B148" s="1635"/>
      <c r="C148" s="1300"/>
      <c r="D148" s="1610"/>
      <c r="E148" s="1581">
        <f>BS!E74</f>
        <v>0</v>
      </c>
      <c r="F148" s="1581"/>
      <c r="G148" s="1554"/>
      <c r="H148" s="1341"/>
      <c r="I148" s="1349"/>
      <c r="J148" s="1554">
        <f>BS!G74</f>
        <v>0</v>
      </c>
      <c r="K148" s="1582"/>
      <c r="L148" s="1556"/>
    </row>
    <row r="149" spans="1:12" s="1224" customFormat="1" ht="27.95" customHeight="1">
      <c r="A149" s="1575" t="s">
        <v>649</v>
      </c>
      <c r="B149" s="1611" t="s">
        <v>2877</v>
      </c>
      <c r="C149" s="1298"/>
      <c r="D149" s="1613" t="s">
        <v>681</v>
      </c>
      <c r="E149" s="1587">
        <f>BS!D75</f>
        <v>0</v>
      </c>
      <c r="F149" s="1587"/>
      <c r="G149" s="1588"/>
      <c r="H149" s="1356"/>
      <c r="I149" s="1588">
        <f>E149-E150</f>
        <v>0</v>
      </c>
      <c r="J149" s="1589"/>
      <c r="K149" s="1590"/>
      <c r="L149" s="1225"/>
    </row>
    <row r="150" spans="1:12" s="1224" customFormat="1" ht="27.95" customHeight="1">
      <c r="A150" s="1575"/>
      <c r="B150" s="1612"/>
      <c r="C150" s="1362"/>
      <c r="D150" s="1614"/>
      <c r="E150" s="1587">
        <f>BS!E75</f>
        <v>0</v>
      </c>
      <c r="F150" s="1587"/>
      <c r="G150" s="1588"/>
      <c r="H150" s="1343"/>
      <c r="I150" s="1355"/>
      <c r="J150" s="1588">
        <f>BS!G75</f>
        <v>0</v>
      </c>
      <c r="K150" s="1589"/>
      <c r="L150" s="1594"/>
    </row>
    <row r="151" spans="1:12" s="1224" customFormat="1" ht="27.95" customHeight="1">
      <c r="A151" s="1606" t="s">
        <v>652</v>
      </c>
      <c r="B151" s="1607" t="s">
        <v>2878</v>
      </c>
      <c r="C151" s="1291"/>
      <c r="D151" s="1609" t="s">
        <v>683</v>
      </c>
      <c r="E151" s="1581">
        <f>BS!D76</f>
        <v>0</v>
      </c>
      <c r="F151" s="1581"/>
      <c r="G151" s="1554"/>
      <c r="H151" s="1350"/>
      <c r="I151" s="1554">
        <f>E151-E152</f>
        <v>0</v>
      </c>
      <c r="J151" s="1582"/>
      <c r="K151" s="1555"/>
      <c r="L151" s="1228"/>
    </row>
    <row r="152" spans="1:12" ht="27.95" customHeight="1">
      <c r="A152" s="1606"/>
      <c r="B152" s="1608"/>
      <c r="C152" s="1287"/>
      <c r="D152" s="1610"/>
      <c r="E152" s="1581">
        <f>BS!E76</f>
        <v>0</v>
      </c>
      <c r="F152" s="1581"/>
      <c r="G152" s="1554"/>
      <c r="H152" s="1341"/>
      <c r="I152" s="1349"/>
      <c r="J152" s="1554">
        <f>BS!G76</f>
        <v>0</v>
      </c>
      <c r="K152" s="1582"/>
      <c r="L152" s="1556"/>
    </row>
    <row r="153" spans="1:12" ht="27.95" customHeight="1">
      <c r="A153" s="1606" t="s">
        <v>532</v>
      </c>
      <c r="B153" s="1632" t="s">
        <v>2879</v>
      </c>
      <c r="C153" s="1291"/>
      <c r="D153" s="1609" t="s">
        <v>685</v>
      </c>
      <c r="E153" s="1581">
        <f>BS!D77</f>
        <v>0</v>
      </c>
      <c r="F153" s="1581"/>
      <c r="G153" s="1554"/>
      <c r="H153" s="1350"/>
      <c r="I153" s="1554">
        <f>E153-E154</f>
        <v>0</v>
      </c>
      <c r="J153" s="1582"/>
      <c r="K153" s="1555"/>
      <c r="L153" s="1228"/>
    </row>
    <row r="154" spans="1:12" ht="39.75" customHeight="1">
      <c r="A154" s="1606"/>
      <c r="B154" s="1633"/>
      <c r="C154" s="1287"/>
      <c r="D154" s="1610"/>
      <c r="E154" s="1581">
        <f>BS!E78</f>
        <v>0</v>
      </c>
      <c r="F154" s="1581"/>
      <c r="G154" s="1554"/>
      <c r="H154" s="1341"/>
      <c r="I154" s="1349"/>
      <c r="J154" s="1554">
        <f>BS!G77</f>
        <v>0</v>
      </c>
      <c r="K154" s="1582"/>
      <c r="L154" s="1556"/>
    </row>
    <row r="155" spans="1:12" ht="27.95" customHeight="1">
      <c r="A155" s="1606" t="s">
        <v>535</v>
      </c>
      <c r="B155" s="1607" t="s">
        <v>2880</v>
      </c>
      <c r="C155" s="1291"/>
      <c r="D155" s="1609" t="s">
        <v>687</v>
      </c>
      <c r="E155" s="1581">
        <f>BS!D78</f>
        <v>0</v>
      </c>
      <c r="F155" s="1581"/>
      <c r="G155" s="1554"/>
      <c r="H155" s="1350"/>
      <c r="I155" s="1554">
        <f>E155-E156</f>
        <v>0</v>
      </c>
      <c r="J155" s="1582"/>
      <c r="K155" s="1555"/>
      <c r="L155" s="1228"/>
    </row>
    <row r="156" spans="1:12" ht="27.95" customHeight="1">
      <c r="A156" s="1606"/>
      <c r="B156" s="1608"/>
      <c r="C156" s="1287"/>
      <c r="D156" s="1610"/>
      <c r="E156" s="1581">
        <f>BS!E78</f>
        <v>0</v>
      </c>
      <c r="F156" s="1581"/>
      <c r="G156" s="1554"/>
      <c r="H156" s="1341"/>
      <c r="I156" s="1349"/>
      <c r="J156" s="1554">
        <f>BS!G78</f>
        <v>0</v>
      </c>
      <c r="K156" s="1582"/>
      <c r="L156" s="1556"/>
    </row>
    <row r="157" spans="1:12" ht="27.95" customHeight="1">
      <c r="A157" s="1606" t="s">
        <v>538</v>
      </c>
      <c r="B157" s="1607" t="s">
        <v>2881</v>
      </c>
      <c r="C157" s="1291"/>
      <c r="D157" s="1609" t="s">
        <v>689</v>
      </c>
      <c r="E157" s="1581">
        <f>BS!D79</f>
        <v>0</v>
      </c>
      <c r="F157" s="1581"/>
      <c r="G157" s="1554"/>
      <c r="H157" s="1350"/>
      <c r="I157" s="1554">
        <f>E157-E158</f>
        <v>0</v>
      </c>
      <c r="J157" s="1582"/>
      <c r="K157" s="1555"/>
      <c r="L157" s="1228"/>
    </row>
    <row r="158" spans="1:12" ht="27.95" customHeight="1" thickBot="1">
      <c r="A158" s="1618"/>
      <c r="B158" s="1619"/>
      <c r="C158" s="1402"/>
      <c r="D158" s="1620"/>
      <c r="E158" s="1583">
        <f>BS!E79</f>
        <v>0</v>
      </c>
      <c r="F158" s="1583"/>
      <c r="G158" s="1548"/>
      <c r="H158" s="1395"/>
      <c r="I158" s="1397"/>
      <c r="J158" s="1548">
        <f>BS!G79</f>
        <v>0</v>
      </c>
      <c r="K158" s="1584"/>
      <c r="L158" s="1550"/>
    </row>
    <row r="159" spans="1:12" ht="11.25" customHeight="1">
      <c r="A159" s="1559" t="s">
        <v>1137</v>
      </c>
      <c r="B159" s="1568" t="s">
        <v>1181</v>
      </c>
      <c r="C159" s="1296"/>
      <c r="D159" s="1622" t="s">
        <v>1135</v>
      </c>
      <c r="E159" s="1568" t="s">
        <v>2</v>
      </c>
      <c r="F159" s="1624"/>
      <c r="G159" s="1624"/>
      <c r="H159" s="1624"/>
      <c r="I159" s="1624"/>
      <c r="J159" s="1625"/>
      <c r="K159" s="1626" t="s">
        <v>1180</v>
      </c>
      <c r="L159" s="1627"/>
    </row>
    <row r="160" spans="1:12" ht="11.25" customHeight="1">
      <c r="A160" s="1621"/>
      <c r="B160" s="1543"/>
      <c r="C160" s="1297"/>
      <c r="D160" s="1623"/>
      <c r="E160" s="1628">
        <v>1</v>
      </c>
      <c r="F160" s="1629" t="s">
        <v>1179</v>
      </c>
      <c r="G160" s="1543"/>
      <c r="H160" s="1246"/>
      <c r="I160" s="1630" t="s">
        <v>1178</v>
      </c>
      <c r="J160" s="1631"/>
      <c r="K160" s="1568"/>
      <c r="L160" s="1569"/>
    </row>
    <row r="161" spans="1:12" ht="12" customHeight="1">
      <c r="A161" s="1621"/>
      <c r="B161" s="1543"/>
      <c r="C161" s="1247"/>
      <c r="D161" s="1623"/>
      <c r="E161" s="1628"/>
      <c r="F161" s="1629" t="s">
        <v>1177</v>
      </c>
      <c r="G161" s="1543"/>
      <c r="H161" s="1246"/>
      <c r="I161" s="1630"/>
      <c r="J161" s="1631"/>
      <c r="K161" s="1543" t="s">
        <v>1176</v>
      </c>
      <c r="L161" s="1544"/>
    </row>
    <row r="162" spans="1:12" ht="27.95" customHeight="1">
      <c r="A162" s="1575" t="s">
        <v>787</v>
      </c>
      <c r="B162" s="1611" t="s">
        <v>2882</v>
      </c>
      <c r="C162" s="1298"/>
      <c r="D162" s="1613" t="s">
        <v>691</v>
      </c>
      <c r="E162" s="1587">
        <f>BS!D80</f>
        <v>0</v>
      </c>
      <c r="F162" s="1587"/>
      <c r="G162" s="1588"/>
      <c r="H162" s="1263"/>
      <c r="I162" s="1588">
        <f>E162-E163</f>
        <v>0</v>
      </c>
      <c r="J162" s="1589"/>
      <c r="K162" s="1590"/>
      <c r="L162" s="1458"/>
    </row>
    <row r="163" spans="1:12" ht="27.95" customHeight="1">
      <c r="A163" s="1575"/>
      <c r="B163" s="1612"/>
      <c r="C163" s="1280"/>
      <c r="D163" s="1614"/>
      <c r="E163" s="1616">
        <f>BS!E80</f>
        <v>0</v>
      </c>
      <c r="F163" s="1616"/>
      <c r="G163" s="1617"/>
      <c r="H163" s="1301"/>
      <c r="I163" s="1232"/>
      <c r="J163" s="1588">
        <f>BS!G80</f>
        <v>0</v>
      </c>
      <c r="K163" s="1589"/>
      <c r="L163" s="1594"/>
    </row>
    <row r="164" spans="1:12" ht="27.95" customHeight="1">
      <c r="A164" s="1606" t="s">
        <v>790</v>
      </c>
      <c r="B164" s="1607" t="s">
        <v>2883</v>
      </c>
      <c r="C164" s="1291"/>
      <c r="D164" s="1609" t="s">
        <v>693</v>
      </c>
      <c r="E164" s="1581">
        <f>BS!D81</f>
        <v>0</v>
      </c>
      <c r="F164" s="1581"/>
      <c r="G164" s="1554"/>
      <c r="H164" s="1245"/>
      <c r="I164" s="1554">
        <f>E164-E165</f>
        <v>0</v>
      </c>
      <c r="J164" s="1615"/>
      <c r="K164" s="1602"/>
      <c r="L164" s="1459"/>
    </row>
    <row r="165" spans="1:12" s="1230" customFormat="1" ht="27.95" customHeight="1">
      <c r="A165" s="1606"/>
      <c r="B165" s="1608"/>
      <c r="C165" s="1287"/>
      <c r="D165" s="1610"/>
      <c r="E165" s="1581">
        <f>BS!E81</f>
        <v>0</v>
      </c>
      <c r="F165" s="1581"/>
      <c r="G165" s="1554"/>
      <c r="H165" s="1260"/>
      <c r="I165" s="1229"/>
      <c r="J165" s="1554">
        <f>BS!G81</f>
        <v>0</v>
      </c>
      <c r="K165" s="1582"/>
      <c r="L165" s="1556"/>
    </row>
    <row r="166" spans="1:12" s="1230" customFormat="1" ht="27.95" customHeight="1">
      <c r="A166" s="1606" t="s">
        <v>532</v>
      </c>
      <c r="B166" s="1607" t="s">
        <v>2884</v>
      </c>
      <c r="C166" s="1291"/>
      <c r="D166" s="1609" t="s">
        <v>695</v>
      </c>
      <c r="E166" s="1581">
        <f>BS!D82</f>
        <v>0</v>
      </c>
      <c r="F166" s="1581"/>
      <c r="G166" s="1554"/>
      <c r="H166" s="1245"/>
      <c r="I166" s="1554">
        <f>E166-E167</f>
        <v>0</v>
      </c>
      <c r="J166" s="1582"/>
      <c r="K166" s="1555"/>
      <c r="L166" s="1459"/>
    </row>
    <row r="167" spans="1:12" ht="27.95" customHeight="1">
      <c r="A167" s="1606"/>
      <c r="B167" s="1608"/>
      <c r="C167" s="1287"/>
      <c r="D167" s="1610"/>
      <c r="E167" s="1581">
        <f>BS!E82</f>
        <v>0</v>
      </c>
      <c r="F167" s="1581"/>
      <c r="G167" s="1554"/>
      <c r="H167" s="1260"/>
      <c r="I167" s="1229"/>
      <c r="J167" s="1554">
        <f>BS!G82</f>
        <v>0</v>
      </c>
      <c r="K167" s="1582"/>
      <c r="L167" s="1556"/>
    </row>
    <row r="168" spans="1:12" ht="27.95" customHeight="1">
      <c r="A168" s="1575" t="s">
        <v>663</v>
      </c>
      <c r="B168" s="1611" t="s">
        <v>2885</v>
      </c>
      <c r="C168" s="1298"/>
      <c r="D168" s="1613" t="s">
        <v>697</v>
      </c>
      <c r="E168" s="1587">
        <f>BS!D83</f>
        <v>0</v>
      </c>
      <c r="F168" s="1587"/>
      <c r="G168" s="1588"/>
      <c r="H168" s="1263"/>
      <c r="I168" s="1588">
        <f>E168-E169</f>
        <v>0</v>
      </c>
      <c r="J168" s="1589"/>
      <c r="K168" s="1590"/>
      <c r="L168" s="1458"/>
    </row>
    <row r="169" spans="1:12" s="1231" customFormat="1" ht="27.95" customHeight="1">
      <c r="A169" s="1575"/>
      <c r="B169" s="1612"/>
      <c r="C169" s="1280"/>
      <c r="D169" s="1614"/>
      <c r="E169" s="1587">
        <f>BS!E83</f>
        <v>0</v>
      </c>
      <c r="F169" s="1587"/>
      <c r="G169" s="1588"/>
      <c r="H169" s="1259"/>
      <c r="I169" s="1227"/>
      <c r="J169" s="1588">
        <f>BS!G83</f>
        <v>0</v>
      </c>
      <c r="K169" s="1589"/>
      <c r="L169" s="1594"/>
    </row>
    <row r="170" spans="1:12" ht="27.95" customHeight="1">
      <c r="A170" s="1606" t="s">
        <v>666</v>
      </c>
      <c r="B170" s="1607" t="s">
        <v>2886</v>
      </c>
      <c r="C170" s="1291"/>
      <c r="D170" s="1609" t="s">
        <v>699</v>
      </c>
      <c r="E170" s="1581">
        <f>BS!D84</f>
        <v>0</v>
      </c>
      <c r="F170" s="1581"/>
      <c r="G170" s="1554"/>
      <c r="H170" s="1245"/>
      <c r="I170" s="1554">
        <f>E170-E171</f>
        <v>0</v>
      </c>
      <c r="J170" s="1582"/>
      <c r="K170" s="1555"/>
      <c r="L170" s="1228"/>
    </row>
    <row r="171" spans="1:12" s="1230" customFormat="1" ht="27.95" customHeight="1">
      <c r="A171" s="1606"/>
      <c r="B171" s="1608"/>
      <c r="C171" s="1287"/>
      <c r="D171" s="1610"/>
      <c r="E171" s="1581">
        <f>BS!E84</f>
        <v>0</v>
      </c>
      <c r="F171" s="1581"/>
      <c r="G171" s="1554"/>
      <c r="H171" s="1260"/>
      <c r="I171" s="1229"/>
      <c r="J171" s="1554">
        <f>BS!G84</f>
        <v>0</v>
      </c>
      <c r="K171" s="1582"/>
      <c r="L171" s="1556"/>
    </row>
    <row r="172" spans="1:12" s="1230" customFormat="1" ht="27.95" customHeight="1">
      <c r="A172" s="1606" t="s">
        <v>532</v>
      </c>
      <c r="B172" s="1607" t="s">
        <v>2887</v>
      </c>
      <c r="C172" s="1291"/>
      <c r="D172" s="1609" t="s">
        <v>701</v>
      </c>
      <c r="E172" s="1581">
        <f>BS!D85</f>
        <v>0</v>
      </c>
      <c r="F172" s="1581"/>
      <c r="G172" s="1554"/>
      <c r="H172" s="1245"/>
      <c r="I172" s="1554">
        <f>E172-E173</f>
        <v>0</v>
      </c>
      <c r="J172" s="1582"/>
      <c r="K172" s="1555"/>
      <c r="L172" s="1228"/>
    </row>
    <row r="173" spans="1:12" ht="27.95" customHeight="1">
      <c r="A173" s="1606"/>
      <c r="B173" s="1608"/>
      <c r="C173" s="1287"/>
      <c r="D173" s="1610"/>
      <c r="E173" s="1581">
        <f>BS!E85</f>
        <v>0</v>
      </c>
      <c r="F173" s="1581"/>
      <c r="G173" s="1554"/>
      <c r="H173" s="1260"/>
      <c r="I173" s="1229"/>
      <c r="J173" s="1554">
        <f>BS!G85</f>
        <v>0</v>
      </c>
      <c r="K173" s="1582"/>
      <c r="L173" s="1556"/>
    </row>
    <row r="174" spans="1:12" ht="27.95" customHeight="1">
      <c r="A174" s="1606" t="s">
        <v>535</v>
      </c>
      <c r="B174" s="1607" t="s">
        <v>2888</v>
      </c>
      <c r="C174" s="1291"/>
      <c r="D174" s="1609" t="s">
        <v>703</v>
      </c>
      <c r="E174" s="1581">
        <f>BS!D86</f>
        <v>0</v>
      </c>
      <c r="F174" s="1581"/>
      <c r="G174" s="1554"/>
      <c r="H174" s="1245"/>
      <c r="I174" s="1554">
        <f>E174-E175</f>
        <v>0</v>
      </c>
      <c r="J174" s="1582"/>
      <c r="K174" s="1555"/>
      <c r="L174" s="1228"/>
    </row>
    <row r="175" spans="1:12" s="1231" customFormat="1" ht="27.95" customHeight="1">
      <c r="A175" s="1606"/>
      <c r="B175" s="1608"/>
      <c r="C175" s="1287"/>
      <c r="D175" s="1610"/>
      <c r="E175" s="1581">
        <f>BS!E86</f>
        <v>0</v>
      </c>
      <c r="F175" s="1581"/>
      <c r="G175" s="1554"/>
      <c r="H175" s="1260"/>
      <c r="I175" s="1229"/>
      <c r="J175" s="1554">
        <f>BS!G86</f>
        <v>0</v>
      </c>
      <c r="K175" s="1582"/>
      <c r="L175" s="1556"/>
    </row>
    <row r="176" spans="1:12" ht="27.95" customHeight="1">
      <c r="A176" s="1606" t="s">
        <v>538</v>
      </c>
      <c r="B176" s="1607" t="s">
        <v>2889</v>
      </c>
      <c r="C176" s="1291"/>
      <c r="D176" s="1609" t="s">
        <v>705</v>
      </c>
      <c r="E176" s="1581">
        <f>BS!D87</f>
        <v>0</v>
      </c>
      <c r="F176" s="1581"/>
      <c r="G176" s="1554"/>
      <c r="H176" s="1245"/>
      <c r="I176" s="1554">
        <f>E176-E177</f>
        <v>0</v>
      </c>
      <c r="J176" s="1582"/>
      <c r="K176" s="1555"/>
      <c r="L176" s="1228"/>
    </row>
    <row r="177" spans="1:12" s="1230" customFormat="1" ht="27.95" customHeight="1">
      <c r="A177" s="1606"/>
      <c r="B177" s="1608"/>
      <c r="C177" s="1287"/>
      <c r="D177" s="1610"/>
      <c r="E177" s="1581">
        <f>BS!E87</f>
        <v>0</v>
      </c>
      <c r="F177" s="1581"/>
      <c r="G177" s="1554"/>
      <c r="H177" s="1260"/>
      <c r="I177" s="1229"/>
      <c r="J177" s="1554">
        <f>BS!G87</f>
        <v>0</v>
      </c>
      <c r="K177" s="1582"/>
      <c r="L177" s="1556"/>
    </row>
    <row r="178" spans="1:12" s="1230" customFormat="1" ht="2.25" customHeight="1" thickBot="1">
      <c r="A178" s="1403"/>
      <c r="B178" s="1234"/>
      <c r="C178" s="1234"/>
      <c r="D178" s="1235"/>
      <c r="E178" s="1236"/>
      <c r="F178" s="1266"/>
      <c r="G178" s="1236"/>
      <c r="H178" s="1266"/>
      <c r="I178" s="1236"/>
      <c r="J178" s="1236"/>
      <c r="K178" s="1236"/>
      <c r="L178" s="1266"/>
    </row>
    <row r="179" spans="1:12" s="1231" customFormat="1" ht="30" customHeight="1">
      <c r="A179" s="1404" t="s">
        <v>1137</v>
      </c>
      <c r="B179" s="1539" t="s">
        <v>1136</v>
      </c>
      <c r="C179" s="1540"/>
      <c r="D179" s="1540"/>
      <c r="E179" s="1540"/>
      <c r="F179" s="1541"/>
      <c r="G179" s="1405" t="s">
        <v>1135</v>
      </c>
      <c r="H179" s="1406"/>
      <c r="I179" s="1539" t="s">
        <v>1134</v>
      </c>
      <c r="J179" s="1541"/>
      <c r="K179" s="1539" t="s">
        <v>1133</v>
      </c>
      <c r="L179" s="1542"/>
    </row>
    <row r="180" spans="1:12" s="1231" customFormat="1" ht="27.75" customHeight="1">
      <c r="A180" s="1238"/>
      <c r="B180" s="1604" t="s">
        <v>2890</v>
      </c>
      <c r="C180" s="1604"/>
      <c r="D180" s="1605"/>
      <c r="E180" s="1605"/>
      <c r="F180" s="1605"/>
      <c r="G180" s="1250" t="s">
        <v>707</v>
      </c>
      <c r="H180" s="1304"/>
      <c r="I180" s="1588">
        <f>BS!D94</f>
        <v>0</v>
      </c>
      <c r="J180" s="1590"/>
      <c r="K180" s="1588">
        <f>BS!E94</f>
        <v>0</v>
      </c>
      <c r="L180" s="1594"/>
    </row>
    <row r="181" spans="1:12" s="1231" customFormat="1" ht="27.75" customHeight="1">
      <c r="A181" s="1238" t="s">
        <v>523</v>
      </c>
      <c r="B181" s="1591" t="s">
        <v>2891</v>
      </c>
      <c r="C181" s="1592"/>
      <c r="D181" s="1592"/>
      <c r="E181" s="1592"/>
      <c r="F181" s="1593"/>
      <c r="G181" s="1251" t="s">
        <v>709</v>
      </c>
      <c r="H181" s="1293"/>
      <c r="I181" s="1588">
        <f>BS!D95</f>
        <v>0</v>
      </c>
      <c r="J181" s="1590"/>
      <c r="K181" s="1588">
        <f>BS!E95</f>
        <v>0</v>
      </c>
      <c r="L181" s="1594"/>
    </row>
    <row r="182" spans="1:12" ht="27.75" customHeight="1">
      <c r="A182" s="1238" t="s">
        <v>526</v>
      </c>
      <c r="B182" s="1591" t="s">
        <v>2892</v>
      </c>
      <c r="C182" s="1592"/>
      <c r="D182" s="1592"/>
      <c r="E182" s="1592"/>
      <c r="F182" s="1593"/>
      <c r="G182" s="1251" t="s">
        <v>711</v>
      </c>
      <c r="H182" s="1293"/>
      <c r="I182" s="1588">
        <f>BS!D96</f>
        <v>0</v>
      </c>
      <c r="J182" s="1590"/>
      <c r="K182" s="1588">
        <f>BS!E96</f>
        <v>0</v>
      </c>
      <c r="L182" s="1594"/>
    </row>
    <row r="183" spans="1:12" s="1230" customFormat="1" ht="27.75" customHeight="1">
      <c r="A183" s="1240" t="s">
        <v>529</v>
      </c>
      <c r="B183" s="1551" t="s">
        <v>1163</v>
      </c>
      <c r="C183" s="1552"/>
      <c r="D183" s="1552"/>
      <c r="E183" s="1552"/>
      <c r="F183" s="1553"/>
      <c r="G183" s="1252" t="s">
        <v>713</v>
      </c>
      <c r="H183" s="1294"/>
      <c r="I183" s="1554">
        <f>BS!D97</f>
        <v>0</v>
      </c>
      <c r="J183" s="1555"/>
      <c r="K183" s="1554">
        <f>BS!E97</f>
        <v>0</v>
      </c>
      <c r="L183" s="1556"/>
    </row>
    <row r="184" spans="1:12" s="1230" customFormat="1" ht="27.75" customHeight="1">
      <c r="A184" s="1238" t="s">
        <v>532</v>
      </c>
      <c r="B184" s="1551" t="s">
        <v>1161</v>
      </c>
      <c r="C184" s="1552"/>
      <c r="D184" s="1552"/>
      <c r="E184" s="1552"/>
      <c r="F184" s="1553"/>
      <c r="G184" s="1252" t="s">
        <v>715</v>
      </c>
      <c r="H184" s="1294"/>
      <c r="I184" s="1554">
        <f>BS!D98</f>
        <v>0</v>
      </c>
      <c r="J184" s="1555"/>
      <c r="K184" s="1554">
        <f>BS!E98</f>
        <v>0</v>
      </c>
      <c r="L184" s="1556"/>
    </row>
    <row r="185" spans="1:12" s="1230" customFormat="1" ht="27.75" customHeight="1">
      <c r="A185" s="1238" t="s">
        <v>535</v>
      </c>
      <c r="B185" s="1551" t="s">
        <v>1160</v>
      </c>
      <c r="C185" s="1552"/>
      <c r="D185" s="1552"/>
      <c r="E185" s="1552"/>
      <c r="F185" s="1553"/>
      <c r="G185" s="1252" t="s">
        <v>718</v>
      </c>
      <c r="H185" s="1294"/>
      <c r="I185" s="1554">
        <f>BS!D99</f>
        <v>0</v>
      </c>
      <c r="J185" s="1555"/>
      <c r="K185" s="1554">
        <f>BS!E99</f>
        <v>0</v>
      </c>
      <c r="L185" s="1556"/>
    </row>
    <row r="186" spans="1:12" ht="27.75" customHeight="1">
      <c r="A186" s="1238" t="s">
        <v>550</v>
      </c>
      <c r="B186" s="1591" t="s">
        <v>1158</v>
      </c>
      <c r="C186" s="1592"/>
      <c r="D186" s="1592"/>
      <c r="E186" s="1592"/>
      <c r="F186" s="1593"/>
      <c r="G186" s="1251" t="s">
        <v>721</v>
      </c>
      <c r="H186" s="1293"/>
      <c r="I186" s="1588">
        <f>BS!D100</f>
        <v>0</v>
      </c>
      <c r="J186" s="1590"/>
      <c r="K186" s="1588">
        <f>BS!E100</f>
        <v>0</v>
      </c>
      <c r="L186" s="1594"/>
    </row>
    <row r="187" spans="1:12" ht="27.75" customHeight="1">
      <c r="A187" s="1238" t="s">
        <v>574</v>
      </c>
      <c r="B187" s="1591" t="s">
        <v>1157</v>
      </c>
      <c r="C187" s="1592"/>
      <c r="D187" s="1592"/>
      <c r="E187" s="1592"/>
      <c r="F187" s="1593"/>
      <c r="G187" s="1251" t="s">
        <v>723</v>
      </c>
      <c r="H187" s="1293"/>
      <c r="I187" s="1588">
        <f>BS!D101</f>
        <v>0</v>
      </c>
      <c r="J187" s="1590"/>
      <c r="K187" s="1588">
        <f>BS!E101</f>
        <v>0</v>
      </c>
      <c r="L187" s="1594"/>
    </row>
    <row r="188" spans="1:12" ht="27.75" customHeight="1">
      <c r="A188" s="1238" t="s">
        <v>716</v>
      </c>
      <c r="B188" s="1591" t="s">
        <v>2893</v>
      </c>
      <c r="C188" s="1592"/>
      <c r="D188" s="1592"/>
      <c r="E188" s="1592"/>
      <c r="F188" s="1593"/>
      <c r="G188" s="1251" t="s">
        <v>726</v>
      </c>
      <c r="H188" s="1293"/>
      <c r="I188" s="1588">
        <f>BS!D102</f>
        <v>0</v>
      </c>
      <c r="J188" s="1590"/>
      <c r="K188" s="1588">
        <f>BS!E102</f>
        <v>0</v>
      </c>
      <c r="L188" s="1594"/>
    </row>
    <row r="189" spans="1:12" ht="27.75" customHeight="1">
      <c r="A189" s="1240" t="s">
        <v>719</v>
      </c>
      <c r="B189" s="1551" t="s">
        <v>2894</v>
      </c>
      <c r="C189" s="1552"/>
      <c r="D189" s="1552"/>
      <c r="E189" s="1552"/>
      <c r="F189" s="1553"/>
      <c r="G189" s="1252" t="s">
        <v>728</v>
      </c>
      <c r="H189" s="1294"/>
      <c r="I189" s="1554">
        <f>BS!D103</f>
        <v>0</v>
      </c>
      <c r="J189" s="1555"/>
      <c r="K189" s="1554">
        <f>BS!E103</f>
        <v>0</v>
      </c>
      <c r="L189" s="1556"/>
    </row>
    <row r="190" spans="1:12" s="1230" customFormat="1" ht="27.75" customHeight="1" thickBot="1">
      <c r="A190" s="1407" t="s">
        <v>532</v>
      </c>
      <c r="B190" s="1545" t="s">
        <v>2895</v>
      </c>
      <c r="C190" s="1546"/>
      <c r="D190" s="1546"/>
      <c r="E190" s="1546"/>
      <c r="F190" s="1547"/>
      <c r="G190" s="1408" t="s">
        <v>730</v>
      </c>
      <c r="H190" s="1409"/>
      <c r="I190" s="1548">
        <f>BS!D104</f>
        <v>0</v>
      </c>
      <c r="J190" s="1549"/>
      <c r="K190" s="1548">
        <f>BS!E104</f>
        <v>0</v>
      </c>
      <c r="L190" s="1550"/>
    </row>
    <row r="191" spans="1:12" s="1230" customFormat="1" ht="27.75" customHeight="1">
      <c r="A191" s="1404" t="s">
        <v>1137</v>
      </c>
      <c r="B191" s="1539" t="s">
        <v>1136</v>
      </c>
      <c r="C191" s="1540"/>
      <c r="D191" s="1540"/>
      <c r="E191" s="1540"/>
      <c r="F191" s="1541"/>
      <c r="G191" s="1405" t="s">
        <v>1135</v>
      </c>
      <c r="H191" s="1406"/>
      <c r="I191" s="1539" t="s">
        <v>1134</v>
      </c>
      <c r="J191" s="1541"/>
      <c r="K191" s="1539" t="s">
        <v>1133</v>
      </c>
      <c r="L191" s="1542"/>
    </row>
    <row r="192" spans="1:12" ht="27.75" customHeight="1">
      <c r="A192" s="1238" t="s">
        <v>724</v>
      </c>
      <c r="B192" s="1591" t="s">
        <v>2896</v>
      </c>
      <c r="C192" s="1592"/>
      <c r="D192" s="1592"/>
      <c r="E192" s="1592"/>
      <c r="F192" s="1593"/>
      <c r="G192" s="1251" t="s">
        <v>732</v>
      </c>
      <c r="H192" s="1293"/>
      <c r="I192" s="1588">
        <f>BS!D105</f>
        <v>0</v>
      </c>
      <c r="J192" s="1590"/>
      <c r="K192" s="1588">
        <f>BS!E105</f>
        <v>0</v>
      </c>
      <c r="L192" s="1594"/>
    </row>
    <row r="193" spans="1:12" ht="27.75" customHeight="1">
      <c r="A193" s="1240" t="s">
        <v>2712</v>
      </c>
      <c r="B193" s="1551" t="s">
        <v>2897</v>
      </c>
      <c r="C193" s="1552"/>
      <c r="D193" s="1552"/>
      <c r="E193" s="1552"/>
      <c r="F193" s="1553"/>
      <c r="G193" s="1252" t="s">
        <v>734</v>
      </c>
      <c r="H193" s="1294"/>
      <c r="I193" s="1554">
        <f>BS!D106</f>
        <v>0</v>
      </c>
      <c r="J193" s="1555"/>
      <c r="K193" s="1554">
        <f>BS!E106</f>
        <v>0</v>
      </c>
      <c r="L193" s="1556"/>
    </row>
    <row r="194" spans="1:12" ht="27.75" customHeight="1">
      <c r="A194" s="1238" t="s">
        <v>532</v>
      </c>
      <c r="B194" s="1551" t="s">
        <v>2898</v>
      </c>
      <c r="C194" s="1552"/>
      <c r="D194" s="1552"/>
      <c r="E194" s="1552"/>
      <c r="F194" s="1553"/>
      <c r="G194" s="1252" t="s">
        <v>736</v>
      </c>
      <c r="H194" s="1294"/>
      <c r="I194" s="1554">
        <f>BS!D107</f>
        <v>0</v>
      </c>
      <c r="J194" s="1555"/>
      <c r="K194" s="1554">
        <f>BS!E107</f>
        <v>0</v>
      </c>
      <c r="L194" s="1556"/>
    </row>
    <row r="195" spans="1:12" ht="27.75" customHeight="1">
      <c r="A195" s="1238" t="s">
        <v>2715</v>
      </c>
      <c r="B195" s="1591" t="s">
        <v>2899</v>
      </c>
      <c r="C195" s="1592"/>
      <c r="D195" s="1592"/>
      <c r="E195" s="1592"/>
      <c r="F195" s="1593"/>
      <c r="G195" s="1251" t="s">
        <v>738</v>
      </c>
      <c r="H195" s="1293"/>
      <c r="I195" s="1588">
        <f>BS!D108</f>
        <v>0</v>
      </c>
      <c r="J195" s="1590"/>
      <c r="K195" s="1588">
        <f>BS!E108</f>
        <v>0</v>
      </c>
      <c r="L195" s="1594"/>
    </row>
    <row r="196" spans="1:12" ht="27.75" customHeight="1">
      <c r="A196" s="1240" t="s">
        <v>2717</v>
      </c>
      <c r="B196" s="1551" t="s">
        <v>2900</v>
      </c>
      <c r="C196" s="1552"/>
      <c r="D196" s="1552"/>
      <c r="E196" s="1552"/>
      <c r="F196" s="1553"/>
      <c r="G196" s="1252" t="s">
        <v>740</v>
      </c>
      <c r="H196" s="1294"/>
      <c r="I196" s="1554">
        <f>BS!D109</f>
        <v>0</v>
      </c>
      <c r="J196" s="1555"/>
      <c r="K196" s="1554">
        <f>BS!E109</f>
        <v>0</v>
      </c>
      <c r="L196" s="1556"/>
    </row>
    <row r="197" spans="1:12" ht="27.75" customHeight="1">
      <c r="A197" s="1240" t="s">
        <v>532</v>
      </c>
      <c r="B197" s="1551" t="s">
        <v>1154</v>
      </c>
      <c r="C197" s="1552"/>
      <c r="D197" s="1552"/>
      <c r="E197" s="1552"/>
      <c r="F197" s="1553"/>
      <c r="G197" s="1252" t="s">
        <v>742</v>
      </c>
      <c r="H197" s="1294"/>
      <c r="I197" s="1554">
        <f>BS!D110</f>
        <v>0</v>
      </c>
      <c r="J197" s="1555"/>
      <c r="K197" s="1554">
        <f>BS!E110</f>
        <v>0</v>
      </c>
      <c r="L197" s="1556"/>
    </row>
    <row r="198" spans="1:12" s="1230" customFormat="1" ht="27.75" customHeight="1">
      <c r="A198" s="1240" t="s">
        <v>535</v>
      </c>
      <c r="B198" s="1551" t="s">
        <v>2901</v>
      </c>
      <c r="C198" s="1552"/>
      <c r="D198" s="1552"/>
      <c r="E198" s="1552"/>
      <c r="F198" s="1553"/>
      <c r="G198" s="1252" t="s">
        <v>743</v>
      </c>
      <c r="H198" s="1294"/>
      <c r="I198" s="1554">
        <f>BS!D111</f>
        <v>0</v>
      </c>
      <c r="J198" s="1555"/>
      <c r="K198" s="1554">
        <f>BS!E111</f>
        <v>0</v>
      </c>
      <c r="L198" s="1556"/>
    </row>
    <row r="199" spans="1:12" ht="27.75" customHeight="1">
      <c r="A199" s="1238" t="s">
        <v>2719</v>
      </c>
      <c r="B199" s="1591" t="s">
        <v>2902</v>
      </c>
      <c r="C199" s="1592"/>
      <c r="D199" s="1592"/>
      <c r="E199" s="1592"/>
      <c r="F199" s="1593"/>
      <c r="G199" s="1251" t="s">
        <v>745</v>
      </c>
      <c r="H199" s="1293"/>
      <c r="I199" s="1588">
        <f>BS!D112</f>
        <v>0</v>
      </c>
      <c r="J199" s="1590"/>
      <c r="K199" s="1588">
        <f>BS!E112</f>
        <v>0</v>
      </c>
      <c r="L199" s="1594"/>
    </row>
    <row r="200" spans="1:12" ht="27.75" customHeight="1">
      <c r="A200" s="1240" t="s">
        <v>2721</v>
      </c>
      <c r="B200" s="1551" t="s">
        <v>2903</v>
      </c>
      <c r="C200" s="1552"/>
      <c r="D200" s="1552"/>
      <c r="E200" s="1552"/>
      <c r="F200" s="1553"/>
      <c r="G200" s="1252" t="s">
        <v>747</v>
      </c>
      <c r="H200" s="1294"/>
      <c r="I200" s="1554">
        <f>BS!D113</f>
        <v>0</v>
      </c>
      <c r="J200" s="1555"/>
      <c r="K200" s="1554">
        <f>BS!E113</f>
        <v>0</v>
      </c>
      <c r="L200" s="1556"/>
    </row>
    <row r="201" spans="1:12" ht="27.75" customHeight="1">
      <c r="A201" s="1240" t="s">
        <v>532</v>
      </c>
      <c r="B201" s="1551" t="s">
        <v>1146</v>
      </c>
      <c r="C201" s="1552"/>
      <c r="D201" s="1552"/>
      <c r="E201" s="1552"/>
      <c r="F201" s="1553"/>
      <c r="G201" s="1252" t="s">
        <v>749</v>
      </c>
      <c r="H201" s="1294"/>
      <c r="I201" s="1554">
        <f>BS!D114</f>
        <v>0</v>
      </c>
      <c r="J201" s="1555"/>
      <c r="K201" s="1554">
        <f>BS!E114</f>
        <v>0</v>
      </c>
      <c r="L201" s="1556"/>
    </row>
    <row r="202" spans="1:12" s="1230" customFormat="1" ht="31.5" customHeight="1">
      <c r="A202" s="1238" t="s">
        <v>2722</v>
      </c>
      <c r="B202" s="1591" t="s">
        <v>3060</v>
      </c>
      <c r="C202" s="1592"/>
      <c r="D202" s="1592"/>
      <c r="E202" s="1592"/>
      <c r="F202" s="1593"/>
      <c r="G202" s="1251" t="s">
        <v>751</v>
      </c>
      <c r="H202" s="1293"/>
      <c r="I202" s="1588">
        <f>BS!D115</f>
        <v>0</v>
      </c>
      <c r="J202" s="1590"/>
      <c r="K202" s="1588">
        <f>BS!E115</f>
        <v>0</v>
      </c>
      <c r="L202" s="1594"/>
    </row>
    <row r="203" spans="1:12" ht="27.75" customHeight="1">
      <c r="A203" s="1238" t="s">
        <v>594</v>
      </c>
      <c r="B203" s="1591" t="s">
        <v>2904</v>
      </c>
      <c r="C203" s="1592"/>
      <c r="D203" s="1592"/>
      <c r="E203" s="1592"/>
      <c r="F203" s="1593"/>
      <c r="G203" s="1251" t="s">
        <v>753</v>
      </c>
      <c r="H203" s="1293"/>
      <c r="I203" s="1588">
        <f>BS!D116</f>
        <v>0</v>
      </c>
      <c r="J203" s="1590"/>
      <c r="K203" s="1588">
        <f>BS!E116</f>
        <v>0</v>
      </c>
      <c r="L203" s="1594"/>
    </row>
    <row r="204" spans="1:12" ht="27.75" customHeight="1">
      <c r="A204" s="1238" t="s">
        <v>597</v>
      </c>
      <c r="B204" s="1591" t="s">
        <v>2905</v>
      </c>
      <c r="C204" s="1592"/>
      <c r="D204" s="1592"/>
      <c r="E204" s="1592"/>
      <c r="F204" s="1593"/>
      <c r="G204" s="1251" t="s">
        <v>755</v>
      </c>
      <c r="H204" s="1293"/>
      <c r="I204" s="1588">
        <f>BS!D117</f>
        <v>0</v>
      </c>
      <c r="J204" s="1590"/>
      <c r="K204" s="1588">
        <f>BS!E117</f>
        <v>0</v>
      </c>
      <c r="L204" s="1594"/>
    </row>
    <row r="205" spans="1:12" s="1230" customFormat="1" ht="27.75" customHeight="1">
      <c r="A205" s="1238" t="s">
        <v>600</v>
      </c>
      <c r="B205" s="1591" t="s">
        <v>2906</v>
      </c>
      <c r="C205" s="1592"/>
      <c r="D205" s="1592"/>
      <c r="E205" s="1592"/>
      <c r="F205" s="1593"/>
      <c r="G205" s="1251" t="s">
        <v>757</v>
      </c>
      <c r="H205" s="1294"/>
      <c r="I205" s="1554">
        <f>BS!D118</f>
        <v>0</v>
      </c>
      <c r="J205" s="1555"/>
      <c r="K205" s="1554">
        <f>BS!E118</f>
        <v>0</v>
      </c>
      <c r="L205" s="1556"/>
    </row>
    <row r="206" spans="1:12" s="1230" customFormat="1" ht="27.75" customHeight="1">
      <c r="A206" s="1240" t="s">
        <v>2688</v>
      </c>
      <c r="B206" s="1551" t="s">
        <v>2907</v>
      </c>
      <c r="C206" s="1552"/>
      <c r="D206" s="1552"/>
      <c r="E206" s="1552"/>
      <c r="F206" s="1553"/>
      <c r="G206" s="1252" t="s">
        <v>760</v>
      </c>
      <c r="H206" s="1294"/>
      <c r="I206" s="1554">
        <f>BS!D119</f>
        <v>0</v>
      </c>
      <c r="J206" s="1555"/>
      <c r="K206" s="1554">
        <f>BS!E119</f>
        <v>0</v>
      </c>
      <c r="L206" s="1556"/>
    </row>
    <row r="207" spans="1:12" s="1230" customFormat="1" ht="31.5" customHeight="1">
      <c r="A207" s="1240" t="s">
        <v>2689</v>
      </c>
      <c r="B207" s="1551" t="s">
        <v>2908</v>
      </c>
      <c r="C207" s="1552"/>
      <c r="D207" s="1552"/>
      <c r="E207" s="1552"/>
      <c r="F207" s="1553"/>
      <c r="G207" s="1252" t="s">
        <v>763</v>
      </c>
      <c r="H207" s="1294"/>
      <c r="I207" s="1554">
        <f>BS!D120</f>
        <v>0</v>
      </c>
      <c r="J207" s="1555"/>
      <c r="K207" s="1554">
        <f>BS!E120</f>
        <v>0</v>
      </c>
      <c r="L207" s="1556"/>
    </row>
    <row r="208" spans="1:12" ht="27.75" customHeight="1">
      <c r="A208" s="1240" t="s">
        <v>2690</v>
      </c>
      <c r="B208" s="1551" t="s">
        <v>2909</v>
      </c>
      <c r="C208" s="1552"/>
      <c r="D208" s="1552"/>
      <c r="E208" s="1552"/>
      <c r="F208" s="1553"/>
      <c r="G208" s="1252" t="s">
        <v>765</v>
      </c>
      <c r="H208" s="1294"/>
      <c r="I208" s="1554">
        <f>BS!D121</f>
        <v>0</v>
      </c>
      <c r="J208" s="1555"/>
      <c r="K208" s="1554">
        <f>BS!E121</f>
        <v>0</v>
      </c>
      <c r="L208" s="1556"/>
    </row>
    <row r="209" spans="1:12" ht="25.5" customHeight="1">
      <c r="A209" s="1240" t="s">
        <v>532</v>
      </c>
      <c r="B209" s="1551" t="s">
        <v>2871</v>
      </c>
      <c r="C209" s="1552"/>
      <c r="D209" s="1552"/>
      <c r="E209" s="1552"/>
      <c r="F209" s="1553"/>
      <c r="G209" s="1251" t="s">
        <v>767</v>
      </c>
      <c r="H209" s="1293"/>
      <c r="I209" s="1554">
        <f>BS!D122</f>
        <v>0</v>
      </c>
      <c r="J209" s="1555"/>
      <c r="K209" s="1554">
        <f>BS!E122</f>
        <v>0</v>
      </c>
      <c r="L209" s="1556"/>
    </row>
    <row r="210" spans="1:12" ht="27.75" customHeight="1">
      <c r="A210" s="1286" t="s">
        <v>535</v>
      </c>
      <c r="B210" s="1599" t="s">
        <v>2910</v>
      </c>
      <c r="C210" s="1599"/>
      <c r="D210" s="1600"/>
      <c r="E210" s="1600"/>
      <c r="F210" s="1600"/>
      <c r="G210" s="1305" t="s">
        <v>768</v>
      </c>
      <c r="H210" s="1302"/>
      <c r="I210" s="1601">
        <f>BS!D123</f>
        <v>0</v>
      </c>
      <c r="J210" s="1602"/>
      <c r="K210" s="1601">
        <f>BS!E123</f>
        <v>0</v>
      </c>
      <c r="L210" s="1603"/>
    </row>
    <row r="211" spans="1:12" ht="32.25" customHeight="1">
      <c r="A211" s="1242" t="s">
        <v>538</v>
      </c>
      <c r="B211" s="1551" t="s">
        <v>2911</v>
      </c>
      <c r="C211" s="1552"/>
      <c r="D211" s="1552"/>
      <c r="E211" s="1552"/>
      <c r="F211" s="1553"/>
      <c r="G211" s="1252" t="s">
        <v>770</v>
      </c>
      <c r="H211" s="1294"/>
      <c r="I211" s="1554">
        <f>BS!D124</f>
        <v>0</v>
      </c>
      <c r="J211" s="1555"/>
      <c r="K211" s="1554">
        <f>BS!E124</f>
        <v>0</v>
      </c>
      <c r="L211" s="1556"/>
    </row>
    <row r="212" spans="1:12" s="1230" customFormat="1" ht="27.75" customHeight="1">
      <c r="A212" s="1242" t="s">
        <v>541</v>
      </c>
      <c r="B212" s="1551" t="s">
        <v>2912</v>
      </c>
      <c r="C212" s="1552"/>
      <c r="D212" s="1552"/>
      <c r="E212" s="1552"/>
      <c r="F212" s="1553"/>
      <c r="G212" s="1252" t="s">
        <v>772</v>
      </c>
      <c r="H212" s="1294"/>
      <c r="I212" s="1554">
        <f>BS!D125</f>
        <v>0</v>
      </c>
      <c r="J212" s="1555"/>
      <c r="K212" s="1554">
        <f>BS!E125</f>
        <v>0</v>
      </c>
      <c r="L212" s="1556"/>
    </row>
    <row r="213" spans="1:12" ht="27.75" customHeight="1">
      <c r="A213" s="1242" t="s">
        <v>544</v>
      </c>
      <c r="B213" s="1551" t="s">
        <v>1128</v>
      </c>
      <c r="C213" s="1552"/>
      <c r="D213" s="1552"/>
      <c r="E213" s="1552"/>
      <c r="F213" s="1553"/>
      <c r="G213" s="1252" t="s">
        <v>774</v>
      </c>
      <c r="H213" s="1294"/>
      <c r="I213" s="1554">
        <f>BS!D126</f>
        <v>0</v>
      </c>
      <c r="J213" s="1555"/>
      <c r="K213" s="1554">
        <f>BS!E126</f>
        <v>0</v>
      </c>
      <c r="L213" s="1556"/>
    </row>
    <row r="214" spans="1:12" ht="27.75" customHeight="1">
      <c r="A214" s="1242" t="s">
        <v>547</v>
      </c>
      <c r="B214" s="1551" t="s">
        <v>1127</v>
      </c>
      <c r="C214" s="1552"/>
      <c r="D214" s="1552"/>
      <c r="E214" s="1552"/>
      <c r="F214" s="1553"/>
      <c r="G214" s="1252" t="s">
        <v>776</v>
      </c>
      <c r="H214" s="1294"/>
      <c r="I214" s="1554">
        <f>BS!D127</f>
        <v>0</v>
      </c>
      <c r="J214" s="1555"/>
      <c r="K214" s="1554">
        <f>BS!E127</f>
        <v>0</v>
      </c>
      <c r="L214" s="1556"/>
    </row>
    <row r="215" spans="1:12" ht="27.75" customHeight="1">
      <c r="A215" s="1242" t="s">
        <v>568</v>
      </c>
      <c r="B215" s="1551" t="s">
        <v>2913</v>
      </c>
      <c r="C215" s="1552"/>
      <c r="D215" s="1552"/>
      <c r="E215" s="1552"/>
      <c r="F215" s="1553"/>
      <c r="G215" s="1252" t="s">
        <v>778</v>
      </c>
      <c r="H215" s="1294"/>
      <c r="I215" s="1554">
        <f>BS!D128</f>
        <v>0</v>
      </c>
      <c r="J215" s="1555"/>
      <c r="K215" s="1554">
        <f>BS!E128</f>
        <v>0</v>
      </c>
      <c r="L215" s="1556"/>
    </row>
    <row r="216" spans="1:12" ht="27.75" customHeight="1">
      <c r="A216" s="1242" t="s">
        <v>571</v>
      </c>
      <c r="B216" s="1551" t="s">
        <v>1125</v>
      </c>
      <c r="C216" s="1552"/>
      <c r="D216" s="1552"/>
      <c r="E216" s="1552"/>
      <c r="F216" s="1553"/>
      <c r="G216" s="1252" t="s">
        <v>780</v>
      </c>
      <c r="H216" s="1294"/>
      <c r="I216" s="1554">
        <f>BS!D129</f>
        <v>0</v>
      </c>
      <c r="J216" s="1555"/>
      <c r="K216" s="1554">
        <f>BS!E129</f>
        <v>0</v>
      </c>
      <c r="L216" s="1556"/>
    </row>
    <row r="217" spans="1:12" ht="27.75" customHeight="1">
      <c r="A217" s="1242" t="s">
        <v>758</v>
      </c>
      <c r="B217" s="1551" t="s">
        <v>2914</v>
      </c>
      <c r="C217" s="1552"/>
      <c r="D217" s="1552"/>
      <c r="E217" s="1552"/>
      <c r="F217" s="1553"/>
      <c r="G217" s="1252" t="s">
        <v>782</v>
      </c>
      <c r="H217" s="1294"/>
      <c r="I217" s="1554">
        <f>BS!D130</f>
        <v>0</v>
      </c>
      <c r="J217" s="1555"/>
      <c r="K217" s="1554">
        <f>BS!E130</f>
        <v>0</v>
      </c>
      <c r="L217" s="1556"/>
    </row>
    <row r="218" spans="1:12" ht="27.75" customHeight="1">
      <c r="A218" s="1242" t="s">
        <v>761</v>
      </c>
      <c r="B218" s="1551" t="s">
        <v>2915</v>
      </c>
      <c r="C218" s="1552"/>
      <c r="D218" s="1552"/>
      <c r="E218" s="1552"/>
      <c r="F218" s="1553"/>
      <c r="G218" s="1252" t="s">
        <v>784</v>
      </c>
      <c r="H218" s="1294"/>
      <c r="I218" s="1554">
        <f>BS!D131</f>
        <v>0</v>
      </c>
      <c r="J218" s="1555"/>
      <c r="K218" s="1554">
        <f>BS!E131</f>
        <v>0</v>
      </c>
      <c r="L218" s="1556"/>
    </row>
    <row r="219" spans="1:12" ht="27.75" customHeight="1" thickBot="1">
      <c r="A219" s="1410" t="s">
        <v>2731</v>
      </c>
      <c r="B219" s="1545" t="s">
        <v>1123</v>
      </c>
      <c r="C219" s="1546"/>
      <c r="D219" s="1546"/>
      <c r="E219" s="1546"/>
      <c r="F219" s="1547"/>
      <c r="G219" s="1408" t="s">
        <v>786</v>
      </c>
      <c r="H219" s="1409"/>
      <c r="I219" s="1548">
        <f>BS!D132</f>
        <v>0</v>
      </c>
      <c r="J219" s="1549"/>
      <c r="K219" s="1548">
        <f>BS!E132</f>
        <v>0</v>
      </c>
      <c r="L219" s="1550"/>
    </row>
    <row r="220" spans="1:12" ht="27.75" customHeight="1">
      <c r="A220" s="1404" t="s">
        <v>1137</v>
      </c>
      <c r="B220" s="1539" t="s">
        <v>1136</v>
      </c>
      <c r="C220" s="1540"/>
      <c r="D220" s="1540"/>
      <c r="E220" s="1540"/>
      <c r="F220" s="1541"/>
      <c r="G220" s="1405" t="s">
        <v>1135</v>
      </c>
      <c r="H220" s="1406"/>
      <c r="I220" s="1539" t="s">
        <v>1134</v>
      </c>
      <c r="J220" s="1541"/>
      <c r="K220" s="1539" t="s">
        <v>1133</v>
      </c>
      <c r="L220" s="1542"/>
    </row>
    <row r="221" spans="1:12" ht="27.75" customHeight="1">
      <c r="A221" s="1243" t="s">
        <v>613</v>
      </c>
      <c r="B221" s="1591" t="s">
        <v>2916</v>
      </c>
      <c r="C221" s="1592"/>
      <c r="D221" s="1592"/>
      <c r="E221" s="1592"/>
      <c r="F221" s="1593"/>
      <c r="G221" s="1251" t="s">
        <v>789</v>
      </c>
      <c r="H221" s="1293"/>
      <c r="I221" s="1588">
        <f>BS!D133</f>
        <v>0</v>
      </c>
      <c r="J221" s="1590"/>
      <c r="K221" s="1588">
        <f>BS!E133</f>
        <v>0</v>
      </c>
      <c r="L221" s="1594"/>
    </row>
    <row r="222" spans="1:12" ht="27.75" customHeight="1">
      <c r="A222" s="1242" t="s">
        <v>616</v>
      </c>
      <c r="B222" s="1551" t="s">
        <v>2917</v>
      </c>
      <c r="C222" s="1552"/>
      <c r="D222" s="1552"/>
      <c r="E222" s="1552"/>
      <c r="F222" s="1553"/>
      <c r="G222" s="1252" t="s">
        <v>792</v>
      </c>
      <c r="H222" s="1294"/>
      <c r="I222" s="1554">
        <f>BS!D134</f>
        <v>0</v>
      </c>
      <c r="J222" s="1555"/>
      <c r="K222" s="1554">
        <f>BS!E134</f>
        <v>0</v>
      </c>
      <c r="L222" s="1556"/>
    </row>
    <row r="223" spans="1:12" ht="27.75" customHeight="1">
      <c r="A223" s="1242" t="s">
        <v>532</v>
      </c>
      <c r="B223" s="1551" t="s">
        <v>2918</v>
      </c>
      <c r="C223" s="1552"/>
      <c r="D223" s="1552"/>
      <c r="E223" s="1552"/>
      <c r="F223" s="1553"/>
      <c r="G223" s="1252" t="s">
        <v>794</v>
      </c>
      <c r="H223" s="1294"/>
      <c r="I223" s="1554">
        <f>BS!D135</f>
        <v>0</v>
      </c>
      <c r="J223" s="1555"/>
      <c r="K223" s="1554">
        <f>BS!E135</f>
        <v>0</v>
      </c>
      <c r="L223" s="1556"/>
    </row>
    <row r="224" spans="1:12" ht="27.75" customHeight="1">
      <c r="A224" s="1243" t="s">
        <v>631</v>
      </c>
      <c r="B224" s="1591" t="s">
        <v>2919</v>
      </c>
      <c r="C224" s="1592"/>
      <c r="D224" s="1592"/>
      <c r="E224" s="1592"/>
      <c r="F224" s="1593"/>
      <c r="G224" s="1251" t="s">
        <v>796</v>
      </c>
      <c r="H224" s="1293"/>
      <c r="I224" s="1588">
        <f>BS!D136</f>
        <v>0</v>
      </c>
      <c r="J224" s="1590"/>
      <c r="K224" s="1588">
        <f>BS!E136</f>
        <v>0</v>
      </c>
      <c r="L224" s="1594"/>
    </row>
    <row r="225" spans="1:12" ht="27.75" customHeight="1">
      <c r="A225" s="1243" t="s">
        <v>649</v>
      </c>
      <c r="B225" s="1591" t="s">
        <v>2991</v>
      </c>
      <c r="C225" s="1592"/>
      <c r="D225" s="1592"/>
      <c r="E225" s="1592"/>
      <c r="F225" s="1593"/>
      <c r="G225" s="1251" t="s">
        <v>798</v>
      </c>
      <c r="H225" s="1293"/>
      <c r="I225" s="1588">
        <f>BS!D137</f>
        <v>0</v>
      </c>
      <c r="J225" s="1590"/>
      <c r="K225" s="1588">
        <f>BS!E137</f>
        <v>0</v>
      </c>
      <c r="L225" s="1594"/>
    </row>
    <row r="226" spans="1:12" s="1230" customFormat="1" ht="27.75" customHeight="1">
      <c r="A226" s="1243" t="s">
        <v>652</v>
      </c>
      <c r="B226" s="1591" t="s">
        <v>2920</v>
      </c>
      <c r="C226" s="1592"/>
      <c r="D226" s="1592"/>
      <c r="E226" s="1592"/>
      <c r="F226" s="1593"/>
      <c r="G226" s="1251" t="s">
        <v>800</v>
      </c>
      <c r="H226" s="1294"/>
      <c r="I226" s="1588">
        <f>BS!D138</f>
        <v>0</v>
      </c>
      <c r="J226" s="1590"/>
      <c r="K226" s="1588">
        <f>BS!E138</f>
        <v>0</v>
      </c>
      <c r="L226" s="1594"/>
    </row>
    <row r="227" spans="1:12" ht="31.5" customHeight="1">
      <c r="A227" s="1242" t="s">
        <v>2688</v>
      </c>
      <c r="B227" s="1551" t="s">
        <v>2921</v>
      </c>
      <c r="C227" s="1552"/>
      <c r="D227" s="1552"/>
      <c r="E227" s="1552"/>
      <c r="F227" s="1553"/>
      <c r="G227" s="1252" t="s">
        <v>802</v>
      </c>
      <c r="H227" s="1294"/>
      <c r="I227" s="1554">
        <f>BS!D139</f>
        <v>0</v>
      </c>
      <c r="J227" s="1555"/>
      <c r="K227" s="1554">
        <f>BS!E139</f>
        <v>0</v>
      </c>
      <c r="L227" s="1556"/>
    </row>
    <row r="228" spans="1:12" ht="30.75" customHeight="1">
      <c r="A228" s="1242" t="s">
        <v>2689</v>
      </c>
      <c r="B228" s="1551" t="s">
        <v>2922</v>
      </c>
      <c r="C228" s="1552"/>
      <c r="D228" s="1552"/>
      <c r="E228" s="1552"/>
      <c r="F228" s="1553"/>
      <c r="G228" s="1252" t="s">
        <v>804</v>
      </c>
      <c r="H228" s="1294"/>
      <c r="I228" s="1554">
        <f>BS!D140</f>
        <v>0</v>
      </c>
      <c r="J228" s="1555"/>
      <c r="K228" s="1554">
        <f>BS!E140</f>
        <v>0</v>
      </c>
      <c r="L228" s="1556"/>
    </row>
    <row r="229" spans="1:12" ht="31.5" customHeight="1">
      <c r="A229" s="1242" t="s">
        <v>2690</v>
      </c>
      <c r="B229" s="1551" t="s">
        <v>2923</v>
      </c>
      <c r="C229" s="1552"/>
      <c r="D229" s="1552"/>
      <c r="E229" s="1552"/>
      <c r="F229" s="1553"/>
      <c r="G229" s="1252" t="s">
        <v>2736</v>
      </c>
      <c r="H229" s="1294"/>
      <c r="I229" s="1554">
        <f>BS!D141</f>
        <v>0</v>
      </c>
      <c r="J229" s="1555"/>
      <c r="K229" s="1554">
        <f>BS!E141</f>
        <v>0</v>
      </c>
      <c r="L229" s="1556"/>
    </row>
    <row r="230" spans="1:12" ht="27.75" customHeight="1">
      <c r="A230" s="1242" t="s">
        <v>532</v>
      </c>
      <c r="B230" s="1551" t="s">
        <v>1120</v>
      </c>
      <c r="C230" s="1552"/>
      <c r="D230" s="1552"/>
      <c r="E230" s="1552"/>
      <c r="F230" s="1553"/>
      <c r="G230" s="1252" t="s">
        <v>2737</v>
      </c>
      <c r="H230" s="1294"/>
      <c r="I230" s="1554">
        <f>BS!D142</f>
        <v>0</v>
      </c>
      <c r="J230" s="1555"/>
      <c r="K230" s="1554">
        <f>BS!E142</f>
        <v>0</v>
      </c>
      <c r="L230" s="1556"/>
    </row>
    <row r="231" spans="1:12" ht="27.75" customHeight="1">
      <c r="A231" s="1242" t="s">
        <v>535</v>
      </c>
      <c r="B231" s="1551" t="s">
        <v>2924</v>
      </c>
      <c r="C231" s="1552"/>
      <c r="D231" s="1552"/>
      <c r="E231" s="1552"/>
      <c r="F231" s="1553"/>
      <c r="G231" s="1252" t="s">
        <v>2738</v>
      </c>
      <c r="H231" s="1294"/>
      <c r="I231" s="1554">
        <f>BS!D143</f>
        <v>0</v>
      </c>
      <c r="J231" s="1555"/>
      <c r="K231" s="1554">
        <f>BS!E143</f>
        <v>0</v>
      </c>
      <c r="L231" s="1556"/>
    </row>
    <row r="232" spans="1:12" ht="30.75" customHeight="1">
      <c r="A232" s="1242" t="s">
        <v>538</v>
      </c>
      <c r="B232" s="1551" t="s">
        <v>2925</v>
      </c>
      <c r="C232" s="1552"/>
      <c r="D232" s="1552"/>
      <c r="E232" s="1552"/>
      <c r="F232" s="1553"/>
      <c r="G232" s="1252" t="s">
        <v>2739</v>
      </c>
      <c r="H232" s="1294"/>
      <c r="I232" s="1554">
        <f>BS!D144</f>
        <v>0</v>
      </c>
      <c r="J232" s="1555"/>
      <c r="K232" s="1554">
        <f>BS!E144</f>
        <v>0</v>
      </c>
      <c r="L232" s="1556"/>
    </row>
    <row r="233" spans="1:12" ht="27.75" customHeight="1">
      <c r="A233" s="1242" t="s">
        <v>541</v>
      </c>
      <c r="B233" s="1551" t="s">
        <v>2926</v>
      </c>
      <c r="C233" s="1552"/>
      <c r="D233" s="1552"/>
      <c r="E233" s="1552"/>
      <c r="F233" s="1553"/>
      <c r="G233" s="1252" t="s">
        <v>2740</v>
      </c>
      <c r="H233" s="1294"/>
      <c r="I233" s="1554">
        <f>BS!D145</f>
        <v>0</v>
      </c>
      <c r="J233" s="1555"/>
      <c r="K233" s="1554">
        <f>BS!E145</f>
        <v>0</v>
      </c>
      <c r="L233" s="1556"/>
    </row>
    <row r="234" spans="1:12" ht="27.75" customHeight="1">
      <c r="A234" s="1242" t="s">
        <v>544</v>
      </c>
      <c r="B234" s="1551" t="s">
        <v>1115</v>
      </c>
      <c r="C234" s="1552"/>
      <c r="D234" s="1552"/>
      <c r="E234" s="1552"/>
      <c r="F234" s="1553"/>
      <c r="G234" s="1252" t="s">
        <v>2741</v>
      </c>
      <c r="H234" s="1294"/>
      <c r="I234" s="1554">
        <f>BS!D146</f>
        <v>0</v>
      </c>
      <c r="J234" s="1555"/>
      <c r="K234" s="1554">
        <f>BS!E146</f>
        <v>0</v>
      </c>
      <c r="L234" s="1556"/>
    </row>
    <row r="235" spans="1:12" ht="27.75" customHeight="1">
      <c r="A235" s="1242" t="s">
        <v>547</v>
      </c>
      <c r="B235" s="1551" t="s">
        <v>2927</v>
      </c>
      <c r="C235" s="1552"/>
      <c r="D235" s="1552"/>
      <c r="E235" s="1552"/>
      <c r="F235" s="1553"/>
      <c r="G235" s="1252" t="s">
        <v>2743</v>
      </c>
      <c r="H235" s="1294"/>
      <c r="I235" s="1554">
        <f>BS!D147</f>
        <v>0</v>
      </c>
      <c r="J235" s="1555"/>
      <c r="K235" s="1554">
        <f>BS!E147</f>
        <v>0</v>
      </c>
      <c r="L235" s="1556"/>
    </row>
    <row r="236" spans="1:12" s="1230" customFormat="1" ht="27.75" customHeight="1">
      <c r="A236" s="1242" t="s">
        <v>568</v>
      </c>
      <c r="B236" s="1551" t="s">
        <v>2928</v>
      </c>
      <c r="C236" s="1552"/>
      <c r="D236" s="1552"/>
      <c r="E236" s="1552"/>
      <c r="F236" s="1553"/>
      <c r="G236" s="1252" t="s">
        <v>2744</v>
      </c>
      <c r="H236" s="1294"/>
      <c r="I236" s="1554">
        <f>BS!D148</f>
        <v>0</v>
      </c>
      <c r="J236" s="1555"/>
      <c r="K236" s="1554">
        <f>BS!E148</f>
        <v>0</v>
      </c>
      <c r="L236" s="1556"/>
    </row>
    <row r="237" spans="1:12" ht="27.75" customHeight="1">
      <c r="A237" s="1242" t="s">
        <v>571</v>
      </c>
      <c r="B237" s="1551" t="s">
        <v>2929</v>
      </c>
      <c r="C237" s="1552"/>
      <c r="D237" s="1552"/>
      <c r="E237" s="1552"/>
      <c r="F237" s="1553"/>
      <c r="G237" s="1252" t="s">
        <v>2746</v>
      </c>
      <c r="H237" s="1294"/>
      <c r="I237" s="1554">
        <f>BS!D149</f>
        <v>0</v>
      </c>
      <c r="J237" s="1555"/>
      <c r="K237" s="1554">
        <f>BS!E149</f>
        <v>0</v>
      </c>
      <c r="L237" s="1556"/>
    </row>
    <row r="238" spans="1:12" ht="27.75" customHeight="1">
      <c r="A238" s="1242" t="s">
        <v>758</v>
      </c>
      <c r="B238" s="1551" t="s">
        <v>2930</v>
      </c>
      <c r="C238" s="1552"/>
      <c r="D238" s="1552"/>
      <c r="E238" s="1552"/>
      <c r="F238" s="1553"/>
      <c r="G238" s="1252" t="s">
        <v>2748</v>
      </c>
      <c r="H238" s="1294"/>
      <c r="I238" s="1554">
        <f>BS!D150</f>
        <v>0</v>
      </c>
      <c r="J238" s="1555"/>
      <c r="K238" s="1554">
        <f>BS!E150</f>
        <v>0</v>
      </c>
      <c r="L238" s="1556"/>
    </row>
    <row r="239" spans="1:12" ht="27.75" customHeight="1">
      <c r="A239" s="1243" t="s">
        <v>787</v>
      </c>
      <c r="B239" s="1591" t="s">
        <v>2931</v>
      </c>
      <c r="C239" s="1592"/>
      <c r="D239" s="1592"/>
      <c r="E239" s="1592"/>
      <c r="F239" s="1593"/>
      <c r="G239" s="1251" t="s">
        <v>2750</v>
      </c>
      <c r="H239" s="1293"/>
      <c r="I239" s="1588">
        <f>BS!D151</f>
        <v>0</v>
      </c>
      <c r="J239" s="1590"/>
      <c r="K239" s="1588">
        <f>BS!E151</f>
        <v>0</v>
      </c>
      <c r="L239" s="1594"/>
    </row>
    <row r="240" spans="1:12" s="1230" customFormat="1" ht="27.75" customHeight="1">
      <c r="A240" s="1242" t="s">
        <v>790</v>
      </c>
      <c r="B240" s="1551" t="s">
        <v>2932</v>
      </c>
      <c r="C240" s="1552"/>
      <c r="D240" s="1552"/>
      <c r="E240" s="1552"/>
      <c r="F240" s="1553"/>
      <c r="G240" s="1252" t="s">
        <v>2751</v>
      </c>
      <c r="H240" s="1294"/>
      <c r="I240" s="1554">
        <f>BS!D152</f>
        <v>0</v>
      </c>
      <c r="J240" s="1555"/>
      <c r="K240" s="1554">
        <f>BS!E152</f>
        <v>0</v>
      </c>
      <c r="L240" s="1556"/>
    </row>
    <row r="241" spans="1:12" s="1230" customFormat="1" ht="27.75" customHeight="1">
      <c r="A241" s="1242" t="s">
        <v>532</v>
      </c>
      <c r="B241" s="1551" t="s">
        <v>2933</v>
      </c>
      <c r="C241" s="1552"/>
      <c r="D241" s="1552"/>
      <c r="E241" s="1552"/>
      <c r="F241" s="1553"/>
      <c r="G241" s="1252" t="s">
        <v>2752</v>
      </c>
      <c r="H241" s="1294"/>
      <c r="I241" s="1554">
        <f>BS!D153</f>
        <v>0</v>
      </c>
      <c r="J241" s="1555"/>
      <c r="K241" s="1554">
        <f>BS!E153</f>
        <v>0</v>
      </c>
      <c r="L241" s="1556"/>
    </row>
    <row r="242" spans="1:12" s="1230" customFormat="1" ht="27.75" customHeight="1">
      <c r="A242" s="1361" t="s">
        <v>2753</v>
      </c>
      <c r="B242" s="1585" t="s">
        <v>2934</v>
      </c>
      <c r="C242" s="1585"/>
      <c r="D242" s="1595"/>
      <c r="E242" s="1595"/>
      <c r="F242" s="1595"/>
      <c r="G242" s="1306" t="s">
        <v>2754</v>
      </c>
      <c r="H242" s="1307"/>
      <c r="I242" s="1596">
        <f>BS!D154</f>
        <v>0</v>
      </c>
      <c r="J242" s="1597"/>
      <c r="K242" s="1596">
        <f>BS!E154</f>
        <v>0</v>
      </c>
      <c r="L242" s="1598"/>
    </row>
    <row r="243" spans="1:12" s="1230" customFormat="1" ht="27.75" customHeight="1">
      <c r="A243" s="1351" t="s">
        <v>2755</v>
      </c>
      <c r="B243" s="1591" t="s">
        <v>1111</v>
      </c>
      <c r="C243" s="1592"/>
      <c r="D243" s="1592"/>
      <c r="E243" s="1592"/>
      <c r="F243" s="1593"/>
      <c r="G243" s="1251" t="s">
        <v>2756</v>
      </c>
      <c r="H243" s="1293"/>
      <c r="I243" s="1588">
        <f>BS!D155</f>
        <v>0</v>
      </c>
      <c r="J243" s="1590"/>
      <c r="K243" s="1588">
        <f>BS!E155</f>
        <v>0</v>
      </c>
      <c r="L243" s="1594"/>
    </row>
    <row r="244" spans="1:12" s="1230" customFormat="1" ht="27.75" customHeight="1">
      <c r="A244" s="1351" t="s">
        <v>663</v>
      </c>
      <c r="B244" s="1591" t="s">
        <v>2935</v>
      </c>
      <c r="C244" s="1592"/>
      <c r="D244" s="1592"/>
      <c r="E244" s="1592"/>
      <c r="F244" s="1593"/>
      <c r="G244" s="1251" t="s">
        <v>2758</v>
      </c>
      <c r="H244" s="1293"/>
      <c r="I244" s="1588">
        <f>BS!D156</f>
        <v>0</v>
      </c>
      <c r="J244" s="1590"/>
      <c r="K244" s="1588">
        <f>BS!E156</f>
        <v>0</v>
      </c>
      <c r="L244" s="1594"/>
    </row>
    <row r="245" spans="1:12" s="1230" customFormat="1" ht="27.75" customHeight="1">
      <c r="A245" s="1345" t="s">
        <v>666</v>
      </c>
      <c r="B245" s="1551" t="s">
        <v>1106</v>
      </c>
      <c r="C245" s="1552"/>
      <c r="D245" s="1552"/>
      <c r="E245" s="1552"/>
      <c r="F245" s="1553"/>
      <c r="G245" s="1252" t="s">
        <v>2759</v>
      </c>
      <c r="H245" s="1294"/>
      <c r="I245" s="1554">
        <f>BS!D157</f>
        <v>0</v>
      </c>
      <c r="J245" s="1555"/>
      <c r="K245" s="1554">
        <f>BS!E157</f>
        <v>0</v>
      </c>
      <c r="L245" s="1556"/>
    </row>
    <row r="246" spans="1:12" s="1230" customFormat="1" ht="27.75" customHeight="1">
      <c r="A246" s="1345" t="s">
        <v>532</v>
      </c>
      <c r="B246" s="1551" t="s">
        <v>1105</v>
      </c>
      <c r="C246" s="1552"/>
      <c r="D246" s="1552"/>
      <c r="E246" s="1552"/>
      <c r="F246" s="1553"/>
      <c r="G246" s="1252" t="s">
        <v>2760</v>
      </c>
      <c r="H246" s="1294"/>
      <c r="I246" s="1554">
        <f>BS!D158</f>
        <v>0</v>
      </c>
      <c r="J246" s="1555"/>
      <c r="K246" s="1554">
        <f>BS!E158</f>
        <v>0</v>
      </c>
      <c r="L246" s="1556"/>
    </row>
    <row r="247" spans="1:12" s="1230" customFormat="1" ht="27.75" customHeight="1">
      <c r="A247" s="1345" t="s">
        <v>535</v>
      </c>
      <c r="B247" s="1551" t="s">
        <v>1104</v>
      </c>
      <c r="C247" s="1552"/>
      <c r="D247" s="1552"/>
      <c r="E247" s="1552"/>
      <c r="F247" s="1553"/>
      <c r="G247" s="1252" t="s">
        <v>2761</v>
      </c>
      <c r="H247" s="1294"/>
      <c r="I247" s="1554">
        <f>BS!D159</f>
        <v>0</v>
      </c>
      <c r="J247" s="1555"/>
      <c r="K247" s="1554">
        <f>BS!E159</f>
        <v>0</v>
      </c>
      <c r="L247" s="1556"/>
    </row>
    <row r="248" spans="1:12" ht="27.75" customHeight="1" thickBot="1">
      <c r="A248" s="1411" t="s">
        <v>538</v>
      </c>
      <c r="B248" s="1545" t="s">
        <v>1103</v>
      </c>
      <c r="C248" s="1546"/>
      <c r="D248" s="1546"/>
      <c r="E248" s="1546"/>
      <c r="F248" s="1547"/>
      <c r="G248" s="1408" t="s">
        <v>2762</v>
      </c>
      <c r="H248" s="1409"/>
      <c r="I248" s="1548">
        <f>BS!D160</f>
        <v>0</v>
      </c>
      <c r="J248" s="1549"/>
      <c r="K248" s="1548">
        <f>BS!E160</f>
        <v>0</v>
      </c>
      <c r="L248" s="1550"/>
    </row>
    <row r="249" spans="1:12" ht="27.75" customHeight="1">
      <c r="A249" s="1233"/>
      <c r="B249" s="1234"/>
      <c r="C249" s="1234"/>
      <c r="D249" s="1244"/>
      <c r="E249" s="1244"/>
      <c r="F249" s="1244"/>
      <c r="G249" s="1235"/>
      <c r="H249" s="1235"/>
      <c r="I249" s="1236"/>
      <c r="J249" s="1236"/>
      <c r="K249" s="1236"/>
      <c r="L249" s="1236"/>
    </row>
    <row r="250" spans="1:12" ht="24.75" customHeight="1"/>
    <row r="251" spans="1:12" ht="24.75" customHeight="1"/>
    <row r="252" spans="1:12" ht="24.75" customHeight="1"/>
  </sheetData>
  <mergeCells count="822">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1:F181"/>
    <mergeCell ref="I181:J181"/>
    <mergeCell ref="K181:L181"/>
    <mergeCell ref="B182:F182"/>
    <mergeCell ref="I182:J182"/>
    <mergeCell ref="K182:L182"/>
    <mergeCell ref="B179:F179"/>
    <mergeCell ref="I179:J179"/>
    <mergeCell ref="K179:L179"/>
    <mergeCell ref="B180:F180"/>
    <mergeCell ref="I180:J180"/>
    <mergeCell ref="K180:L180"/>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98:F198"/>
    <mergeCell ref="I198:J198"/>
    <mergeCell ref="K198:L198"/>
    <mergeCell ref="B199:F199"/>
    <mergeCell ref="I199:J199"/>
    <mergeCell ref="K199:L199"/>
    <mergeCell ref="B196:F196"/>
    <mergeCell ref="I196:J196"/>
    <mergeCell ref="K196:L196"/>
    <mergeCell ref="B197:F197"/>
    <mergeCell ref="I197:J197"/>
    <mergeCell ref="K197:L197"/>
    <mergeCell ref="B202:F202"/>
    <mergeCell ref="I202:J202"/>
    <mergeCell ref="K202:L202"/>
    <mergeCell ref="B203:F203"/>
    <mergeCell ref="I203:J203"/>
    <mergeCell ref="K203:L203"/>
    <mergeCell ref="B200:F200"/>
    <mergeCell ref="I200:J200"/>
    <mergeCell ref="K200:L200"/>
    <mergeCell ref="B201:F201"/>
    <mergeCell ref="I201:J201"/>
    <mergeCell ref="K201:L201"/>
    <mergeCell ref="B206:F206"/>
    <mergeCell ref="I206:J206"/>
    <mergeCell ref="K206:L206"/>
    <mergeCell ref="B207:F207"/>
    <mergeCell ref="I207:J207"/>
    <mergeCell ref="K207:L207"/>
    <mergeCell ref="B204:F204"/>
    <mergeCell ref="I204:J204"/>
    <mergeCell ref="K204:L204"/>
    <mergeCell ref="B205:F205"/>
    <mergeCell ref="I205:J205"/>
    <mergeCell ref="K205:L205"/>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21:F221"/>
    <mergeCell ref="I221:J221"/>
    <mergeCell ref="K221:L221"/>
    <mergeCell ref="B217:F217"/>
    <mergeCell ref="I217:J217"/>
    <mergeCell ref="K217:L217"/>
    <mergeCell ref="B218:F218"/>
    <mergeCell ref="I218:J218"/>
    <mergeCell ref="K218:L218"/>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43:F243"/>
    <mergeCell ref="I243:J243"/>
    <mergeCell ref="K243:L243"/>
    <mergeCell ref="B244:F244"/>
    <mergeCell ref="I244:J244"/>
    <mergeCell ref="K244:L244"/>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sheetPr codeName="Sheet5"/>
  <dimension ref="A1:G10"/>
  <sheetViews>
    <sheetView showGridLines="0" zoomScaleNormal="100" workbookViewId="0">
      <selection activeCell="B15" sqref="B15"/>
    </sheetView>
  </sheetViews>
  <sheetFormatPr defaultRowHeight="15"/>
  <cols>
    <col min="1" max="1" width="24.85546875" customWidth="1"/>
    <col min="2" max="2" width="10.42578125" customWidth="1"/>
    <col min="3" max="4" width="13.42578125" customWidth="1"/>
    <col min="5" max="6" width="11.85546875" customWidth="1"/>
  </cols>
  <sheetData>
    <row r="1" spans="1:7" s="39" customFormat="1" ht="16.5">
      <c r="A1" s="1" t="s">
        <v>7</v>
      </c>
    </row>
    <row r="2" spans="1:7">
      <c r="A2" s="20"/>
      <c r="B2" s="20"/>
      <c r="C2" s="20"/>
      <c r="D2" s="20"/>
      <c r="E2" s="20"/>
      <c r="F2" s="20"/>
      <c r="G2" s="20"/>
    </row>
    <row r="3" spans="1:7" ht="15.75" thickBot="1">
      <c r="A3" s="20" t="s">
        <v>15</v>
      </c>
      <c r="B3" s="20"/>
      <c r="C3" s="20"/>
      <c r="D3" s="20"/>
      <c r="E3" s="20"/>
      <c r="F3" s="20"/>
      <c r="G3" s="20"/>
    </row>
    <row r="4" spans="1:7" ht="44.25" customHeight="1" thickTop="1" thickBot="1">
      <c r="A4" s="1481" t="s">
        <v>16</v>
      </c>
      <c r="B4" s="1482"/>
      <c r="C4" s="1481" t="s">
        <v>10</v>
      </c>
      <c r="D4" s="1482"/>
      <c r="E4" s="1479" t="s">
        <v>11</v>
      </c>
      <c r="F4" s="1479" t="s">
        <v>454</v>
      </c>
      <c r="G4" s="20"/>
    </row>
    <row r="5" spans="1:7" ht="27" customHeight="1" thickTop="1" thickBot="1">
      <c r="A5" s="397" t="s">
        <v>9</v>
      </c>
      <c r="B5" s="21" t="s">
        <v>17</v>
      </c>
      <c r="C5" s="21" t="s">
        <v>13</v>
      </c>
      <c r="D5" s="21" t="s">
        <v>12</v>
      </c>
      <c r="E5" s="1480"/>
      <c r="F5" s="1480"/>
      <c r="G5" s="20"/>
    </row>
    <row r="6" spans="1:7" ht="16.5" thickTop="1" thickBot="1">
      <c r="A6" s="14"/>
      <c r="B6" s="31"/>
      <c r="C6" s="22"/>
      <c r="D6" s="32"/>
      <c r="E6" s="32"/>
      <c r="F6" s="33"/>
      <c r="G6" s="20"/>
    </row>
    <row r="7" spans="1:7" ht="15.75" thickBot="1">
      <c r="A7" s="14"/>
      <c r="B7" s="31"/>
      <c r="C7" s="22"/>
      <c r="D7" s="32"/>
      <c r="E7" s="32"/>
      <c r="F7" s="33"/>
      <c r="G7" s="20"/>
    </row>
    <row r="8" spans="1:7" ht="15.75" thickBot="1">
      <c r="A8" s="14"/>
      <c r="B8" s="31"/>
      <c r="C8" s="22"/>
      <c r="D8" s="32"/>
      <c r="E8" s="32"/>
      <c r="F8" s="33"/>
      <c r="G8" s="20"/>
    </row>
    <row r="9" spans="1:7" ht="15.75" thickBot="1">
      <c r="A9" s="25" t="s">
        <v>14</v>
      </c>
      <c r="B9" s="34" t="s">
        <v>18</v>
      </c>
      <c r="C9" s="26">
        <f>SUM(C6:C8)</f>
        <v>0</v>
      </c>
      <c r="D9" s="35">
        <f>SUM(D6:D8)</f>
        <v>0</v>
      </c>
      <c r="E9" s="35">
        <f t="shared" ref="E9:F9" si="0">SUM(E6:E8)</f>
        <v>0</v>
      </c>
      <c r="F9" s="36">
        <f t="shared" si="0"/>
        <v>0</v>
      </c>
      <c r="G9" s="20"/>
    </row>
    <row r="10" spans="1:7" ht="15.7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sheetPr codeName="Sheet19">
    <tabColor rgb="FF92D050"/>
    <outlinePr summaryBelow="0" summaryRight="0"/>
  </sheetPr>
  <dimension ref="A1:L66"/>
  <sheetViews>
    <sheetView showGridLines="0" view="pageBreakPreview" zoomScaleNormal="100" zoomScaleSheetLayoutView="100" workbookViewId="0">
      <selection activeCell="G7" sqref="G7"/>
    </sheetView>
  </sheetViews>
  <sheetFormatPr defaultColWidth="9.140625" defaultRowHeight="10.5"/>
  <cols>
    <col min="1" max="1" width="4.42578125" style="1281" customWidth="1"/>
    <col min="2" max="2" width="15.5703125" style="1281" customWidth="1"/>
    <col min="3" max="3" width="4.85546875" style="1281" customWidth="1"/>
    <col min="4" max="4" width="23.85546875" style="1281" customWidth="1"/>
    <col min="5" max="5" width="0.5703125" style="1281" customWidth="1"/>
    <col min="6" max="6" width="6.42578125" style="1281" customWidth="1"/>
    <col min="7" max="8" width="22.85546875" style="1281" customWidth="1"/>
    <col min="9" max="16384" width="9.140625" style="1281"/>
  </cols>
  <sheetData>
    <row r="1" spans="1:12" s="1222" customFormat="1" ht="15" customHeight="1">
      <c r="A1" s="1221"/>
      <c r="D1" s="1223"/>
      <c r="E1" s="1223"/>
      <c r="F1" s="1223"/>
      <c r="I1" s="1223"/>
      <c r="J1" s="1223"/>
    </row>
    <row r="2" spans="1:12" s="1222" customFormat="1" ht="23.25" customHeight="1">
      <c r="A2" s="1221"/>
      <c r="B2" s="1209" t="s">
        <v>2992</v>
      </c>
      <c r="C2" s="533" t="s">
        <v>1231</v>
      </c>
      <c r="D2" s="1311" t="str">
        <f>'BS-SK Statutory'!E2</f>
        <v xml:space="preserve">  2  0  2  0  1  2  5  7  7  8</v>
      </c>
      <c r="E2" s="589"/>
      <c r="F2" s="1256" t="s">
        <v>1074</v>
      </c>
      <c r="G2" s="1310" t="str">
        <f>'BS-SK Statutory'!J2</f>
        <v xml:space="preserve">  3  6  3  7  1  4  5  8 </v>
      </c>
    </row>
    <row r="3" spans="1:12" s="1222" customFormat="1" ht="2.25" customHeight="1" thickBot="1">
      <c r="A3" s="1221"/>
      <c r="B3" s="1268"/>
      <c r="C3" s="1223"/>
      <c r="D3" s="1223"/>
      <c r="E3" s="1223"/>
    </row>
    <row r="4" spans="1:12" s="1273" customFormat="1" ht="11.25" customHeight="1">
      <c r="A4" s="1269"/>
      <c r="B4" s="1270"/>
      <c r="C4" s="1309"/>
      <c r="D4" s="1309"/>
      <c r="E4" s="1271"/>
      <c r="F4" s="1272"/>
      <c r="G4" s="1649" t="s">
        <v>1299</v>
      </c>
      <c r="H4" s="1678"/>
    </row>
    <row r="5" spans="1:12" s="1273" customFormat="1" ht="33.75" customHeight="1">
      <c r="A5" s="1358" t="s">
        <v>1137</v>
      </c>
      <c r="B5" s="1543" t="s">
        <v>1298</v>
      </c>
      <c r="C5" s="1572"/>
      <c r="D5" s="1572"/>
      <c r="E5" s="1342"/>
      <c r="F5" s="1359" t="s">
        <v>1135</v>
      </c>
      <c r="G5" s="1274" t="s">
        <v>1297</v>
      </c>
      <c r="H5" s="1275" t="s">
        <v>1296</v>
      </c>
    </row>
    <row r="6" spans="1:12" s="1273" customFormat="1" ht="29.65" customHeight="1">
      <c r="A6" s="1243" t="s">
        <v>880</v>
      </c>
      <c r="B6" s="1591" t="s">
        <v>2938</v>
      </c>
      <c r="C6" s="1592"/>
      <c r="D6" s="1592"/>
      <c r="E6" s="1593"/>
      <c r="F6" s="1239" t="s">
        <v>814</v>
      </c>
      <c r="G6" s="1355">
        <f>'P&amp;L'!D9</f>
        <v>0</v>
      </c>
      <c r="H6" s="1344">
        <f>'P&amp;L'!E9</f>
        <v>0</v>
      </c>
    </row>
    <row r="7" spans="1:12" s="1273" customFormat="1" ht="29.65" customHeight="1">
      <c r="A7" s="1243" t="s">
        <v>942</v>
      </c>
      <c r="B7" s="1591" t="s">
        <v>2939</v>
      </c>
      <c r="C7" s="1592"/>
      <c r="D7" s="1592"/>
      <c r="E7" s="1593"/>
      <c r="F7" s="1239" t="s">
        <v>817</v>
      </c>
      <c r="G7" s="1355">
        <f>'P&amp;L'!D10</f>
        <v>0</v>
      </c>
      <c r="H7" s="1276">
        <f>'P&amp;L'!E10</f>
        <v>0</v>
      </c>
    </row>
    <row r="8" spans="1:12" s="1278" customFormat="1" ht="29.65" customHeight="1">
      <c r="A8" s="1312" t="s">
        <v>877</v>
      </c>
      <c r="B8" s="1551" t="s">
        <v>2940</v>
      </c>
      <c r="C8" s="1552"/>
      <c r="D8" s="1552"/>
      <c r="E8" s="1553"/>
      <c r="F8" s="1241" t="s">
        <v>820</v>
      </c>
      <c r="G8" s="1349">
        <f>'P&amp;L'!D11</f>
        <v>0</v>
      </c>
      <c r="H8" s="1277">
        <f>'P&amp;L'!E11</f>
        <v>0</v>
      </c>
    </row>
    <row r="9" spans="1:12" s="1278" customFormat="1" ht="29.65" customHeight="1">
      <c r="A9" s="1312" t="s">
        <v>2766</v>
      </c>
      <c r="B9" s="1551" t="s">
        <v>2941</v>
      </c>
      <c r="C9" s="1552"/>
      <c r="D9" s="1552"/>
      <c r="E9" s="1553"/>
      <c r="F9" s="1241" t="s">
        <v>823</v>
      </c>
      <c r="G9" s="1349">
        <f>'P&amp;L'!D12</f>
        <v>0</v>
      </c>
      <c r="H9" s="1277">
        <f>'P&amp;L'!E12</f>
        <v>0</v>
      </c>
    </row>
    <row r="10" spans="1:12" s="1273" customFormat="1" ht="29.65" customHeight="1">
      <c r="A10" s="1312" t="s">
        <v>2768</v>
      </c>
      <c r="B10" s="1551" t="s">
        <v>2942</v>
      </c>
      <c r="C10" s="1552"/>
      <c r="D10" s="1552"/>
      <c r="E10" s="1553"/>
      <c r="F10" s="1241" t="s">
        <v>826</v>
      </c>
      <c r="G10" s="1349">
        <f>'P&amp;L'!D13</f>
        <v>0</v>
      </c>
      <c r="H10" s="1277">
        <f>'P&amp;L'!E13</f>
        <v>0</v>
      </c>
    </row>
    <row r="11" spans="1:12" s="1273" customFormat="1" ht="29.65" customHeight="1">
      <c r="A11" s="1312" t="s">
        <v>2770</v>
      </c>
      <c r="B11" s="1551" t="s">
        <v>2943</v>
      </c>
      <c r="C11" s="1552"/>
      <c r="D11" s="1552"/>
      <c r="E11" s="1553"/>
      <c r="F11" s="1241" t="s">
        <v>828</v>
      </c>
      <c r="G11" s="1349">
        <f>'P&amp;L'!D14</f>
        <v>0</v>
      </c>
      <c r="H11" s="1277">
        <f>'P&amp;L'!E14</f>
        <v>0</v>
      </c>
    </row>
    <row r="12" spans="1:12" s="1273" customFormat="1" ht="29.65" customHeight="1">
      <c r="A12" s="1312" t="s">
        <v>976</v>
      </c>
      <c r="B12" s="1551" t="s">
        <v>2944</v>
      </c>
      <c r="C12" s="1552"/>
      <c r="D12" s="1552"/>
      <c r="E12" s="1553"/>
      <c r="F12" s="1241" t="s">
        <v>830</v>
      </c>
      <c r="G12" s="1349">
        <f>'P&amp;L'!D15</f>
        <v>0</v>
      </c>
      <c r="H12" s="1277">
        <f>'P&amp;L'!E15</f>
        <v>0</v>
      </c>
    </row>
    <row r="13" spans="1:12" s="1278" customFormat="1" ht="31.5" customHeight="1">
      <c r="A13" s="1312" t="s">
        <v>2771</v>
      </c>
      <c r="B13" s="1551" t="s">
        <v>2945</v>
      </c>
      <c r="C13" s="1552"/>
      <c r="D13" s="1552"/>
      <c r="E13" s="1553"/>
      <c r="F13" s="1241" t="s">
        <v>832</v>
      </c>
      <c r="G13" s="1349">
        <f>'P&amp;L'!D16</f>
        <v>0</v>
      </c>
      <c r="H13" s="1277">
        <f>'P&amp;L'!E16</f>
        <v>0</v>
      </c>
      <c r="L13" s="1273"/>
    </row>
    <row r="14" spans="1:12" s="1273" customFormat="1" ht="29.65" customHeight="1">
      <c r="A14" s="1312" t="s">
        <v>2772</v>
      </c>
      <c r="B14" s="1551" t="s">
        <v>2946</v>
      </c>
      <c r="C14" s="1552"/>
      <c r="D14" s="1552"/>
      <c r="E14" s="1553"/>
      <c r="F14" s="1241" t="s">
        <v>835</v>
      </c>
      <c r="G14" s="1349">
        <f>'P&amp;L'!D17</f>
        <v>0</v>
      </c>
      <c r="H14" s="1277">
        <f>'P&amp;L'!E17</f>
        <v>0</v>
      </c>
    </row>
    <row r="15" spans="1:12" s="1273" customFormat="1" ht="29.65" customHeight="1">
      <c r="A15" s="1313" t="s">
        <v>942</v>
      </c>
      <c r="B15" s="1591" t="s">
        <v>2947</v>
      </c>
      <c r="C15" s="1592"/>
      <c r="D15" s="1592"/>
      <c r="E15" s="1593"/>
      <c r="F15" s="1239" t="s">
        <v>838</v>
      </c>
      <c r="G15" s="1355">
        <f>'P&amp;L'!D18</f>
        <v>0</v>
      </c>
      <c r="H15" s="1276">
        <f>'P&amp;L'!E18</f>
        <v>0</v>
      </c>
    </row>
    <row r="16" spans="1:12" s="1278" customFormat="1" ht="29.65" customHeight="1">
      <c r="A16" s="1242" t="s">
        <v>523</v>
      </c>
      <c r="B16" s="1551" t="s">
        <v>2948</v>
      </c>
      <c r="C16" s="1552"/>
      <c r="D16" s="1552"/>
      <c r="E16" s="1553"/>
      <c r="F16" s="1241" t="s">
        <v>840</v>
      </c>
      <c r="G16" s="1349">
        <f>'P&amp;L'!D19</f>
        <v>0</v>
      </c>
      <c r="H16" s="1277">
        <f>'P&amp;L'!E19</f>
        <v>0</v>
      </c>
    </row>
    <row r="17" spans="1:8" s="1273" customFormat="1" ht="29.65" customHeight="1">
      <c r="A17" s="1242" t="s">
        <v>594</v>
      </c>
      <c r="B17" s="1551" t="s">
        <v>2949</v>
      </c>
      <c r="C17" s="1552"/>
      <c r="D17" s="1552"/>
      <c r="E17" s="1553"/>
      <c r="F17" s="1241" t="s">
        <v>842</v>
      </c>
      <c r="G17" s="1349">
        <f>'P&amp;L'!D20</f>
        <v>0</v>
      </c>
      <c r="H17" s="1277">
        <f>'P&amp;L'!E20</f>
        <v>0</v>
      </c>
    </row>
    <row r="18" spans="1:8" s="1273" customFormat="1" ht="29.65" customHeight="1">
      <c r="A18" s="1242" t="s">
        <v>663</v>
      </c>
      <c r="B18" s="1551" t="s">
        <v>2950</v>
      </c>
      <c r="C18" s="1552"/>
      <c r="D18" s="1552"/>
      <c r="E18" s="1553"/>
      <c r="F18" s="1241" t="s">
        <v>844</v>
      </c>
      <c r="G18" s="1349">
        <f>'P&amp;L'!D21</f>
        <v>0</v>
      </c>
      <c r="H18" s="1277">
        <f>'P&amp;L'!E21</f>
        <v>0</v>
      </c>
    </row>
    <row r="19" spans="1:8" s="1273" customFormat="1" ht="29.65" customHeight="1">
      <c r="A19" s="1242" t="s">
        <v>853</v>
      </c>
      <c r="B19" s="1551" t="s">
        <v>1286</v>
      </c>
      <c r="C19" s="1552"/>
      <c r="D19" s="1552"/>
      <c r="E19" s="1553"/>
      <c r="F19" s="1241" t="s">
        <v>846</v>
      </c>
      <c r="G19" s="1349">
        <f>'P&amp;L'!D22</f>
        <v>0</v>
      </c>
      <c r="H19" s="1277">
        <f>'P&amp;L'!E22</f>
        <v>0</v>
      </c>
    </row>
    <row r="20" spans="1:8" s="1273" customFormat="1" ht="29.65" customHeight="1">
      <c r="A20" s="1242" t="s">
        <v>856</v>
      </c>
      <c r="B20" s="1551" t="s">
        <v>2951</v>
      </c>
      <c r="C20" s="1552"/>
      <c r="D20" s="1552"/>
      <c r="E20" s="1553"/>
      <c r="F20" s="1241" t="s">
        <v>849</v>
      </c>
      <c r="G20" s="1349">
        <f>'P&amp;L'!D23</f>
        <v>0</v>
      </c>
      <c r="H20" s="1277">
        <f>'P&amp;L'!E23</f>
        <v>0</v>
      </c>
    </row>
    <row r="21" spans="1:8" s="1273" customFormat="1" ht="29.65" customHeight="1">
      <c r="A21" s="1242" t="s">
        <v>2777</v>
      </c>
      <c r="B21" s="1551" t="s">
        <v>1283</v>
      </c>
      <c r="C21" s="1552"/>
      <c r="D21" s="1552"/>
      <c r="E21" s="1553"/>
      <c r="F21" s="1241" t="s">
        <v>852</v>
      </c>
      <c r="G21" s="1349">
        <f>'P&amp;L'!D24</f>
        <v>0</v>
      </c>
      <c r="H21" s="1277">
        <f>'P&amp;L'!E24</f>
        <v>0</v>
      </c>
    </row>
    <row r="22" spans="1:8" s="1273" customFormat="1" ht="29.65" customHeight="1">
      <c r="A22" s="1242" t="s">
        <v>532</v>
      </c>
      <c r="B22" s="1551" t="s">
        <v>2952</v>
      </c>
      <c r="C22" s="1552"/>
      <c r="D22" s="1552"/>
      <c r="E22" s="1553"/>
      <c r="F22" s="1241" t="s">
        <v>855</v>
      </c>
      <c r="G22" s="1349">
        <f>'P&amp;L'!D25</f>
        <v>0</v>
      </c>
      <c r="H22" s="1277">
        <f>'P&amp;L'!E25</f>
        <v>0</v>
      </c>
    </row>
    <row r="23" spans="1:8" s="1273" customFormat="1" ht="29.65" customHeight="1">
      <c r="A23" s="1242" t="s">
        <v>535</v>
      </c>
      <c r="B23" s="1551" t="s">
        <v>2953</v>
      </c>
      <c r="C23" s="1552"/>
      <c r="D23" s="1552"/>
      <c r="E23" s="1553"/>
      <c r="F23" s="1241" t="s">
        <v>858</v>
      </c>
      <c r="G23" s="1349">
        <f>'P&amp;L'!D26</f>
        <v>0</v>
      </c>
      <c r="H23" s="1277">
        <f>'P&amp;L'!E26</f>
        <v>0</v>
      </c>
    </row>
    <row r="24" spans="1:8" s="1273" customFormat="1" ht="29.65" customHeight="1">
      <c r="A24" s="1242" t="s">
        <v>538</v>
      </c>
      <c r="B24" s="1551" t="s">
        <v>1280</v>
      </c>
      <c r="C24" s="1552"/>
      <c r="D24" s="1552"/>
      <c r="E24" s="1553"/>
      <c r="F24" s="1241" t="s">
        <v>861</v>
      </c>
      <c r="G24" s="1349">
        <f>'P&amp;L'!D27</f>
        <v>0</v>
      </c>
      <c r="H24" s="1277">
        <f>'P&amp;L'!E27</f>
        <v>0</v>
      </c>
    </row>
    <row r="25" spans="1:8" s="1273" customFormat="1" ht="29.65" customHeight="1">
      <c r="A25" s="1242" t="s">
        <v>862</v>
      </c>
      <c r="B25" s="1551" t="s">
        <v>1279</v>
      </c>
      <c r="C25" s="1552"/>
      <c r="D25" s="1552"/>
      <c r="E25" s="1553"/>
      <c r="F25" s="1241" t="s">
        <v>864</v>
      </c>
      <c r="G25" s="1349">
        <f>'P&amp;L'!D28</f>
        <v>0</v>
      </c>
      <c r="H25" s="1277">
        <f>'P&amp;L'!E28</f>
        <v>0</v>
      </c>
    </row>
    <row r="26" spans="1:8" s="1273" customFormat="1" ht="32.25" customHeight="1">
      <c r="A26" s="1242" t="s">
        <v>865</v>
      </c>
      <c r="B26" s="1672" t="s">
        <v>2954</v>
      </c>
      <c r="C26" s="1673"/>
      <c r="D26" s="1673"/>
      <c r="E26" s="1674"/>
      <c r="F26" s="1241" t="s">
        <v>867</v>
      </c>
      <c r="G26" s="1349">
        <f>'P&amp;L'!D29</f>
        <v>0</v>
      </c>
      <c r="H26" s="1277">
        <f>'P&amp;L'!E29</f>
        <v>0</v>
      </c>
    </row>
    <row r="27" spans="1:8" s="1273" customFormat="1" ht="29.65" customHeight="1">
      <c r="A27" s="1242" t="s">
        <v>2779</v>
      </c>
      <c r="B27" s="1551" t="s">
        <v>2955</v>
      </c>
      <c r="C27" s="1552"/>
      <c r="D27" s="1552"/>
      <c r="E27" s="1553"/>
      <c r="F27" s="1241" t="s">
        <v>870</v>
      </c>
      <c r="G27" s="1349">
        <f>'P&amp;L'!D30</f>
        <v>0</v>
      </c>
      <c r="H27" s="1277">
        <f>'P&amp;L'!E30</f>
        <v>0</v>
      </c>
    </row>
    <row r="28" spans="1:8" s="1273" customFormat="1" ht="32.25" customHeight="1">
      <c r="A28" s="1242" t="s">
        <v>532</v>
      </c>
      <c r="B28" s="1672" t="s">
        <v>2956</v>
      </c>
      <c r="C28" s="1673"/>
      <c r="D28" s="1673"/>
      <c r="E28" s="1674"/>
      <c r="F28" s="1241" t="s">
        <v>873</v>
      </c>
      <c r="G28" s="1349">
        <f>'P&amp;L'!D31</f>
        <v>0</v>
      </c>
      <c r="H28" s="1277">
        <f>'P&amp;L'!E31</f>
        <v>0</v>
      </c>
    </row>
    <row r="29" spans="1:8" s="1273" customFormat="1" ht="29.65" customHeight="1">
      <c r="A29" s="1242" t="s">
        <v>871</v>
      </c>
      <c r="B29" s="1551" t="s">
        <v>2957</v>
      </c>
      <c r="C29" s="1552"/>
      <c r="D29" s="1552"/>
      <c r="E29" s="1553"/>
      <c r="F29" s="1241" t="s">
        <v>876</v>
      </c>
      <c r="G29" s="1349">
        <f>'P&amp;L'!D32</f>
        <v>0</v>
      </c>
      <c r="H29" s="1277">
        <f>'P&amp;L'!E32</f>
        <v>0</v>
      </c>
    </row>
    <row r="30" spans="1:8" s="1273" customFormat="1" ht="29.65" customHeight="1">
      <c r="A30" s="1242" t="s">
        <v>877</v>
      </c>
      <c r="B30" s="1551" t="s">
        <v>2958</v>
      </c>
      <c r="C30" s="1552"/>
      <c r="D30" s="1552"/>
      <c r="E30" s="1553"/>
      <c r="F30" s="1241" t="s">
        <v>879</v>
      </c>
      <c r="G30" s="1349">
        <f>'P&amp;L'!D33</f>
        <v>0</v>
      </c>
      <c r="H30" s="1277">
        <f>'P&amp;L'!E33</f>
        <v>0</v>
      </c>
    </row>
    <row r="31" spans="1:8" s="1278" customFormat="1" ht="33.75" customHeight="1">
      <c r="A31" s="1242" t="s">
        <v>886</v>
      </c>
      <c r="B31" s="1672" t="s">
        <v>2959</v>
      </c>
      <c r="C31" s="1673"/>
      <c r="D31" s="1673"/>
      <c r="E31" s="1674"/>
      <c r="F31" s="1241" t="s">
        <v>882</v>
      </c>
      <c r="G31" s="1349">
        <f>'P&amp;L'!D34</f>
        <v>0</v>
      </c>
      <c r="H31" s="1277">
        <f>'P&amp;L'!E34</f>
        <v>0</v>
      </c>
    </row>
    <row r="32" spans="1:8" s="1273" customFormat="1" ht="29.25" customHeight="1">
      <c r="A32" s="1243" t="s">
        <v>973</v>
      </c>
      <c r="B32" s="1591" t="s">
        <v>2960</v>
      </c>
      <c r="C32" s="1592"/>
      <c r="D32" s="1592"/>
      <c r="E32" s="1593"/>
      <c r="F32" s="1239" t="s">
        <v>885</v>
      </c>
      <c r="G32" s="1355">
        <f>'P&amp;L'!D35</f>
        <v>0</v>
      </c>
      <c r="H32" s="1276">
        <f>'P&amp;L'!E35</f>
        <v>0</v>
      </c>
    </row>
    <row r="33" spans="1:8" ht="24.75" customHeight="1">
      <c r="A33" s="1243" t="s">
        <v>880</v>
      </c>
      <c r="B33" s="1591" t="s">
        <v>2961</v>
      </c>
      <c r="C33" s="1592"/>
      <c r="D33" s="1592"/>
      <c r="E33" s="1593"/>
      <c r="F33" s="1239" t="s">
        <v>888</v>
      </c>
      <c r="G33" s="1355">
        <f>'P&amp;L'!D36</f>
        <v>0</v>
      </c>
      <c r="H33" s="1276">
        <f>'P&amp;L'!E36</f>
        <v>0</v>
      </c>
    </row>
    <row r="34" spans="1:8" ht="30.75" customHeight="1">
      <c r="A34" s="1279" t="s">
        <v>942</v>
      </c>
      <c r="B34" s="1663" t="s">
        <v>2962</v>
      </c>
      <c r="C34" s="1664"/>
      <c r="D34" s="1664"/>
      <c r="E34" s="1665"/>
      <c r="F34" s="1354" t="s">
        <v>891</v>
      </c>
      <c r="G34" s="1355">
        <f>'P&amp;L'!D37</f>
        <v>0</v>
      </c>
      <c r="H34" s="1276">
        <f>'P&amp;L'!E37</f>
        <v>0</v>
      </c>
    </row>
    <row r="35" spans="1:8" ht="36.75" customHeight="1">
      <c r="A35" s="1242" t="s">
        <v>2785</v>
      </c>
      <c r="B35" s="1551" t="s">
        <v>2963</v>
      </c>
      <c r="C35" s="1552"/>
      <c r="D35" s="1552"/>
      <c r="E35" s="1553"/>
      <c r="F35" s="1241" t="s">
        <v>894</v>
      </c>
      <c r="G35" s="1349">
        <f>'P&amp;L'!D38</f>
        <v>0</v>
      </c>
      <c r="H35" s="1277">
        <f>'P&amp;L'!E38</f>
        <v>0</v>
      </c>
    </row>
    <row r="36" spans="1:8" ht="30.75" customHeight="1">
      <c r="A36" s="1242" t="s">
        <v>2786</v>
      </c>
      <c r="B36" s="1551" t="s">
        <v>2964</v>
      </c>
      <c r="C36" s="1552"/>
      <c r="D36" s="1552"/>
      <c r="E36" s="1553"/>
      <c r="F36" s="1241" t="s">
        <v>897</v>
      </c>
      <c r="G36" s="1349">
        <f>'P&amp;L'!D39</f>
        <v>0</v>
      </c>
      <c r="H36" s="1277">
        <f>'P&amp;L'!E39</f>
        <v>0</v>
      </c>
    </row>
    <row r="37" spans="1:8" ht="30" customHeight="1">
      <c r="A37" s="1242" t="s">
        <v>2788</v>
      </c>
      <c r="B37" s="1551" t="s">
        <v>2965</v>
      </c>
      <c r="C37" s="1552"/>
      <c r="D37" s="1552"/>
      <c r="E37" s="1553"/>
      <c r="F37" s="1241" t="s">
        <v>900</v>
      </c>
      <c r="G37" s="1349">
        <f>'P&amp;L'!D40</f>
        <v>0</v>
      </c>
      <c r="H37" s="1277">
        <f>'P&amp;L'!E40</f>
        <v>0</v>
      </c>
    </row>
    <row r="38" spans="1:8" ht="33.75" customHeight="1">
      <c r="A38" s="1242" t="s">
        <v>532</v>
      </c>
      <c r="B38" s="1551" t="s">
        <v>2966</v>
      </c>
      <c r="C38" s="1552"/>
      <c r="D38" s="1552"/>
      <c r="E38" s="1553"/>
      <c r="F38" s="1241" t="s">
        <v>903</v>
      </c>
      <c r="G38" s="1349">
        <f>'P&amp;L'!D41</f>
        <v>0</v>
      </c>
      <c r="H38" s="1277">
        <f>'P&amp;L'!E41</f>
        <v>0</v>
      </c>
    </row>
    <row r="39" spans="1:8" ht="22.5" customHeight="1">
      <c r="A39" s="1242" t="s">
        <v>535</v>
      </c>
      <c r="B39" s="1551" t="s">
        <v>2967</v>
      </c>
      <c r="C39" s="1552"/>
      <c r="D39" s="1552"/>
      <c r="E39" s="1553"/>
      <c r="F39" s="1241" t="s">
        <v>906</v>
      </c>
      <c r="G39" s="1349">
        <f>'P&amp;L'!D42</f>
        <v>0</v>
      </c>
      <c r="H39" s="1277">
        <f>'P&amp;L'!E42</f>
        <v>0</v>
      </c>
    </row>
    <row r="40" spans="1:8" ht="30.75" customHeight="1">
      <c r="A40" s="1242" t="s">
        <v>2789</v>
      </c>
      <c r="B40" s="1551" t="s">
        <v>2968</v>
      </c>
      <c r="C40" s="1552"/>
      <c r="D40" s="1552"/>
      <c r="E40" s="1553"/>
      <c r="F40" s="1241" t="s">
        <v>909</v>
      </c>
      <c r="G40" s="1349">
        <f>'P&amp;L'!D43</f>
        <v>0</v>
      </c>
      <c r="H40" s="1277">
        <f>'P&amp;L'!E43</f>
        <v>0</v>
      </c>
    </row>
    <row r="41" spans="1:8" ht="30" customHeight="1">
      <c r="A41" s="1242" t="s">
        <v>2791</v>
      </c>
      <c r="B41" s="1551" t="s">
        <v>2969</v>
      </c>
      <c r="C41" s="1552"/>
      <c r="D41" s="1552"/>
      <c r="E41" s="1553"/>
      <c r="F41" s="1241" t="s">
        <v>912</v>
      </c>
      <c r="G41" s="1349">
        <f>'P&amp;L'!D44</f>
        <v>0</v>
      </c>
      <c r="H41" s="1277">
        <f>'P&amp;L'!E44</f>
        <v>0</v>
      </c>
    </row>
    <row r="42" spans="1:8" ht="32.25" customHeight="1">
      <c r="A42" s="1242" t="s">
        <v>532</v>
      </c>
      <c r="B42" s="1551" t="s">
        <v>2970</v>
      </c>
      <c r="C42" s="1552"/>
      <c r="D42" s="1552"/>
      <c r="E42" s="1553"/>
      <c r="F42" s="1241" t="s">
        <v>915</v>
      </c>
      <c r="G42" s="1349">
        <f>'P&amp;L'!D45</f>
        <v>0</v>
      </c>
      <c r="H42" s="1277">
        <f>'P&amp;L'!E45</f>
        <v>0</v>
      </c>
    </row>
    <row r="43" spans="1:8" ht="24" customHeight="1">
      <c r="A43" s="1242" t="s">
        <v>535</v>
      </c>
      <c r="B43" s="1551" t="s">
        <v>2971</v>
      </c>
      <c r="C43" s="1552"/>
      <c r="D43" s="1552"/>
      <c r="E43" s="1553"/>
      <c r="F43" s="1241" t="s">
        <v>918</v>
      </c>
      <c r="G43" s="1349">
        <f>'P&amp;L'!D46</f>
        <v>0</v>
      </c>
      <c r="H43" s="1277">
        <f>'P&amp;L'!E46</f>
        <v>0</v>
      </c>
    </row>
    <row r="44" spans="1:8" ht="26.25" customHeight="1">
      <c r="A44" s="1242" t="s">
        <v>2793</v>
      </c>
      <c r="B44" s="1551" t="s">
        <v>2972</v>
      </c>
      <c r="C44" s="1552"/>
      <c r="D44" s="1552"/>
      <c r="E44" s="1553"/>
      <c r="F44" s="1241" t="s">
        <v>921</v>
      </c>
      <c r="G44" s="1349">
        <f>'P&amp;L'!D47</f>
        <v>0</v>
      </c>
      <c r="H44" s="1277">
        <f>'P&amp;L'!E47</f>
        <v>0</v>
      </c>
    </row>
    <row r="45" spans="1:8" ht="24.75" customHeight="1">
      <c r="A45" s="1242" t="s">
        <v>2795</v>
      </c>
      <c r="B45" s="1551" t="s">
        <v>2973</v>
      </c>
      <c r="C45" s="1552"/>
      <c r="D45" s="1552"/>
      <c r="E45" s="1553"/>
      <c r="F45" s="1241" t="s">
        <v>924</v>
      </c>
      <c r="G45" s="1349">
        <f>'P&amp;L'!D48</f>
        <v>0</v>
      </c>
      <c r="H45" s="1277">
        <f>'P&amp;L'!E48</f>
        <v>0</v>
      </c>
    </row>
    <row r="46" spans="1:8" ht="27" customHeight="1">
      <c r="A46" s="1242" t="s">
        <v>532</v>
      </c>
      <c r="B46" s="1551" t="s">
        <v>2974</v>
      </c>
      <c r="C46" s="1552"/>
      <c r="D46" s="1552"/>
      <c r="E46" s="1553"/>
      <c r="F46" s="1241" t="s">
        <v>927</v>
      </c>
      <c r="G46" s="1349">
        <f>'P&amp;L'!D49</f>
        <v>0</v>
      </c>
      <c r="H46" s="1277">
        <f>'P&amp;L'!E49</f>
        <v>0</v>
      </c>
    </row>
    <row r="47" spans="1:8" ht="29.25" customHeight="1">
      <c r="A47" s="1242" t="s">
        <v>2797</v>
      </c>
      <c r="B47" s="1551" t="s">
        <v>1256</v>
      </c>
      <c r="C47" s="1552"/>
      <c r="D47" s="1552"/>
      <c r="E47" s="1553"/>
      <c r="F47" s="1241" t="s">
        <v>930</v>
      </c>
      <c r="G47" s="1349">
        <f>'P&amp;L'!D50</f>
        <v>0</v>
      </c>
      <c r="H47" s="1277">
        <f>'P&amp;L'!E50</f>
        <v>0</v>
      </c>
    </row>
    <row r="48" spans="1:8" ht="27.75" customHeight="1">
      <c r="A48" s="1242" t="s">
        <v>2798</v>
      </c>
      <c r="B48" s="1551" t="s">
        <v>2975</v>
      </c>
      <c r="C48" s="1552"/>
      <c r="D48" s="1552"/>
      <c r="E48" s="1553"/>
      <c r="F48" s="1241" t="s">
        <v>933</v>
      </c>
      <c r="G48" s="1349">
        <f>'P&amp;L'!D51</f>
        <v>0</v>
      </c>
      <c r="H48" s="1277">
        <f>'P&amp;L'!E51</f>
        <v>0</v>
      </c>
    </row>
    <row r="49" spans="1:8" ht="27.75" customHeight="1">
      <c r="A49" s="1242" t="s">
        <v>2799</v>
      </c>
      <c r="B49" s="1551" t="s">
        <v>1254</v>
      </c>
      <c r="C49" s="1552"/>
      <c r="D49" s="1552"/>
      <c r="E49" s="1553"/>
      <c r="F49" s="1241" t="s">
        <v>936</v>
      </c>
      <c r="G49" s="1349">
        <f>'P&amp;L'!D52</f>
        <v>0</v>
      </c>
      <c r="H49" s="1277">
        <f>'P&amp;L'!E52</f>
        <v>0</v>
      </c>
    </row>
    <row r="50" spans="1:8" ht="27.75" customHeight="1">
      <c r="A50" s="1243" t="s">
        <v>942</v>
      </c>
      <c r="B50" s="1591" t="s">
        <v>2976</v>
      </c>
      <c r="C50" s="1592"/>
      <c r="D50" s="1592"/>
      <c r="E50" s="1593"/>
      <c r="F50" s="1239" t="s">
        <v>939</v>
      </c>
      <c r="G50" s="1355">
        <f>'P&amp;L'!D53</f>
        <v>0</v>
      </c>
      <c r="H50" s="1276">
        <f>'P&amp;L'!E53</f>
        <v>0</v>
      </c>
    </row>
    <row r="51" spans="1:8" s="1283" customFormat="1" ht="29.25" customHeight="1">
      <c r="A51" s="1282" t="s">
        <v>904</v>
      </c>
      <c r="B51" s="1669" t="s">
        <v>1268</v>
      </c>
      <c r="C51" s="1670"/>
      <c r="D51" s="1670"/>
      <c r="E51" s="1671"/>
      <c r="F51" s="1241" t="s">
        <v>941</v>
      </c>
      <c r="G51" s="1349">
        <f>'P&amp;L'!D54</f>
        <v>0</v>
      </c>
      <c r="H51" s="1277">
        <f>'P&amp;L'!E54</f>
        <v>0</v>
      </c>
    </row>
    <row r="52" spans="1:8" s="1283" customFormat="1" ht="29.25" customHeight="1">
      <c r="A52" s="1282" t="s">
        <v>910</v>
      </c>
      <c r="B52" s="1675" t="s">
        <v>2977</v>
      </c>
      <c r="C52" s="1676"/>
      <c r="D52" s="1676"/>
      <c r="E52" s="1677"/>
      <c r="F52" s="1241" t="s">
        <v>944</v>
      </c>
      <c r="G52" s="1349">
        <f>'P&amp;L'!D55</f>
        <v>0</v>
      </c>
      <c r="H52" s="1277">
        <f>'P&amp;L'!E55</f>
        <v>0</v>
      </c>
    </row>
    <row r="53" spans="1:8" ht="30.75" customHeight="1">
      <c r="A53" s="1242" t="s">
        <v>913</v>
      </c>
      <c r="B53" s="1551" t="s">
        <v>2978</v>
      </c>
      <c r="C53" s="1552"/>
      <c r="D53" s="1552"/>
      <c r="E53" s="1553"/>
      <c r="F53" s="1241" t="s">
        <v>947</v>
      </c>
      <c r="G53" s="1349">
        <f>'P&amp;L'!D56</f>
        <v>0</v>
      </c>
      <c r="H53" s="1277">
        <f>'P&amp;L'!E56</f>
        <v>0</v>
      </c>
    </row>
    <row r="54" spans="1:8" ht="28.5" customHeight="1">
      <c r="A54" s="1284" t="s">
        <v>919</v>
      </c>
      <c r="B54" s="1551" t="s">
        <v>2979</v>
      </c>
      <c r="C54" s="1552"/>
      <c r="D54" s="1552"/>
      <c r="E54" s="1553"/>
      <c r="F54" s="1241" t="s">
        <v>950</v>
      </c>
      <c r="G54" s="1349">
        <f>'P&amp;L'!D57</f>
        <v>0</v>
      </c>
      <c r="H54" s="1277">
        <f>'P&amp;L'!E57</f>
        <v>0</v>
      </c>
    </row>
    <row r="55" spans="1:8" ht="28.5" customHeight="1">
      <c r="A55" s="1242" t="s">
        <v>2803</v>
      </c>
      <c r="B55" s="1551" t="s">
        <v>2980</v>
      </c>
      <c r="C55" s="1552"/>
      <c r="D55" s="1552"/>
      <c r="E55" s="1553"/>
      <c r="F55" s="1241" t="s">
        <v>952</v>
      </c>
      <c r="G55" s="1349">
        <f>'P&amp;L'!D58</f>
        <v>0</v>
      </c>
      <c r="H55" s="1277">
        <f>'P&amp;L'!E58</f>
        <v>0</v>
      </c>
    </row>
    <row r="56" spans="1:8" s="1283" customFormat="1" ht="31.5" customHeight="1">
      <c r="A56" s="1282" t="s">
        <v>532</v>
      </c>
      <c r="B56" s="1675" t="s">
        <v>2981</v>
      </c>
      <c r="C56" s="1676"/>
      <c r="D56" s="1676"/>
      <c r="E56" s="1677"/>
      <c r="F56" s="1241" t="s">
        <v>954</v>
      </c>
      <c r="G56" s="1349">
        <f>'P&amp;L'!D59</f>
        <v>0</v>
      </c>
      <c r="H56" s="1277">
        <f>'P&amp;L'!E59</f>
        <v>0</v>
      </c>
    </row>
    <row r="57" spans="1:8" ht="29.25" customHeight="1">
      <c r="A57" s="1242" t="s">
        <v>925</v>
      </c>
      <c r="B57" s="1551" t="s">
        <v>1255</v>
      </c>
      <c r="C57" s="1552"/>
      <c r="D57" s="1552"/>
      <c r="E57" s="1553"/>
      <c r="F57" s="1241" t="s">
        <v>957</v>
      </c>
      <c r="G57" s="1349">
        <f>'P&amp;L'!D60</f>
        <v>0</v>
      </c>
      <c r="H57" s="1277">
        <f>'P&amp;L'!E60</f>
        <v>0</v>
      </c>
    </row>
    <row r="58" spans="1:8" ht="28.5" customHeight="1">
      <c r="A58" s="1242" t="s">
        <v>931</v>
      </c>
      <c r="B58" s="1551" t="s">
        <v>2982</v>
      </c>
      <c r="C58" s="1552"/>
      <c r="D58" s="1552"/>
      <c r="E58" s="1553"/>
      <c r="F58" s="1241" t="s">
        <v>960</v>
      </c>
      <c r="G58" s="1349">
        <f>'P&amp;L'!D61</f>
        <v>0</v>
      </c>
      <c r="H58" s="1277">
        <f>'P&amp;L'!E61</f>
        <v>0</v>
      </c>
    </row>
    <row r="59" spans="1:8" ht="30.75" customHeight="1">
      <c r="A59" s="1242" t="s">
        <v>2805</v>
      </c>
      <c r="B59" s="1551" t="s">
        <v>2983</v>
      </c>
      <c r="C59" s="1552"/>
      <c r="D59" s="1552"/>
      <c r="E59" s="1553"/>
      <c r="F59" s="1241" t="s">
        <v>962</v>
      </c>
      <c r="G59" s="1349">
        <f>'P&amp;L'!D62</f>
        <v>0</v>
      </c>
      <c r="H59" s="1277">
        <f>'P&amp;L'!E62</f>
        <v>0</v>
      </c>
    </row>
    <row r="60" spans="1:8" ht="27.75" customHeight="1">
      <c r="A60" s="1243" t="s">
        <v>973</v>
      </c>
      <c r="B60" s="1591" t="s">
        <v>2984</v>
      </c>
      <c r="C60" s="1592"/>
      <c r="D60" s="1592"/>
      <c r="E60" s="1593"/>
      <c r="F60" s="1239" t="s">
        <v>965</v>
      </c>
      <c r="G60" s="1355">
        <f>'P&amp;L'!D63</f>
        <v>0</v>
      </c>
      <c r="H60" s="1276">
        <f>'P&amp;L'!E63</f>
        <v>0</v>
      </c>
    </row>
    <row r="61" spans="1:8" ht="27.75" customHeight="1">
      <c r="A61" s="1285" t="s">
        <v>2807</v>
      </c>
      <c r="B61" s="1591" t="s">
        <v>2985</v>
      </c>
      <c r="C61" s="1592"/>
      <c r="D61" s="1592"/>
      <c r="E61" s="1593"/>
      <c r="F61" s="1239" t="s">
        <v>968</v>
      </c>
      <c r="G61" s="1355">
        <f>'P&amp;L'!D64</f>
        <v>0</v>
      </c>
      <c r="H61" s="1276">
        <f>'P&amp;L'!E64</f>
        <v>0</v>
      </c>
    </row>
    <row r="62" spans="1:8" ht="27.75" customHeight="1">
      <c r="A62" s="1242" t="s">
        <v>2809</v>
      </c>
      <c r="B62" s="1551" t="s">
        <v>2986</v>
      </c>
      <c r="C62" s="1552"/>
      <c r="D62" s="1552"/>
      <c r="E62" s="1553"/>
      <c r="F62" s="1241" t="s">
        <v>970</v>
      </c>
      <c r="G62" s="1349">
        <f>'P&amp;L'!D65</f>
        <v>0</v>
      </c>
      <c r="H62" s="1277">
        <f>'P&amp;L'!E65</f>
        <v>0</v>
      </c>
    </row>
    <row r="63" spans="1:8" s="1283" customFormat="1" ht="27.75" customHeight="1">
      <c r="A63" s="1286" t="s">
        <v>2811</v>
      </c>
      <c r="B63" s="1551" t="s">
        <v>2987</v>
      </c>
      <c r="C63" s="1552"/>
      <c r="D63" s="1552"/>
      <c r="E63" s="1553"/>
      <c r="F63" s="1348" t="s">
        <v>972</v>
      </c>
      <c r="G63" s="1349">
        <f>'P&amp;L'!D66</f>
        <v>0</v>
      </c>
      <c r="H63" s="1277">
        <f>'P&amp;L'!E66</f>
        <v>0</v>
      </c>
    </row>
    <row r="64" spans="1:8" s="1283" customFormat="1" ht="27.75" customHeight="1">
      <c r="A64" s="1242" t="s">
        <v>532</v>
      </c>
      <c r="B64" s="1551" t="s">
        <v>2988</v>
      </c>
      <c r="C64" s="1552"/>
      <c r="D64" s="1552"/>
      <c r="E64" s="1553"/>
      <c r="F64" s="1241" t="s">
        <v>975</v>
      </c>
      <c r="G64" s="1349">
        <f>'P&amp;L'!D67</f>
        <v>0</v>
      </c>
      <c r="H64" s="1277">
        <f>'P&amp;L'!E67</f>
        <v>0</v>
      </c>
    </row>
    <row r="65" spans="1:8" ht="27.75" customHeight="1">
      <c r="A65" s="1242" t="s">
        <v>945</v>
      </c>
      <c r="B65" s="1551" t="s">
        <v>2989</v>
      </c>
      <c r="C65" s="1552"/>
      <c r="D65" s="1552"/>
      <c r="E65" s="1553"/>
      <c r="F65" s="1241" t="s">
        <v>978</v>
      </c>
      <c r="G65" s="1349">
        <f>'P&amp;L'!D68</f>
        <v>0</v>
      </c>
      <c r="H65" s="1277">
        <f>'P&amp;L'!E68</f>
        <v>0</v>
      </c>
    </row>
    <row r="66" spans="1:8" s="1283" customFormat="1" ht="33" customHeight="1" thickBot="1">
      <c r="A66" s="1412" t="s">
        <v>2807</v>
      </c>
      <c r="B66" s="1666" t="s">
        <v>2990</v>
      </c>
      <c r="C66" s="1667"/>
      <c r="D66" s="1667"/>
      <c r="E66" s="1668"/>
      <c r="F66" s="1413" t="s">
        <v>980</v>
      </c>
      <c r="G66" s="1414">
        <f>'P&amp;L'!D69</f>
        <v>0</v>
      </c>
      <c r="H66" s="1415">
        <f>'P&amp;L'!E69</f>
        <v>0</v>
      </c>
    </row>
  </sheetData>
  <mergeCells count="63">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4:E24"/>
    <mergeCell ref="B25:E25"/>
    <mergeCell ref="B26:E26"/>
    <mergeCell ref="B27:E27"/>
    <mergeCell ref="B28:E28"/>
    <mergeCell ref="B52:E52"/>
    <mergeCell ref="B53:E53"/>
    <mergeCell ref="B54:E54"/>
    <mergeCell ref="B55:E55"/>
    <mergeCell ref="B56:E56"/>
    <mergeCell ref="B29:E29"/>
    <mergeCell ref="B30:E30"/>
    <mergeCell ref="B31:E31"/>
    <mergeCell ref="B32:E32"/>
    <mergeCell ref="B33:E3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sheetPr>
    <tabColor rgb="FF92D050"/>
  </sheetPr>
  <dimension ref="A1:BK607"/>
  <sheetViews>
    <sheetView showGridLines="0" tabSelected="1" view="pageBreakPreview" zoomScaleNormal="115" zoomScaleSheetLayoutView="100" workbookViewId="0">
      <pane ySplit="1" topLeftCell="A538" activePane="bottomLeft" state="frozen"/>
      <selection pane="bottomLeft" activeCell="N552" sqref="N552:W552"/>
    </sheetView>
  </sheetViews>
  <sheetFormatPr defaultColWidth="9.140625" defaultRowHeight="14.25" customHeight="1"/>
  <cols>
    <col min="1" max="1" width="3.42578125" style="605" customWidth="1"/>
    <col min="2" max="2" width="1.5703125" style="18" customWidth="1"/>
    <col min="3" max="34" width="3.42578125" style="18" customWidth="1"/>
    <col min="35" max="16384" width="9.140625" style="18"/>
  </cols>
  <sheetData>
    <row r="1" spans="1:43" s="611" customFormat="1" ht="15.75" customHeight="1" thickBot="1">
      <c r="A1" s="780" t="s">
        <v>1456</v>
      </c>
      <c r="B1" s="1872" t="s">
        <v>1452</v>
      </c>
      <c r="C1" s="1872"/>
      <c r="D1" s="1872"/>
      <c r="E1" s="1872"/>
      <c r="F1" s="1872"/>
      <c r="G1" s="1872"/>
      <c r="H1" s="1872"/>
      <c r="I1" s="1872"/>
      <c r="J1" s="1872"/>
      <c r="K1" s="1872"/>
      <c r="L1" s="1872"/>
      <c r="M1" s="1872"/>
      <c r="N1" s="1872"/>
      <c r="O1" s="1872"/>
      <c r="P1" s="1872"/>
      <c r="Q1" s="1872"/>
      <c r="R1" s="1872"/>
      <c r="S1" s="1872"/>
      <c r="T1" s="1872"/>
      <c r="U1" s="1872"/>
      <c r="V1" s="1872"/>
      <c r="W1" s="1872"/>
      <c r="X1" s="1872"/>
      <c r="Y1" s="1872"/>
      <c r="Z1" s="1872"/>
      <c r="AA1" s="1872"/>
      <c r="AB1" s="1872"/>
      <c r="AC1" s="1872"/>
      <c r="AD1" s="1872"/>
      <c r="AE1" s="1872"/>
      <c r="AF1" s="1872"/>
      <c r="AG1" s="1872"/>
      <c r="AH1" s="1873"/>
      <c r="AI1" s="1805" t="s">
        <v>1460</v>
      </c>
      <c r="AJ1" s="1806"/>
      <c r="AK1" s="1806"/>
      <c r="AL1" s="1806"/>
      <c r="AM1" s="1807"/>
      <c r="AN1" s="778"/>
      <c r="AO1" s="779" t="s">
        <v>1058</v>
      </c>
      <c r="AP1" s="639"/>
      <c r="AQ1" s="778"/>
    </row>
    <row r="2" spans="1:43" s="592" customFormat="1" ht="9" customHeight="1">
      <c r="A2" s="605"/>
      <c r="AI2" s="18"/>
      <c r="AJ2" s="18"/>
      <c r="AK2" s="18"/>
      <c r="AL2" s="18"/>
      <c r="AM2" s="18"/>
      <c r="AN2" s="18"/>
      <c r="AO2" s="18"/>
      <c r="AP2" s="18"/>
      <c r="AQ2" s="18"/>
    </row>
    <row r="3" spans="1:43" s="592" customFormat="1" ht="15" customHeight="1">
      <c r="A3" s="605"/>
      <c r="D3" s="939" t="s">
        <v>3124</v>
      </c>
      <c r="E3" s="937"/>
      <c r="F3" s="937"/>
      <c r="G3" s="937"/>
      <c r="H3" s="937"/>
      <c r="I3" s="937"/>
      <c r="J3" s="938"/>
      <c r="K3" s="947"/>
      <c r="L3" s="940" t="s">
        <v>1231</v>
      </c>
      <c r="M3" s="941" t="str">
        <f>MID('Input data'!$C$24,1,1)</f>
        <v>2</v>
      </c>
      <c r="N3" s="942">
        <v>0</v>
      </c>
      <c r="O3" s="942">
        <v>2</v>
      </c>
      <c r="P3" s="1468">
        <v>0</v>
      </c>
      <c r="Q3" s="942">
        <v>1</v>
      </c>
      <c r="R3" s="942">
        <v>2</v>
      </c>
      <c r="S3" s="942">
        <v>5</v>
      </c>
      <c r="T3" s="942" t="str">
        <f>MID('Input data'!$C$24,8,1)</f>
        <v>7</v>
      </c>
      <c r="U3" s="942">
        <v>7</v>
      </c>
      <c r="V3" s="943">
        <v>8</v>
      </c>
      <c r="X3" s="940" t="s">
        <v>1074</v>
      </c>
      <c r="Y3" s="941">
        <v>3</v>
      </c>
      <c r="Z3" s="942">
        <v>6</v>
      </c>
      <c r="AA3" s="942">
        <v>3</v>
      </c>
      <c r="AB3" s="942">
        <v>7</v>
      </c>
      <c r="AC3" s="942">
        <v>1</v>
      </c>
      <c r="AD3" s="942">
        <v>4</v>
      </c>
      <c r="AE3" s="942">
        <v>5</v>
      </c>
      <c r="AF3" s="943" t="str">
        <f>MID('Input data'!$C$26,8,1)</f>
        <v>9</v>
      </c>
      <c r="AG3" s="952"/>
      <c r="AH3" s="952"/>
      <c r="AI3" s="18"/>
      <c r="AJ3" s="18"/>
      <c r="AK3" s="18"/>
      <c r="AL3" s="18"/>
      <c r="AM3" s="18"/>
      <c r="AN3" s="18"/>
      <c r="AO3" s="18"/>
      <c r="AP3" s="18"/>
      <c r="AQ3" s="18"/>
    </row>
    <row r="4" spans="1:43" s="592" customFormat="1" ht="15" hidden="1" customHeight="1">
      <c r="A4" s="605"/>
      <c r="D4" s="951"/>
      <c r="E4" s="947"/>
      <c r="F4" s="947"/>
      <c r="G4" s="947"/>
      <c r="H4" s="947"/>
      <c r="I4" s="947"/>
      <c r="J4" s="947"/>
      <c r="K4" s="947"/>
      <c r="W4" s="940"/>
      <c r="X4" s="952"/>
      <c r="Y4" s="952"/>
      <c r="Z4" s="952"/>
      <c r="AA4" s="952"/>
      <c r="AB4" s="952"/>
      <c r="AC4" s="952"/>
      <c r="AD4" s="952"/>
      <c r="AE4" s="952"/>
      <c r="AF4" s="952"/>
      <c r="AG4" s="952"/>
      <c r="AI4" s="18"/>
      <c r="AJ4" s="18"/>
      <c r="AK4" s="18"/>
      <c r="AL4" s="18"/>
      <c r="AM4" s="18"/>
      <c r="AN4" s="18"/>
      <c r="AO4" s="18"/>
      <c r="AP4" s="18"/>
      <c r="AQ4" s="18"/>
    </row>
    <row r="5" spans="1:43" s="592" customFormat="1" ht="15" customHeight="1">
      <c r="A5" s="605"/>
      <c r="D5" s="951" t="s">
        <v>3162</v>
      </c>
      <c r="E5" s="947"/>
      <c r="F5" s="947"/>
      <c r="G5" s="947"/>
      <c r="H5" s="947"/>
      <c r="I5" s="947"/>
      <c r="J5" s="947"/>
      <c r="K5" s="947"/>
      <c r="W5" s="940"/>
      <c r="X5" s="952"/>
      <c r="Y5" s="952"/>
      <c r="Z5" s="952"/>
      <c r="AA5" s="952"/>
      <c r="AB5" s="952"/>
      <c r="AC5" s="952"/>
      <c r="AD5" s="952"/>
      <c r="AE5" s="952"/>
      <c r="AF5" s="952"/>
      <c r="AG5" s="952"/>
      <c r="AI5" s="18"/>
      <c r="AJ5" s="18"/>
      <c r="AK5" s="18"/>
      <c r="AL5" s="18"/>
      <c r="AM5" s="18"/>
      <c r="AN5" s="18"/>
      <c r="AO5" s="18"/>
      <c r="AP5" s="18"/>
      <c r="AQ5" s="18"/>
    </row>
    <row r="6" spans="1:43" s="592" customFormat="1" ht="21.75" customHeight="1">
      <c r="A6" s="605"/>
      <c r="AI6" s="18"/>
      <c r="AJ6" s="18"/>
      <c r="AK6" s="18"/>
      <c r="AL6" s="18"/>
      <c r="AM6" s="18"/>
      <c r="AN6" s="18"/>
      <c r="AO6" s="18"/>
      <c r="AP6" s="18"/>
      <c r="AQ6" s="18"/>
    </row>
    <row r="7" spans="1:43" s="592" customFormat="1">
      <c r="A7" s="605"/>
      <c r="D7" s="590" t="s">
        <v>1334</v>
      </c>
      <c r="AI7" s="18"/>
      <c r="AJ7" s="18"/>
      <c r="AK7" s="18"/>
      <c r="AL7" s="18"/>
      <c r="AM7" s="18"/>
      <c r="AN7" s="18"/>
      <c r="AO7" s="18"/>
      <c r="AP7" s="18"/>
      <c r="AQ7" s="18"/>
    </row>
    <row r="8" spans="1:43" s="592" customFormat="1">
      <c r="A8" s="605"/>
      <c r="D8" s="590"/>
      <c r="AI8" s="18"/>
      <c r="AJ8" s="18"/>
      <c r="AK8" s="18"/>
      <c r="AL8" s="18"/>
      <c r="AM8" s="18"/>
      <c r="AN8" s="18"/>
      <c r="AO8" s="18"/>
      <c r="AP8" s="18"/>
      <c r="AQ8" s="18"/>
    </row>
    <row r="9" spans="1:43" s="592" customFormat="1" ht="15" customHeight="1">
      <c r="A9" s="605"/>
      <c r="D9" s="1797" t="s">
        <v>3161</v>
      </c>
      <c r="E9" s="1793"/>
      <c r="F9" s="1793"/>
      <c r="G9" s="1793"/>
      <c r="H9" s="1793"/>
      <c r="I9" s="1793"/>
      <c r="J9" s="1793"/>
      <c r="K9" s="1793"/>
      <c r="L9" s="1793"/>
      <c r="M9" s="1793"/>
      <c r="N9" s="1793"/>
      <c r="O9" s="1793"/>
      <c r="P9" s="1793"/>
      <c r="Q9" s="1793"/>
      <c r="R9" s="1793"/>
      <c r="S9" s="1793"/>
      <c r="T9" s="1793"/>
      <c r="U9" s="1793"/>
      <c r="V9" s="1793"/>
      <c r="W9" s="1793"/>
      <c r="X9" s="1793"/>
      <c r="Y9" s="1793"/>
      <c r="Z9" s="1793"/>
      <c r="AA9" s="1793"/>
      <c r="AB9" s="1793"/>
      <c r="AC9" s="1793"/>
      <c r="AD9" s="1793"/>
      <c r="AE9" s="1793"/>
      <c r="AF9" s="1793"/>
      <c r="AG9" s="1793"/>
      <c r="AI9" s="18"/>
      <c r="AJ9" s="18"/>
      <c r="AK9" s="18"/>
      <c r="AL9" s="18"/>
      <c r="AM9" s="18"/>
      <c r="AN9" s="18"/>
      <c r="AO9" s="18"/>
      <c r="AP9" s="18"/>
      <c r="AQ9" s="18"/>
    </row>
    <row r="10" spans="1:43" s="592" customFormat="1">
      <c r="A10" s="605"/>
      <c r="D10" s="1793"/>
      <c r="E10" s="1793"/>
      <c r="F10" s="1793"/>
      <c r="G10" s="1793"/>
      <c r="H10" s="1793"/>
      <c r="I10" s="1793"/>
      <c r="J10" s="1793"/>
      <c r="K10" s="1793"/>
      <c r="L10" s="1793"/>
      <c r="M10" s="1793"/>
      <c r="N10" s="1793"/>
      <c r="O10" s="1793"/>
      <c r="P10" s="1793"/>
      <c r="Q10" s="1793"/>
      <c r="R10" s="1793"/>
      <c r="S10" s="1793"/>
      <c r="T10" s="1793"/>
      <c r="U10" s="1793"/>
      <c r="V10" s="1793"/>
      <c r="W10" s="1793"/>
      <c r="X10" s="1793"/>
      <c r="Y10" s="1793"/>
      <c r="Z10" s="1793"/>
      <c r="AA10" s="1793"/>
      <c r="AB10" s="1793"/>
      <c r="AC10" s="1793"/>
      <c r="AD10" s="1793"/>
      <c r="AE10" s="1793"/>
      <c r="AF10" s="1793"/>
      <c r="AG10" s="1793"/>
      <c r="AI10" s="18"/>
      <c r="AJ10" s="18"/>
      <c r="AK10" s="18"/>
      <c r="AL10" s="18"/>
      <c r="AM10" s="18"/>
      <c r="AN10" s="18"/>
      <c r="AO10" s="18"/>
      <c r="AP10" s="18"/>
      <c r="AQ10" s="18"/>
    </row>
    <row r="11" spans="1:43" s="592" customFormat="1">
      <c r="A11" s="605"/>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I11" s="18"/>
      <c r="AJ11" s="18"/>
      <c r="AK11" s="18"/>
      <c r="AL11" s="18"/>
      <c r="AM11" s="18"/>
      <c r="AN11" s="18"/>
      <c r="AO11" s="18"/>
      <c r="AP11" s="18"/>
      <c r="AQ11" s="18"/>
    </row>
    <row r="12" spans="1:43" s="592" customFormat="1">
      <c r="A12" s="605"/>
      <c r="AI12" s="18"/>
      <c r="AJ12" s="18"/>
      <c r="AK12" s="18"/>
      <c r="AL12" s="18"/>
      <c r="AM12" s="18"/>
      <c r="AN12" s="18"/>
      <c r="AO12" s="18"/>
      <c r="AP12" s="18"/>
      <c r="AQ12" s="18"/>
    </row>
    <row r="13" spans="1:43" s="592" customFormat="1">
      <c r="A13" s="605"/>
      <c r="D13" s="604" t="s">
        <v>1331</v>
      </c>
      <c r="AI13" s="18"/>
      <c r="AJ13" s="18"/>
      <c r="AK13" s="18"/>
      <c r="AL13" s="18"/>
      <c r="AM13" s="18"/>
      <c r="AN13" s="18"/>
      <c r="AO13" s="18"/>
      <c r="AP13" s="18"/>
      <c r="AQ13" s="18"/>
    </row>
    <row r="14" spans="1:43" s="592" customFormat="1" ht="15" thickBot="1">
      <c r="A14" s="605"/>
      <c r="AI14" s="18"/>
      <c r="AJ14" s="18"/>
      <c r="AK14" s="18"/>
      <c r="AL14" s="18"/>
      <c r="AM14" s="18"/>
      <c r="AN14" s="18"/>
      <c r="AO14" s="18"/>
      <c r="AP14" s="18"/>
      <c r="AQ14" s="18"/>
    </row>
    <row r="15" spans="1:43" s="592" customFormat="1" ht="34.5" customHeight="1" thickBot="1">
      <c r="A15" s="605">
        <v>1</v>
      </c>
      <c r="D15" s="1809" t="s">
        <v>1</v>
      </c>
      <c r="E15" s="1809"/>
      <c r="F15" s="1809"/>
      <c r="G15" s="1809"/>
      <c r="H15" s="1809"/>
      <c r="I15" s="1809"/>
      <c r="J15" s="1809"/>
      <c r="K15" s="1809"/>
      <c r="L15" s="1809"/>
      <c r="M15" s="1809"/>
      <c r="N15" s="1809"/>
      <c r="O15" s="1809"/>
      <c r="P15" s="1809" t="s">
        <v>2</v>
      </c>
      <c r="Q15" s="1809"/>
      <c r="R15" s="1809"/>
      <c r="S15" s="1809"/>
      <c r="T15" s="1809"/>
      <c r="U15" s="1809"/>
      <c r="V15" s="1809"/>
      <c r="W15" s="1809"/>
      <c r="X15" s="1809"/>
      <c r="Y15" s="1809" t="s">
        <v>3</v>
      </c>
      <c r="Z15" s="1809"/>
      <c r="AA15" s="1809"/>
      <c r="AB15" s="1809"/>
      <c r="AC15" s="1809"/>
      <c r="AD15" s="1809"/>
      <c r="AE15" s="1809"/>
      <c r="AF15" s="1809"/>
      <c r="AG15" s="1809"/>
      <c r="AI15" s="18"/>
      <c r="AJ15" s="18"/>
      <c r="AK15" s="18"/>
      <c r="AL15" s="18"/>
      <c r="AM15" s="18"/>
      <c r="AN15" s="18"/>
      <c r="AO15" s="18"/>
      <c r="AP15" s="18"/>
      <c r="AQ15" s="18"/>
    </row>
    <row r="16" spans="1:43" s="592" customFormat="1" ht="30" customHeight="1">
      <c r="A16" s="605"/>
      <c r="D16" s="1812" t="s">
        <v>4</v>
      </c>
      <c r="E16" s="1812"/>
      <c r="F16" s="1812"/>
      <c r="G16" s="1812"/>
      <c r="H16" s="1812"/>
      <c r="I16" s="1812"/>
      <c r="J16" s="1812"/>
      <c r="K16" s="1812"/>
      <c r="L16" s="1812"/>
      <c r="M16" s="1812"/>
      <c r="N16" s="1812"/>
      <c r="O16" s="1812"/>
      <c r="P16" s="1808">
        <v>6</v>
      </c>
      <c r="Q16" s="1808"/>
      <c r="R16" s="1808"/>
      <c r="S16" s="1808"/>
      <c r="T16" s="1808"/>
      <c r="U16" s="1808"/>
      <c r="V16" s="1808"/>
      <c r="W16" s="1808"/>
      <c r="X16" s="1808"/>
      <c r="Y16" s="1808">
        <v>5</v>
      </c>
      <c r="Z16" s="1808"/>
      <c r="AA16" s="1808"/>
      <c r="AB16" s="1808"/>
      <c r="AC16" s="1808"/>
      <c r="AD16" s="1808"/>
      <c r="AE16" s="1808"/>
      <c r="AF16" s="1808"/>
      <c r="AG16" s="1808"/>
      <c r="AI16" s="18"/>
      <c r="AJ16" s="18"/>
      <c r="AK16" s="18"/>
      <c r="AL16" s="18"/>
      <c r="AM16" s="18"/>
      <c r="AN16" s="18"/>
      <c r="AO16" s="18"/>
      <c r="AP16" s="18"/>
      <c r="AQ16" s="18"/>
    </row>
    <row r="17" spans="1:43" s="592" customFormat="1" ht="30" customHeight="1">
      <c r="A17" s="605"/>
      <c r="D17" s="1811" t="s">
        <v>5</v>
      </c>
      <c r="E17" s="1811"/>
      <c r="F17" s="1811"/>
      <c r="G17" s="1811"/>
      <c r="H17" s="1811"/>
      <c r="I17" s="1811"/>
      <c r="J17" s="1811"/>
      <c r="K17" s="1811"/>
      <c r="L17" s="1811"/>
      <c r="M17" s="1811"/>
      <c r="N17" s="1811"/>
      <c r="O17" s="1811"/>
      <c r="P17" s="1729">
        <v>6</v>
      </c>
      <c r="Q17" s="1729"/>
      <c r="R17" s="1729"/>
      <c r="S17" s="1729"/>
      <c r="T17" s="1729"/>
      <c r="U17" s="1729"/>
      <c r="V17" s="1729"/>
      <c r="W17" s="1729"/>
      <c r="X17" s="1729"/>
      <c r="Y17" s="1729">
        <v>5</v>
      </c>
      <c r="Z17" s="1729"/>
      <c r="AA17" s="1729"/>
      <c r="AB17" s="1729"/>
      <c r="AC17" s="1729"/>
      <c r="AD17" s="1729"/>
      <c r="AE17" s="1729"/>
      <c r="AF17" s="1729"/>
      <c r="AG17" s="1729"/>
      <c r="AI17" s="18"/>
      <c r="AJ17" s="18"/>
      <c r="AK17" s="18"/>
      <c r="AL17" s="18"/>
      <c r="AM17" s="18"/>
      <c r="AN17" s="18"/>
      <c r="AO17" s="18"/>
      <c r="AP17" s="18"/>
      <c r="AQ17" s="18"/>
    </row>
    <row r="18" spans="1:43" s="592" customFormat="1" ht="30" customHeight="1" thickBot="1">
      <c r="A18" s="605"/>
      <c r="D18" s="1810" t="s">
        <v>6</v>
      </c>
      <c r="E18" s="1810"/>
      <c r="F18" s="1810"/>
      <c r="G18" s="1810"/>
      <c r="H18" s="1810"/>
      <c r="I18" s="1810"/>
      <c r="J18" s="1810"/>
      <c r="K18" s="1810"/>
      <c r="L18" s="1810"/>
      <c r="M18" s="1810"/>
      <c r="N18" s="1810"/>
      <c r="O18" s="1810"/>
      <c r="P18" s="1746">
        <v>1</v>
      </c>
      <c r="Q18" s="1746"/>
      <c r="R18" s="1746"/>
      <c r="S18" s="1746"/>
      <c r="T18" s="1746"/>
      <c r="U18" s="1746"/>
      <c r="V18" s="1746"/>
      <c r="W18" s="1746"/>
      <c r="X18" s="1746"/>
      <c r="Y18" s="1746">
        <v>1</v>
      </c>
      <c r="Z18" s="1746"/>
      <c r="AA18" s="1746"/>
      <c r="AB18" s="1746"/>
      <c r="AC18" s="1746"/>
      <c r="AD18" s="1746"/>
      <c r="AE18" s="1746"/>
      <c r="AF18" s="1746"/>
      <c r="AG18" s="1746"/>
      <c r="AI18" s="18"/>
      <c r="AJ18" s="18"/>
      <c r="AK18" s="18"/>
      <c r="AL18" s="18"/>
      <c r="AM18" s="18"/>
      <c r="AN18" s="18"/>
      <c r="AO18" s="18"/>
      <c r="AP18" s="18"/>
      <c r="AQ18" s="18"/>
    </row>
    <row r="19" spans="1:43" s="592" customFormat="1">
      <c r="A19" s="605"/>
      <c r="AI19" s="18"/>
      <c r="AJ19" s="18"/>
      <c r="AK19" s="18"/>
      <c r="AL19" s="18"/>
      <c r="AM19" s="18"/>
      <c r="AN19" s="18"/>
      <c r="AO19" s="18"/>
      <c r="AP19" s="18"/>
      <c r="AQ19" s="18"/>
    </row>
    <row r="20" spans="1:43" s="592" customFormat="1">
      <c r="A20" s="605"/>
      <c r="AI20" s="18"/>
      <c r="AJ20" s="18"/>
      <c r="AK20" s="18"/>
      <c r="AL20" s="18"/>
      <c r="AM20" s="18"/>
      <c r="AN20" s="18"/>
      <c r="AO20" s="18"/>
      <c r="AP20" s="18"/>
      <c r="AQ20" s="18"/>
    </row>
    <row r="21" spans="1:43" s="592" customFormat="1" ht="15" customHeight="1">
      <c r="A21" s="605"/>
      <c r="D21" s="1813" t="s">
        <v>1799</v>
      </c>
      <c r="E21" s="1813"/>
      <c r="F21" s="1813"/>
      <c r="G21" s="1813"/>
      <c r="H21" s="1813"/>
      <c r="I21" s="1813"/>
      <c r="J21" s="1813"/>
      <c r="K21" s="1813"/>
      <c r="L21" s="1813"/>
      <c r="M21" s="1813"/>
      <c r="N21" s="1813"/>
      <c r="O21" s="1813"/>
      <c r="P21" s="1813"/>
      <c r="Q21" s="1813"/>
      <c r="R21" s="1813"/>
      <c r="S21" s="1813"/>
      <c r="T21" s="1813"/>
      <c r="U21" s="1813"/>
      <c r="V21" s="1813"/>
      <c r="W21" s="1813"/>
      <c r="X21" s="1813"/>
      <c r="Y21" s="1813"/>
      <c r="Z21" s="1813"/>
      <c r="AA21" s="1813"/>
      <c r="AB21" s="1813"/>
      <c r="AC21" s="1813"/>
      <c r="AD21" s="1813"/>
      <c r="AE21" s="1813"/>
      <c r="AF21" s="1813"/>
      <c r="AG21" s="1813"/>
      <c r="AI21" s="18"/>
      <c r="AJ21" s="18"/>
      <c r="AK21" s="18"/>
      <c r="AL21" s="18"/>
      <c r="AM21" s="18"/>
      <c r="AN21" s="18"/>
      <c r="AO21" s="18"/>
      <c r="AP21" s="18"/>
      <c r="AQ21" s="18"/>
    </row>
    <row r="22" spans="1:43" s="592" customFormat="1">
      <c r="A22" s="605"/>
      <c r="D22" s="1813"/>
      <c r="E22" s="1813"/>
      <c r="F22" s="1813"/>
      <c r="G22" s="1813"/>
      <c r="H22" s="1813"/>
      <c r="I22" s="1813"/>
      <c r="J22" s="1813"/>
      <c r="K22" s="1813"/>
      <c r="L22" s="1813"/>
      <c r="M22" s="1813"/>
      <c r="N22" s="1813"/>
      <c r="O22" s="1813"/>
      <c r="P22" s="1813"/>
      <c r="Q22" s="1813"/>
      <c r="R22" s="1813"/>
      <c r="S22" s="1813"/>
      <c r="T22" s="1813"/>
      <c r="U22" s="1813"/>
      <c r="V22" s="1813"/>
      <c r="W22" s="1813"/>
      <c r="X22" s="1813"/>
      <c r="Y22" s="1813"/>
      <c r="Z22" s="1813"/>
      <c r="AA22" s="1813"/>
      <c r="AB22" s="1813"/>
      <c r="AC22" s="1813"/>
      <c r="AD22" s="1813"/>
      <c r="AE22" s="1813"/>
      <c r="AF22" s="1813"/>
      <c r="AG22" s="1813"/>
      <c r="AI22" s="18"/>
      <c r="AJ22" s="18"/>
      <c r="AK22" s="18"/>
      <c r="AL22" s="18"/>
      <c r="AM22" s="18"/>
      <c r="AN22" s="18"/>
      <c r="AO22" s="18"/>
      <c r="AP22" s="18"/>
      <c r="AQ22" s="18"/>
    </row>
    <row r="23" spans="1:43" s="592" customFormat="1" ht="15" thickBot="1">
      <c r="A23" s="605"/>
      <c r="D23" s="781"/>
      <c r="E23" s="781"/>
      <c r="F23" s="781"/>
      <c r="G23" s="781"/>
      <c r="H23" s="781"/>
      <c r="I23" s="781"/>
      <c r="J23" s="781"/>
      <c r="K23" s="781"/>
      <c r="L23" s="781"/>
      <c r="M23" s="781"/>
      <c r="N23" s="781"/>
      <c r="O23" s="781"/>
      <c r="P23" s="781"/>
      <c r="Q23" s="781"/>
      <c r="R23" s="781"/>
      <c r="S23" s="781"/>
      <c r="T23" s="781"/>
      <c r="U23" s="781"/>
      <c r="V23" s="781"/>
      <c r="W23" s="781"/>
      <c r="X23" s="781"/>
      <c r="Y23" s="781"/>
      <c r="Z23" s="781"/>
      <c r="AA23" s="781"/>
      <c r="AB23" s="781"/>
      <c r="AC23" s="781"/>
      <c r="AD23" s="781"/>
      <c r="AE23" s="781"/>
      <c r="AF23" s="781"/>
      <c r="AG23" s="781"/>
      <c r="AI23" s="18"/>
      <c r="AJ23" s="18"/>
      <c r="AK23" s="18"/>
      <c r="AL23" s="18"/>
      <c r="AM23" s="18"/>
      <c r="AN23" s="18"/>
      <c r="AO23" s="18"/>
      <c r="AP23" s="18"/>
      <c r="AQ23" s="18"/>
    </row>
    <row r="24" spans="1:43" s="592" customFormat="1" ht="24.75" customHeight="1" thickBot="1">
      <c r="A24" s="605" t="s">
        <v>1800</v>
      </c>
      <c r="D24" s="1814" t="s">
        <v>9</v>
      </c>
      <c r="E24" s="1814"/>
      <c r="F24" s="1814"/>
      <c r="G24" s="1814"/>
      <c r="H24" s="1814"/>
      <c r="I24" s="1814"/>
      <c r="J24" s="1814"/>
      <c r="K24" s="1814"/>
      <c r="L24" s="1814"/>
      <c r="M24" s="1814"/>
      <c r="N24" s="1814" t="s">
        <v>10</v>
      </c>
      <c r="O24" s="1814"/>
      <c r="P24" s="1814"/>
      <c r="Q24" s="1814"/>
      <c r="R24" s="1814"/>
      <c r="S24" s="1814"/>
      <c r="T24" s="1814"/>
      <c r="U24" s="1814"/>
      <c r="V24" s="1814"/>
      <c r="W24" s="1814"/>
      <c r="X24" s="1814" t="s">
        <v>11</v>
      </c>
      <c r="Y24" s="1814"/>
      <c r="Z24" s="1814"/>
      <c r="AA24" s="1814"/>
      <c r="AB24" s="1814"/>
      <c r="AC24" s="1814" t="s">
        <v>454</v>
      </c>
      <c r="AD24" s="1814"/>
      <c r="AE24" s="1814"/>
      <c r="AF24" s="1814"/>
      <c r="AG24" s="1814"/>
      <c r="AI24" s="18"/>
      <c r="AJ24" s="18"/>
      <c r="AK24" s="18"/>
      <c r="AL24" s="18"/>
      <c r="AM24" s="18"/>
      <c r="AN24" s="18"/>
      <c r="AO24" s="18"/>
      <c r="AP24" s="18"/>
      <c r="AQ24" s="18"/>
    </row>
    <row r="25" spans="1:43" s="592" customFormat="1" ht="24.75" customHeight="1" thickBot="1">
      <c r="A25" s="605"/>
      <c r="D25" s="1814"/>
      <c r="E25" s="1814"/>
      <c r="F25" s="1814"/>
      <c r="G25" s="1814"/>
      <c r="H25" s="1814"/>
      <c r="I25" s="1814"/>
      <c r="J25" s="1814"/>
      <c r="K25" s="1814"/>
      <c r="L25" s="1814"/>
      <c r="M25" s="1814"/>
      <c r="N25" s="1814" t="s">
        <v>13</v>
      </c>
      <c r="O25" s="1814"/>
      <c r="P25" s="1814"/>
      <c r="Q25" s="1814"/>
      <c r="R25" s="1814"/>
      <c r="S25" s="1814" t="s">
        <v>12</v>
      </c>
      <c r="T25" s="1814"/>
      <c r="U25" s="1814"/>
      <c r="V25" s="1814"/>
      <c r="W25" s="1814"/>
      <c r="X25" s="1814"/>
      <c r="Y25" s="1814"/>
      <c r="Z25" s="1814"/>
      <c r="AA25" s="1814"/>
      <c r="AB25" s="1814"/>
      <c r="AC25" s="1814"/>
      <c r="AD25" s="1814"/>
      <c r="AE25" s="1814"/>
      <c r="AF25" s="1814"/>
      <c r="AG25" s="1814"/>
      <c r="AI25" s="18"/>
      <c r="AJ25" s="18"/>
      <c r="AK25" s="18"/>
      <c r="AL25" s="18"/>
      <c r="AM25" s="18"/>
      <c r="AN25" s="18"/>
      <c r="AO25" s="18"/>
      <c r="AP25" s="18"/>
      <c r="AQ25" s="18"/>
    </row>
    <row r="26" spans="1:43" s="592" customFormat="1" ht="15.75" customHeight="1" thickBot="1">
      <c r="A26" s="605"/>
      <c r="D26" s="1815" t="s">
        <v>3158</v>
      </c>
      <c r="E26" s="1816"/>
      <c r="F26" s="1816"/>
      <c r="G26" s="1816"/>
      <c r="H26" s="1816"/>
      <c r="I26" s="1816"/>
      <c r="J26" s="1816"/>
      <c r="K26" s="1816"/>
      <c r="L26" s="1816"/>
      <c r="M26" s="1816"/>
      <c r="N26" s="1817">
        <v>3385.78</v>
      </c>
      <c r="O26" s="1817"/>
      <c r="P26" s="1817"/>
      <c r="Q26" s="1817"/>
      <c r="R26" s="1817"/>
      <c r="S26" s="1903">
        <v>0.51</v>
      </c>
      <c r="T26" s="1903"/>
      <c r="U26" s="1903"/>
      <c r="V26" s="1903"/>
      <c r="W26" s="1903"/>
      <c r="X26" s="1903">
        <v>0.51</v>
      </c>
      <c r="Y26" s="1903"/>
      <c r="Z26" s="1903"/>
      <c r="AA26" s="1903"/>
      <c r="AB26" s="1903"/>
      <c r="AC26" s="1903">
        <v>0.51</v>
      </c>
      <c r="AD26" s="1903"/>
      <c r="AE26" s="1903"/>
      <c r="AF26" s="1903"/>
      <c r="AG26" s="1903"/>
      <c r="AI26" s="18"/>
      <c r="AJ26" s="18"/>
      <c r="AK26" s="18"/>
      <c r="AL26" s="18"/>
      <c r="AM26" s="18"/>
      <c r="AN26" s="18"/>
      <c r="AO26" s="18"/>
      <c r="AP26" s="18"/>
      <c r="AQ26" s="18"/>
    </row>
    <row r="27" spans="1:43" s="592" customFormat="1" ht="15.75" customHeight="1">
      <c r="A27" s="605"/>
      <c r="D27" s="1904" t="s">
        <v>3159</v>
      </c>
      <c r="E27" s="1893"/>
      <c r="F27" s="1893"/>
      <c r="G27" s="1893"/>
      <c r="H27" s="1893"/>
      <c r="I27" s="1893"/>
      <c r="J27" s="1893"/>
      <c r="K27" s="1893"/>
      <c r="L27" s="1893"/>
      <c r="M27" s="1893"/>
      <c r="N27" s="1894">
        <v>3254</v>
      </c>
      <c r="O27" s="1894"/>
      <c r="P27" s="1894"/>
      <c r="Q27" s="1894"/>
      <c r="R27" s="1894"/>
      <c r="S27" s="1903">
        <v>0.49</v>
      </c>
      <c r="T27" s="1903"/>
      <c r="U27" s="1903"/>
      <c r="V27" s="1903"/>
      <c r="W27" s="1903"/>
      <c r="X27" s="1903">
        <v>0.49</v>
      </c>
      <c r="Y27" s="1903"/>
      <c r="Z27" s="1903"/>
      <c r="AA27" s="1903"/>
      <c r="AB27" s="1903"/>
      <c r="AC27" s="1903">
        <v>0.49</v>
      </c>
      <c r="AD27" s="1903"/>
      <c r="AE27" s="1903"/>
      <c r="AF27" s="1903"/>
      <c r="AG27" s="1903"/>
      <c r="AI27" s="18"/>
      <c r="AJ27" s="18"/>
      <c r="AK27" s="18"/>
      <c r="AL27" s="18"/>
      <c r="AM27" s="18"/>
      <c r="AN27" s="18"/>
      <c r="AO27" s="18"/>
      <c r="AP27" s="18"/>
      <c r="AQ27" s="18"/>
    </row>
    <row r="28" spans="1:43" s="592" customFormat="1" ht="15.75" customHeight="1">
      <c r="A28" s="605"/>
      <c r="D28" s="1893"/>
      <c r="E28" s="1893"/>
      <c r="F28" s="1893"/>
      <c r="G28" s="1893"/>
      <c r="H28" s="1893"/>
      <c r="I28" s="1893"/>
      <c r="J28" s="1893"/>
      <c r="K28" s="1893"/>
      <c r="L28" s="1893"/>
      <c r="M28" s="1893"/>
      <c r="N28" s="1894"/>
      <c r="O28" s="1894"/>
      <c r="P28" s="1894"/>
      <c r="Q28" s="1894"/>
      <c r="R28" s="1894"/>
      <c r="S28" s="1895"/>
      <c r="T28" s="1895"/>
      <c r="U28" s="1895"/>
      <c r="V28" s="1895"/>
      <c r="W28" s="1895"/>
      <c r="X28" s="1895"/>
      <c r="Y28" s="1895"/>
      <c r="Z28" s="1895"/>
      <c r="AA28" s="1895"/>
      <c r="AB28" s="1895"/>
      <c r="AC28" s="1895"/>
      <c r="AD28" s="1895"/>
      <c r="AE28" s="1895"/>
      <c r="AF28" s="1895"/>
      <c r="AG28" s="1895"/>
      <c r="AI28" s="18"/>
      <c r="AJ28" s="18"/>
      <c r="AK28" s="18"/>
      <c r="AL28" s="18"/>
      <c r="AM28" s="18"/>
      <c r="AN28" s="18"/>
      <c r="AO28" s="18"/>
      <c r="AP28" s="18"/>
      <c r="AQ28" s="18"/>
    </row>
    <row r="29" spans="1:43" s="592" customFormat="1" ht="15.75" customHeight="1">
      <c r="A29" s="605"/>
      <c r="D29" s="1893"/>
      <c r="E29" s="1893"/>
      <c r="F29" s="1893"/>
      <c r="G29" s="1893"/>
      <c r="H29" s="1893"/>
      <c r="I29" s="1893"/>
      <c r="J29" s="1893"/>
      <c r="K29" s="1893"/>
      <c r="L29" s="1893"/>
      <c r="M29" s="1893"/>
      <c r="N29" s="1894"/>
      <c r="O29" s="1894"/>
      <c r="P29" s="1894"/>
      <c r="Q29" s="1894"/>
      <c r="R29" s="1894"/>
      <c r="S29" s="1895"/>
      <c r="T29" s="1895"/>
      <c r="U29" s="1895"/>
      <c r="V29" s="1895"/>
      <c r="W29" s="1895"/>
      <c r="X29" s="1895"/>
      <c r="Y29" s="1895"/>
      <c r="Z29" s="1895"/>
      <c r="AA29" s="1895"/>
      <c r="AB29" s="1895"/>
      <c r="AC29" s="1895"/>
      <c r="AD29" s="1895"/>
      <c r="AE29" s="1895"/>
      <c r="AF29" s="1895"/>
      <c r="AG29" s="1895"/>
      <c r="AI29" s="18"/>
      <c r="AJ29" s="18"/>
      <c r="AK29" s="18"/>
      <c r="AL29" s="18"/>
      <c r="AM29" s="18"/>
      <c r="AN29" s="18"/>
      <c r="AO29" s="18"/>
      <c r="AP29" s="18"/>
      <c r="AQ29" s="18"/>
    </row>
    <row r="30" spans="1:43" s="592" customFormat="1" ht="15.75" customHeight="1">
      <c r="A30" s="605"/>
      <c r="D30" s="1893"/>
      <c r="E30" s="1893"/>
      <c r="F30" s="1893"/>
      <c r="G30" s="1893"/>
      <c r="H30" s="1893"/>
      <c r="I30" s="1893"/>
      <c r="J30" s="1893"/>
      <c r="K30" s="1893"/>
      <c r="L30" s="1893"/>
      <c r="M30" s="1893"/>
      <c r="N30" s="1894"/>
      <c r="O30" s="1894"/>
      <c r="P30" s="1894"/>
      <c r="Q30" s="1894"/>
      <c r="R30" s="1894"/>
      <c r="S30" s="1895"/>
      <c r="T30" s="1895"/>
      <c r="U30" s="1895"/>
      <c r="V30" s="1895"/>
      <c r="W30" s="1895"/>
      <c r="X30" s="1895"/>
      <c r="Y30" s="1895"/>
      <c r="Z30" s="1895"/>
      <c r="AA30" s="1895"/>
      <c r="AB30" s="1895"/>
      <c r="AC30" s="1895"/>
      <c r="AD30" s="1895"/>
      <c r="AE30" s="1895"/>
      <c r="AF30" s="1895"/>
      <c r="AG30" s="1895"/>
      <c r="AI30" s="18"/>
      <c r="AJ30" s="18"/>
      <c r="AK30" s="18"/>
      <c r="AL30" s="18"/>
      <c r="AM30" s="18"/>
      <c r="AN30" s="18"/>
      <c r="AO30" s="18"/>
      <c r="AP30" s="18"/>
      <c r="AQ30" s="18"/>
    </row>
    <row r="31" spans="1:43" s="592" customFormat="1" ht="15.75" customHeight="1" thickBot="1">
      <c r="A31" s="605"/>
      <c r="D31" s="1896" t="s">
        <v>14</v>
      </c>
      <c r="E31" s="1897"/>
      <c r="F31" s="1897"/>
      <c r="G31" s="1897"/>
      <c r="H31" s="1897"/>
      <c r="I31" s="1897"/>
      <c r="J31" s="1897"/>
      <c r="K31" s="1897"/>
      <c r="L31" s="1897"/>
      <c r="M31" s="1898"/>
      <c r="N31" s="1899">
        <f>SUM(N26:R30)</f>
        <v>6639.7800000000007</v>
      </c>
      <c r="O31" s="1899"/>
      <c r="P31" s="1899"/>
      <c r="Q31" s="1899"/>
      <c r="R31" s="1899"/>
      <c r="S31" s="1900">
        <f t="shared" ref="S31" si="0">SUM(S26:W30)</f>
        <v>1</v>
      </c>
      <c r="T31" s="1901"/>
      <c r="U31" s="1901"/>
      <c r="V31" s="1901"/>
      <c r="W31" s="1902"/>
      <c r="X31" s="1900">
        <f t="shared" ref="X31" si="1">SUM(X26:AB30)</f>
        <v>1</v>
      </c>
      <c r="Y31" s="1901"/>
      <c r="Z31" s="1901"/>
      <c r="AA31" s="1901"/>
      <c r="AB31" s="1902"/>
      <c r="AC31" s="1900">
        <f t="shared" ref="AC31" si="2">SUM(AC26:AG30)</f>
        <v>1</v>
      </c>
      <c r="AD31" s="1901"/>
      <c r="AE31" s="1901"/>
      <c r="AF31" s="1901"/>
      <c r="AG31" s="1902"/>
      <c r="AI31" s="18"/>
      <c r="AJ31" s="18"/>
      <c r="AK31" s="18"/>
      <c r="AL31" s="18"/>
      <c r="AM31" s="18"/>
      <c r="AN31" s="18"/>
      <c r="AO31" s="18"/>
      <c r="AP31" s="18"/>
      <c r="AQ31" s="18"/>
    </row>
    <row r="32" spans="1:43" s="592" customFormat="1">
      <c r="A32" s="605"/>
      <c r="D32" s="781"/>
      <c r="E32" s="781"/>
      <c r="F32" s="781"/>
      <c r="G32" s="781"/>
      <c r="H32" s="781"/>
      <c r="I32" s="781"/>
      <c r="J32" s="781"/>
      <c r="K32" s="781"/>
      <c r="L32" s="781"/>
      <c r="M32" s="781"/>
      <c r="N32" s="781"/>
      <c r="O32" s="781"/>
      <c r="P32" s="781"/>
      <c r="Q32" s="781"/>
      <c r="R32" s="781"/>
      <c r="S32" s="781"/>
      <c r="T32" s="781"/>
      <c r="U32" s="781"/>
      <c r="V32" s="781"/>
      <c r="W32" s="781"/>
      <c r="X32" s="781"/>
      <c r="Y32" s="781"/>
      <c r="Z32" s="781"/>
      <c r="AA32" s="781"/>
      <c r="AB32" s="781"/>
      <c r="AC32" s="781"/>
      <c r="AD32" s="781"/>
      <c r="AE32" s="781"/>
      <c r="AF32" s="781"/>
      <c r="AG32" s="781"/>
      <c r="AI32" s="18"/>
      <c r="AJ32" s="18"/>
      <c r="AK32" s="18"/>
      <c r="AL32" s="18"/>
      <c r="AM32" s="18"/>
      <c r="AN32" s="18"/>
      <c r="AO32" s="18"/>
      <c r="AP32" s="18"/>
      <c r="AQ32" s="18"/>
    </row>
    <row r="33" spans="1:43" s="592" customFormat="1">
      <c r="A33" s="605"/>
      <c r="AI33" s="18"/>
      <c r="AJ33" s="18"/>
      <c r="AK33" s="18"/>
      <c r="AL33" s="18"/>
      <c r="AM33" s="18"/>
      <c r="AN33" s="18"/>
      <c r="AO33" s="18"/>
      <c r="AP33" s="18"/>
      <c r="AQ33" s="18"/>
    </row>
    <row r="34" spans="1:43" s="592" customFormat="1">
      <c r="A34" s="605"/>
      <c r="AI34" s="18"/>
      <c r="AJ34" s="18"/>
      <c r="AK34" s="18"/>
      <c r="AL34" s="18"/>
      <c r="AM34" s="18"/>
      <c r="AN34" s="18"/>
      <c r="AO34" s="18"/>
      <c r="AP34" s="18"/>
      <c r="AQ34" s="18"/>
    </row>
    <row r="35" spans="1:43" s="592" customFormat="1">
      <c r="A35" s="605"/>
      <c r="D35" s="590" t="s">
        <v>1333</v>
      </c>
      <c r="AI35" s="18"/>
      <c r="AJ35" s="18"/>
      <c r="AK35" s="18"/>
      <c r="AL35" s="18"/>
      <c r="AM35" s="18"/>
      <c r="AN35" s="18"/>
      <c r="AO35" s="18"/>
      <c r="AP35" s="18"/>
      <c r="AQ35" s="18"/>
    </row>
    <row r="36" spans="1:43" s="592" customFormat="1">
      <c r="A36" s="605"/>
      <c r="AI36" s="18"/>
      <c r="AJ36" s="18"/>
      <c r="AK36" s="18"/>
      <c r="AL36" s="18"/>
      <c r="AM36" s="18"/>
      <c r="AN36" s="18"/>
      <c r="AO36" s="18"/>
      <c r="AP36" s="18"/>
      <c r="AQ36" s="18"/>
    </row>
    <row r="37" spans="1:43" s="592" customFormat="1">
      <c r="A37" s="605"/>
      <c r="D37" s="1797" t="s">
        <v>3134</v>
      </c>
      <c r="E37" s="1793"/>
      <c r="F37" s="1793"/>
      <c r="G37" s="1793"/>
      <c r="H37" s="1793"/>
      <c r="I37" s="1793"/>
      <c r="J37" s="1793"/>
      <c r="K37" s="1793"/>
      <c r="L37" s="1793"/>
      <c r="M37" s="1793"/>
      <c r="N37" s="1793"/>
      <c r="O37" s="1793"/>
      <c r="P37" s="1793"/>
      <c r="Q37" s="1793"/>
      <c r="R37" s="1793"/>
      <c r="S37" s="1793"/>
      <c r="T37" s="1793"/>
      <c r="U37" s="1793"/>
      <c r="V37" s="1793"/>
      <c r="W37" s="1793"/>
      <c r="X37" s="1793"/>
      <c r="Y37" s="1793"/>
      <c r="Z37" s="1793"/>
      <c r="AA37" s="1793"/>
      <c r="AB37" s="1793"/>
      <c r="AC37" s="1793"/>
      <c r="AD37" s="1793"/>
      <c r="AE37" s="1793"/>
      <c r="AF37" s="1793"/>
      <c r="AG37" s="1793"/>
      <c r="AI37" s="18"/>
      <c r="AJ37" s="18"/>
      <c r="AK37" s="18"/>
      <c r="AL37" s="18"/>
      <c r="AM37" s="18"/>
      <c r="AN37" s="18"/>
      <c r="AO37" s="18"/>
      <c r="AP37" s="18"/>
      <c r="AQ37" s="18"/>
    </row>
    <row r="38" spans="1:43" s="592" customFormat="1">
      <c r="A38" s="605"/>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D38" s="1793"/>
      <c r="AE38" s="1793"/>
      <c r="AF38" s="1793"/>
      <c r="AG38" s="1793"/>
      <c r="AI38" s="18"/>
      <c r="AJ38" s="18"/>
      <c r="AK38" s="18"/>
      <c r="AL38" s="18"/>
      <c r="AM38" s="18"/>
      <c r="AN38" s="18"/>
      <c r="AO38" s="18"/>
      <c r="AP38" s="18"/>
      <c r="AQ38" s="18"/>
    </row>
    <row r="39" spans="1:43" s="592" customFormat="1">
      <c r="A39" s="605"/>
      <c r="AI39" s="18"/>
      <c r="AJ39" s="18"/>
      <c r="AK39" s="18"/>
      <c r="AL39" s="18"/>
      <c r="AM39" s="18"/>
      <c r="AN39" s="18"/>
      <c r="AO39" s="18"/>
      <c r="AP39" s="18"/>
      <c r="AQ39" s="18"/>
    </row>
    <row r="40" spans="1:43" s="592" customFormat="1">
      <c r="A40" s="605"/>
      <c r="D40" s="1797" t="s">
        <v>3160</v>
      </c>
      <c r="E40" s="1793"/>
      <c r="F40" s="1793"/>
      <c r="G40" s="1793"/>
      <c r="H40" s="1793"/>
      <c r="I40" s="1793"/>
      <c r="J40" s="1793"/>
      <c r="K40" s="1793"/>
      <c r="L40" s="1793"/>
      <c r="M40" s="1793"/>
      <c r="N40" s="1793"/>
      <c r="O40" s="1793"/>
      <c r="P40" s="1793"/>
      <c r="Q40" s="1793"/>
      <c r="R40" s="1793"/>
      <c r="S40" s="1793"/>
      <c r="T40" s="1793"/>
      <c r="U40" s="1793"/>
      <c r="V40" s="1793"/>
      <c r="W40" s="1793"/>
      <c r="X40" s="1793"/>
      <c r="Y40" s="1793"/>
      <c r="Z40" s="1793"/>
      <c r="AA40" s="1793"/>
      <c r="AB40" s="1793"/>
      <c r="AC40" s="1793"/>
      <c r="AD40" s="1793"/>
      <c r="AE40" s="1793"/>
      <c r="AF40" s="1793"/>
      <c r="AG40" s="1793"/>
      <c r="AI40" s="18"/>
      <c r="AJ40" s="18"/>
      <c r="AK40" s="18"/>
      <c r="AL40" s="18"/>
      <c r="AM40" s="18"/>
      <c r="AN40" s="18"/>
      <c r="AO40" s="18"/>
      <c r="AP40" s="18"/>
      <c r="AQ40" s="18"/>
    </row>
    <row r="41" spans="1:43" s="592" customFormat="1">
      <c r="A41" s="605"/>
      <c r="D41" s="1793"/>
      <c r="E41" s="1793"/>
      <c r="F41" s="1793"/>
      <c r="G41" s="1793"/>
      <c r="H41" s="1793"/>
      <c r="I41" s="1793"/>
      <c r="J41" s="1793"/>
      <c r="K41" s="1793"/>
      <c r="L41" s="1793"/>
      <c r="M41" s="1793"/>
      <c r="N41" s="1793"/>
      <c r="O41" s="1793"/>
      <c r="P41" s="1793"/>
      <c r="Q41" s="1793"/>
      <c r="R41" s="1793"/>
      <c r="S41" s="1793"/>
      <c r="T41" s="1793"/>
      <c r="U41" s="1793"/>
      <c r="V41" s="1793"/>
      <c r="W41" s="1793"/>
      <c r="X41" s="1793"/>
      <c r="Y41" s="1793"/>
      <c r="Z41" s="1793"/>
      <c r="AA41" s="1793"/>
      <c r="AB41" s="1793"/>
      <c r="AC41" s="1793"/>
      <c r="AD41" s="1793"/>
      <c r="AE41" s="1793"/>
      <c r="AF41" s="1793"/>
      <c r="AG41" s="1793"/>
      <c r="AI41" s="18"/>
      <c r="AJ41" s="18"/>
      <c r="AK41" s="18"/>
      <c r="AL41" s="18"/>
      <c r="AM41" s="18"/>
      <c r="AN41" s="18"/>
      <c r="AO41" s="18"/>
      <c r="AP41" s="18"/>
      <c r="AQ41" s="18"/>
    </row>
    <row r="42" spans="1:43" s="592" customFormat="1">
      <c r="A42" s="605"/>
      <c r="AI42" s="18"/>
      <c r="AJ42" s="18"/>
      <c r="AK42" s="18"/>
      <c r="AL42" s="18"/>
      <c r="AM42" s="18"/>
      <c r="AN42" s="18"/>
      <c r="AO42" s="18"/>
      <c r="AP42" s="18"/>
      <c r="AQ42" s="18"/>
    </row>
    <row r="43" spans="1:43" s="592" customFormat="1">
      <c r="A43" s="605"/>
      <c r="AI43" s="18"/>
      <c r="AJ43" s="18"/>
      <c r="AK43" s="18"/>
      <c r="AL43" s="18"/>
      <c r="AM43" s="18"/>
      <c r="AN43" s="18"/>
      <c r="AO43" s="18"/>
      <c r="AP43" s="18"/>
      <c r="AQ43" s="18"/>
    </row>
    <row r="44" spans="1:43" s="592" customFormat="1">
      <c r="A44" s="605"/>
      <c r="D44" s="590" t="s">
        <v>1332</v>
      </c>
      <c r="AI44" s="18"/>
      <c r="AJ44" s="18"/>
      <c r="AK44" s="18"/>
      <c r="AL44" s="18"/>
      <c r="AM44" s="18"/>
      <c r="AN44" s="18"/>
      <c r="AO44" s="18"/>
      <c r="AP44" s="18"/>
      <c r="AQ44" s="18"/>
    </row>
    <row r="45" spans="1:43" s="592" customFormat="1">
      <c r="A45" s="605"/>
      <c r="AI45" s="18"/>
      <c r="AJ45" s="18"/>
      <c r="AK45" s="18"/>
      <c r="AL45" s="18"/>
      <c r="AM45" s="18"/>
      <c r="AN45" s="18"/>
      <c r="AO45" s="18"/>
      <c r="AP45" s="18"/>
      <c r="AQ45" s="18"/>
    </row>
    <row r="46" spans="1:43" s="592" customFormat="1">
      <c r="A46" s="605"/>
      <c r="D46" s="1797" t="s">
        <v>3135</v>
      </c>
      <c r="E46" s="1793"/>
      <c r="F46" s="1793"/>
      <c r="G46" s="1793"/>
      <c r="H46" s="1793"/>
      <c r="I46" s="1793"/>
      <c r="J46" s="1793"/>
      <c r="K46" s="1793"/>
      <c r="L46" s="1793"/>
      <c r="M46" s="1793"/>
      <c r="N46" s="1793"/>
      <c r="O46" s="1793"/>
      <c r="P46" s="1793"/>
      <c r="Q46" s="1793"/>
      <c r="R46" s="1793"/>
      <c r="S46" s="1793"/>
      <c r="T46" s="1793"/>
      <c r="U46" s="1793"/>
      <c r="V46" s="1793"/>
      <c r="W46" s="1793"/>
      <c r="X46" s="1793"/>
      <c r="Y46" s="1793"/>
      <c r="Z46" s="1793"/>
      <c r="AA46" s="1793"/>
      <c r="AB46" s="1793"/>
      <c r="AC46" s="1793"/>
      <c r="AD46" s="1793"/>
      <c r="AE46" s="1793"/>
      <c r="AF46" s="1793"/>
      <c r="AG46" s="1793"/>
      <c r="AI46" s="18"/>
      <c r="AJ46" s="18"/>
      <c r="AK46" s="18"/>
      <c r="AL46" s="18"/>
      <c r="AM46" s="18"/>
      <c r="AN46" s="18"/>
      <c r="AO46" s="18"/>
      <c r="AP46" s="18"/>
      <c r="AQ46" s="18"/>
    </row>
    <row r="47" spans="1:43" s="592" customFormat="1">
      <c r="A47" s="605"/>
      <c r="D47" s="1793"/>
      <c r="E47" s="1793"/>
      <c r="F47" s="1793"/>
      <c r="G47" s="1793"/>
      <c r="H47" s="1793"/>
      <c r="I47" s="1793"/>
      <c r="J47" s="1793"/>
      <c r="K47" s="1793"/>
      <c r="L47" s="1793"/>
      <c r="M47" s="1793"/>
      <c r="N47" s="1793"/>
      <c r="O47" s="1793"/>
      <c r="P47" s="1793"/>
      <c r="Q47" s="1793"/>
      <c r="R47" s="1793"/>
      <c r="S47" s="1793"/>
      <c r="T47" s="1793"/>
      <c r="U47" s="1793"/>
      <c r="V47" s="1793"/>
      <c r="W47" s="1793"/>
      <c r="X47" s="1793"/>
      <c r="Y47" s="1793"/>
      <c r="Z47" s="1793"/>
      <c r="AA47" s="1793"/>
      <c r="AB47" s="1793"/>
      <c r="AC47" s="1793"/>
      <c r="AD47" s="1793"/>
      <c r="AE47" s="1793"/>
      <c r="AF47" s="1793"/>
      <c r="AG47" s="1793"/>
      <c r="AI47" s="18"/>
      <c r="AJ47" s="18"/>
      <c r="AK47" s="18"/>
      <c r="AL47" s="18"/>
      <c r="AM47" s="18"/>
      <c r="AN47" s="18"/>
      <c r="AO47" s="18"/>
      <c r="AP47" s="18"/>
      <c r="AQ47" s="18"/>
    </row>
    <row r="48" spans="1:43" s="592" customFormat="1">
      <c r="A48" s="605"/>
      <c r="AI48" s="18"/>
      <c r="AJ48" s="18"/>
      <c r="AK48" s="18"/>
      <c r="AL48" s="18"/>
      <c r="AM48" s="18"/>
      <c r="AN48" s="18"/>
      <c r="AO48" s="18"/>
      <c r="AP48" s="18"/>
      <c r="AQ48" s="18"/>
    </row>
    <row r="49" spans="1:43" s="592" customFormat="1">
      <c r="A49" s="605"/>
      <c r="D49" s="590" t="s">
        <v>1335</v>
      </c>
      <c r="AI49" s="18"/>
      <c r="AJ49" s="18"/>
      <c r="AK49" s="18"/>
      <c r="AL49" s="18"/>
      <c r="AM49" s="18"/>
      <c r="AN49" s="18"/>
      <c r="AO49" s="18"/>
      <c r="AP49" s="18"/>
      <c r="AQ49" s="18"/>
    </row>
    <row r="50" spans="1:43" s="592" customFormat="1">
      <c r="A50" s="605"/>
      <c r="AI50" s="18"/>
      <c r="AJ50" s="18"/>
      <c r="AK50" s="18"/>
      <c r="AL50" s="18"/>
      <c r="AM50" s="18"/>
      <c r="AN50" s="18"/>
      <c r="AO50" s="18"/>
      <c r="AP50" s="18"/>
      <c r="AQ50" s="18"/>
    </row>
    <row r="51" spans="1:43" s="592" customFormat="1">
      <c r="A51" s="605"/>
      <c r="D51" s="1793" t="s">
        <v>1336</v>
      </c>
      <c r="E51" s="1793"/>
      <c r="F51" s="1793"/>
      <c r="G51" s="1793"/>
      <c r="H51" s="1793"/>
      <c r="I51" s="1793"/>
      <c r="J51" s="1793"/>
      <c r="K51" s="1793"/>
      <c r="L51" s="1793"/>
      <c r="M51" s="1793"/>
      <c r="N51" s="1793"/>
      <c r="O51" s="1793"/>
      <c r="P51" s="1793"/>
      <c r="Q51" s="1793"/>
      <c r="R51" s="1793"/>
      <c r="S51" s="1793"/>
      <c r="T51" s="1793"/>
      <c r="U51" s="1793"/>
      <c r="V51" s="1793"/>
      <c r="W51" s="1793"/>
      <c r="X51" s="1793"/>
      <c r="Y51" s="1793"/>
      <c r="Z51" s="1793"/>
      <c r="AA51" s="1793"/>
      <c r="AB51" s="1793"/>
      <c r="AC51" s="1793"/>
      <c r="AD51" s="1793"/>
      <c r="AE51" s="1793"/>
      <c r="AF51" s="1793"/>
      <c r="AG51" s="1793"/>
      <c r="AI51" s="18"/>
      <c r="AJ51" s="18"/>
      <c r="AK51" s="18"/>
      <c r="AL51" s="18"/>
      <c r="AM51" s="18"/>
      <c r="AN51" s="18"/>
      <c r="AO51" s="18"/>
      <c r="AP51" s="18"/>
      <c r="AQ51" s="18"/>
    </row>
    <row r="52" spans="1:43" s="592" customFormat="1">
      <c r="A52" s="605"/>
      <c r="D52" s="1793"/>
      <c r="E52" s="1793"/>
      <c r="F52" s="1793"/>
      <c r="G52" s="1793"/>
      <c r="H52" s="1793"/>
      <c r="I52" s="1793"/>
      <c r="J52" s="1793"/>
      <c r="K52" s="1793"/>
      <c r="L52" s="1793"/>
      <c r="M52" s="1793"/>
      <c r="N52" s="1793"/>
      <c r="O52" s="1793"/>
      <c r="P52" s="1793"/>
      <c r="Q52" s="1793"/>
      <c r="R52" s="1793"/>
      <c r="S52" s="1793"/>
      <c r="T52" s="1793"/>
      <c r="U52" s="1793"/>
      <c r="V52" s="1793"/>
      <c r="W52" s="1793"/>
      <c r="X52" s="1793"/>
      <c r="Y52" s="1793"/>
      <c r="Z52" s="1793"/>
      <c r="AA52" s="1793"/>
      <c r="AB52" s="1793"/>
      <c r="AC52" s="1793"/>
      <c r="AD52" s="1793"/>
      <c r="AE52" s="1793"/>
      <c r="AF52" s="1793"/>
      <c r="AG52" s="1793"/>
      <c r="AI52" s="18"/>
      <c r="AJ52" s="18"/>
      <c r="AK52" s="18"/>
      <c r="AL52" s="18"/>
      <c r="AM52" s="18"/>
      <c r="AN52" s="18"/>
      <c r="AO52" s="18"/>
      <c r="AP52" s="18"/>
      <c r="AQ52" s="18"/>
    </row>
    <row r="53" spans="1:43" s="592" customFormat="1">
      <c r="A53" s="605"/>
      <c r="AI53" s="18"/>
      <c r="AJ53" s="18"/>
      <c r="AK53" s="18"/>
      <c r="AL53" s="18"/>
      <c r="AM53" s="18"/>
      <c r="AN53" s="18"/>
      <c r="AO53" s="18"/>
      <c r="AP53" s="18"/>
      <c r="AQ53" s="18"/>
    </row>
    <row r="54" spans="1:43" s="592" customFormat="1">
      <c r="A54" s="605"/>
      <c r="D54" s="1793" t="s">
        <v>1337</v>
      </c>
      <c r="E54" s="1793"/>
      <c r="F54" s="1793"/>
      <c r="G54" s="1793"/>
      <c r="H54" s="1793"/>
      <c r="I54" s="1793"/>
      <c r="J54" s="1793"/>
      <c r="K54" s="1793"/>
      <c r="L54" s="1793"/>
      <c r="M54" s="1793"/>
      <c r="N54" s="1793"/>
      <c r="O54" s="1793"/>
      <c r="P54" s="1793"/>
      <c r="Q54" s="1793"/>
      <c r="R54" s="1793"/>
      <c r="S54" s="1793"/>
      <c r="T54" s="1793"/>
      <c r="U54" s="1793"/>
      <c r="V54" s="1793"/>
      <c r="W54" s="1793"/>
      <c r="X54" s="1793"/>
      <c r="Y54" s="1793"/>
      <c r="Z54" s="1793"/>
      <c r="AA54" s="1793"/>
      <c r="AB54" s="1793"/>
      <c r="AC54" s="1793"/>
      <c r="AD54" s="1793"/>
      <c r="AE54" s="1793"/>
      <c r="AF54" s="1793"/>
      <c r="AG54" s="1793"/>
      <c r="AI54" s="18"/>
      <c r="AJ54" s="18"/>
      <c r="AK54" s="18"/>
      <c r="AL54" s="18"/>
      <c r="AM54" s="18"/>
      <c r="AN54" s="18"/>
      <c r="AO54" s="18"/>
      <c r="AP54" s="18"/>
      <c r="AQ54" s="18"/>
    </row>
    <row r="55" spans="1:43" s="592" customFormat="1">
      <c r="A55" s="605"/>
      <c r="D55" s="1793"/>
      <c r="E55" s="1793"/>
      <c r="F55" s="1793"/>
      <c r="G55" s="1793"/>
      <c r="H55" s="1793"/>
      <c r="I55" s="1793"/>
      <c r="J55" s="1793"/>
      <c r="K55" s="1793"/>
      <c r="L55" s="1793"/>
      <c r="M55" s="1793"/>
      <c r="N55" s="1793"/>
      <c r="O55" s="1793"/>
      <c r="P55" s="1793"/>
      <c r="Q55" s="1793"/>
      <c r="R55" s="1793"/>
      <c r="S55" s="1793"/>
      <c r="T55" s="1793"/>
      <c r="U55" s="1793"/>
      <c r="V55" s="1793"/>
      <c r="W55" s="1793"/>
      <c r="X55" s="1793"/>
      <c r="Y55" s="1793"/>
      <c r="Z55" s="1793"/>
      <c r="AA55" s="1793"/>
      <c r="AB55" s="1793"/>
      <c r="AC55" s="1793"/>
      <c r="AD55" s="1793"/>
      <c r="AE55" s="1793"/>
      <c r="AF55" s="1793"/>
      <c r="AG55" s="1793"/>
      <c r="AI55" s="18"/>
      <c r="AJ55" s="18"/>
      <c r="AK55" s="18"/>
      <c r="AL55" s="18"/>
      <c r="AM55" s="18"/>
      <c r="AN55" s="18"/>
      <c r="AO55" s="18"/>
      <c r="AP55" s="18"/>
      <c r="AQ55" s="18"/>
    </row>
    <row r="56" spans="1:43" s="592" customFormat="1">
      <c r="A56" s="605"/>
      <c r="AI56" s="18"/>
      <c r="AJ56" s="18"/>
      <c r="AK56" s="18"/>
      <c r="AL56" s="18"/>
      <c r="AM56" s="18"/>
      <c r="AN56" s="18"/>
      <c r="AO56" s="18"/>
      <c r="AP56" s="18"/>
      <c r="AQ56" s="18"/>
    </row>
    <row r="57" spans="1:43" s="592" customFormat="1" ht="14.25" customHeight="1">
      <c r="A57" s="605"/>
      <c r="D57" s="1795" t="s">
        <v>1338</v>
      </c>
      <c r="E57" s="1795"/>
      <c r="F57" s="1795"/>
      <c r="G57" s="1795"/>
      <c r="H57" s="1795"/>
      <c r="I57" s="1795"/>
      <c r="J57" s="1795"/>
      <c r="K57" s="1795"/>
      <c r="L57" s="1795"/>
      <c r="M57" s="1795"/>
      <c r="N57" s="1795"/>
      <c r="O57" s="1795"/>
      <c r="P57" s="1795"/>
      <c r="Q57" s="1795"/>
      <c r="R57" s="1795"/>
      <c r="S57" s="1795"/>
      <c r="T57" s="1795"/>
      <c r="U57" s="1795"/>
      <c r="V57" s="1795"/>
      <c r="W57" s="1795"/>
      <c r="X57" s="1795"/>
      <c r="Y57" s="1795"/>
      <c r="Z57" s="1795"/>
      <c r="AA57" s="1795"/>
      <c r="AB57" s="1795"/>
      <c r="AC57" s="1795"/>
      <c r="AD57" s="1795"/>
      <c r="AE57" s="1795"/>
      <c r="AF57" s="1795"/>
      <c r="AG57" s="1795"/>
      <c r="AI57" s="18"/>
      <c r="AJ57" s="18"/>
      <c r="AK57" s="18"/>
      <c r="AL57" s="18"/>
      <c r="AM57" s="18"/>
      <c r="AN57" s="18"/>
      <c r="AO57" s="18"/>
      <c r="AP57" s="18"/>
      <c r="AQ57" s="18"/>
    </row>
    <row r="58" spans="1:43" s="592" customFormat="1">
      <c r="A58" s="605"/>
      <c r="D58" s="607"/>
      <c r="E58" s="607"/>
      <c r="F58" s="607"/>
      <c r="G58" s="607"/>
      <c r="H58" s="607"/>
      <c r="I58" s="607"/>
      <c r="J58" s="607"/>
      <c r="K58" s="607"/>
      <c r="L58" s="607"/>
      <c r="M58" s="607"/>
      <c r="N58" s="607"/>
      <c r="O58" s="607"/>
      <c r="P58" s="607"/>
      <c r="Q58" s="607"/>
      <c r="R58" s="607"/>
      <c r="S58" s="607"/>
      <c r="T58" s="607"/>
      <c r="U58" s="607"/>
      <c r="V58" s="607"/>
      <c r="W58" s="607"/>
      <c r="X58" s="607"/>
      <c r="Y58" s="607"/>
      <c r="Z58" s="607"/>
      <c r="AA58" s="607"/>
      <c r="AB58" s="607"/>
      <c r="AC58" s="607"/>
      <c r="AD58" s="607"/>
      <c r="AE58" s="607"/>
      <c r="AF58" s="607"/>
      <c r="AG58" s="607"/>
      <c r="AI58" s="18"/>
      <c r="AJ58" s="18"/>
      <c r="AK58" s="18"/>
      <c r="AL58" s="18"/>
      <c r="AM58" s="18"/>
      <c r="AN58" s="18"/>
      <c r="AO58" s="18"/>
      <c r="AP58" s="18"/>
      <c r="AQ58" s="18"/>
    </row>
    <row r="59" spans="1:43" s="592" customFormat="1">
      <c r="A59" s="605"/>
      <c r="D59" s="1793" t="s">
        <v>1339</v>
      </c>
      <c r="E59" s="1793"/>
      <c r="F59" s="1793"/>
      <c r="G59" s="1793"/>
      <c r="H59" s="1793"/>
      <c r="I59" s="1793"/>
      <c r="J59" s="1793"/>
      <c r="K59" s="1793"/>
      <c r="L59" s="1793"/>
      <c r="M59" s="1793"/>
      <c r="N59" s="1793"/>
      <c r="O59" s="1793"/>
      <c r="P59" s="1793"/>
      <c r="Q59" s="1793"/>
      <c r="R59" s="1793"/>
      <c r="S59" s="1793"/>
      <c r="T59" s="1793"/>
      <c r="U59" s="1793"/>
      <c r="V59" s="1793"/>
      <c r="W59" s="1793"/>
      <c r="X59" s="1793"/>
      <c r="Y59" s="1793"/>
      <c r="Z59" s="1793"/>
      <c r="AA59" s="1793"/>
      <c r="AB59" s="1793"/>
      <c r="AC59" s="1793"/>
      <c r="AD59" s="1793"/>
      <c r="AE59" s="1793"/>
      <c r="AF59" s="1793"/>
      <c r="AG59" s="1793"/>
      <c r="AI59" s="18"/>
      <c r="AJ59" s="18"/>
      <c r="AK59" s="18"/>
      <c r="AL59" s="18"/>
      <c r="AM59" s="18"/>
      <c r="AN59" s="18"/>
      <c r="AO59" s="18"/>
      <c r="AP59" s="18"/>
      <c r="AQ59" s="18"/>
    </row>
    <row r="60" spans="1:43" s="592" customFormat="1">
      <c r="A60" s="605"/>
      <c r="D60" s="1793"/>
      <c r="E60" s="1793"/>
      <c r="F60" s="1793"/>
      <c r="G60" s="1793"/>
      <c r="H60" s="1793"/>
      <c r="I60" s="1793"/>
      <c r="J60" s="1793"/>
      <c r="K60" s="1793"/>
      <c r="L60" s="1793"/>
      <c r="M60" s="1793"/>
      <c r="N60" s="1793"/>
      <c r="O60" s="1793"/>
      <c r="P60" s="1793"/>
      <c r="Q60" s="1793"/>
      <c r="R60" s="1793"/>
      <c r="S60" s="1793"/>
      <c r="T60" s="1793"/>
      <c r="U60" s="1793"/>
      <c r="V60" s="1793"/>
      <c r="W60" s="1793"/>
      <c r="X60" s="1793"/>
      <c r="Y60" s="1793"/>
      <c r="Z60" s="1793"/>
      <c r="AA60" s="1793"/>
      <c r="AB60" s="1793"/>
      <c r="AC60" s="1793"/>
      <c r="AD60" s="1793"/>
      <c r="AE60" s="1793"/>
      <c r="AF60" s="1793"/>
      <c r="AG60" s="1793"/>
      <c r="AI60" s="18"/>
      <c r="AJ60" s="18"/>
      <c r="AK60" s="18"/>
      <c r="AL60" s="18"/>
      <c r="AM60" s="18"/>
      <c r="AN60" s="18"/>
      <c r="AO60" s="18"/>
      <c r="AP60" s="18"/>
      <c r="AQ60" s="18"/>
    </row>
    <row r="61" spans="1:43" s="592" customFormat="1">
      <c r="A61" s="605"/>
      <c r="AI61" s="18"/>
      <c r="AJ61" s="18"/>
      <c r="AK61" s="18"/>
      <c r="AL61" s="18"/>
      <c r="AM61" s="18"/>
      <c r="AN61" s="18"/>
      <c r="AO61" s="18"/>
      <c r="AP61" s="18"/>
      <c r="AQ61" s="18"/>
    </row>
    <row r="62" spans="1:43" s="592" customFormat="1">
      <c r="A62" s="605"/>
      <c r="D62" s="609" t="s">
        <v>1340</v>
      </c>
      <c r="AI62" s="18"/>
      <c r="AJ62" s="18"/>
      <c r="AK62" s="18"/>
      <c r="AL62" s="18"/>
      <c r="AM62" s="18"/>
      <c r="AN62" s="18"/>
      <c r="AO62" s="18"/>
      <c r="AP62" s="18"/>
      <c r="AQ62" s="18"/>
    </row>
    <row r="63" spans="1:43" s="592" customFormat="1">
      <c r="A63" s="605"/>
      <c r="AI63" s="18"/>
      <c r="AJ63" s="18"/>
      <c r="AK63" s="18"/>
      <c r="AL63" s="18"/>
      <c r="AM63" s="18"/>
      <c r="AN63" s="18"/>
      <c r="AO63" s="18"/>
      <c r="AP63" s="18"/>
      <c r="AQ63" s="18"/>
    </row>
    <row r="64" spans="1:43" s="592" customFormat="1">
      <c r="A64" s="605"/>
      <c r="D64" s="1793" t="s">
        <v>1341</v>
      </c>
      <c r="E64" s="1793"/>
      <c r="F64" s="1793"/>
      <c r="G64" s="1793"/>
      <c r="H64" s="1793"/>
      <c r="I64" s="1793"/>
      <c r="J64" s="1793"/>
      <c r="K64" s="1793"/>
      <c r="L64" s="1793"/>
      <c r="M64" s="1793"/>
      <c r="N64" s="1793"/>
      <c r="O64" s="1793"/>
      <c r="P64" s="1793"/>
      <c r="Q64" s="1793"/>
      <c r="R64" s="1793"/>
      <c r="S64" s="1793"/>
      <c r="T64" s="1793"/>
      <c r="U64" s="1793"/>
      <c r="V64" s="1793"/>
      <c r="W64" s="1793"/>
      <c r="X64" s="1793"/>
      <c r="Y64" s="1793"/>
      <c r="Z64" s="1793"/>
      <c r="AA64" s="1793"/>
      <c r="AB64" s="1793"/>
      <c r="AC64" s="1793"/>
      <c r="AD64" s="1793"/>
      <c r="AE64" s="1793"/>
      <c r="AF64" s="1793"/>
      <c r="AG64" s="1793"/>
      <c r="AI64" s="18"/>
      <c r="AJ64" s="18"/>
      <c r="AK64" s="18"/>
      <c r="AL64" s="18"/>
      <c r="AM64" s="18"/>
      <c r="AN64" s="18"/>
      <c r="AO64" s="18"/>
      <c r="AP64" s="18"/>
      <c r="AQ64" s="18"/>
    </row>
    <row r="65" spans="1:43" s="592" customFormat="1">
      <c r="A65" s="605"/>
      <c r="D65" s="1793"/>
      <c r="E65" s="1793"/>
      <c r="F65" s="1793"/>
      <c r="G65" s="1793"/>
      <c r="H65" s="1793"/>
      <c r="I65" s="1793"/>
      <c r="J65" s="1793"/>
      <c r="K65" s="1793"/>
      <c r="L65" s="1793"/>
      <c r="M65" s="1793"/>
      <c r="N65" s="1793"/>
      <c r="O65" s="1793"/>
      <c r="P65" s="1793"/>
      <c r="Q65" s="1793"/>
      <c r="R65" s="1793"/>
      <c r="S65" s="1793"/>
      <c r="T65" s="1793"/>
      <c r="U65" s="1793"/>
      <c r="V65" s="1793"/>
      <c r="W65" s="1793"/>
      <c r="X65" s="1793"/>
      <c r="Y65" s="1793"/>
      <c r="Z65" s="1793"/>
      <c r="AA65" s="1793"/>
      <c r="AB65" s="1793"/>
      <c r="AC65" s="1793"/>
      <c r="AD65" s="1793"/>
      <c r="AE65" s="1793"/>
      <c r="AF65" s="1793"/>
      <c r="AG65" s="1793"/>
      <c r="AI65" s="18"/>
      <c r="AJ65" s="18"/>
      <c r="AK65" s="18"/>
      <c r="AL65" s="18"/>
      <c r="AM65" s="18"/>
      <c r="AN65" s="18"/>
      <c r="AO65" s="18"/>
      <c r="AP65" s="18"/>
      <c r="AQ65" s="18"/>
    </row>
    <row r="66" spans="1:43" s="592" customFormat="1">
      <c r="A66" s="605"/>
      <c r="D66" s="1793"/>
      <c r="E66" s="1793"/>
      <c r="F66" s="1793"/>
      <c r="G66" s="1793"/>
      <c r="H66" s="1793"/>
      <c r="I66" s="1793"/>
      <c r="J66" s="1793"/>
      <c r="K66" s="1793"/>
      <c r="L66" s="1793"/>
      <c r="M66" s="1793"/>
      <c r="N66" s="1793"/>
      <c r="O66" s="1793"/>
      <c r="P66" s="1793"/>
      <c r="Q66" s="1793"/>
      <c r="R66" s="1793"/>
      <c r="S66" s="1793"/>
      <c r="T66" s="1793"/>
      <c r="U66" s="1793"/>
      <c r="V66" s="1793"/>
      <c r="W66" s="1793"/>
      <c r="X66" s="1793"/>
      <c r="Y66" s="1793"/>
      <c r="Z66" s="1793"/>
      <c r="AA66" s="1793"/>
      <c r="AB66" s="1793"/>
      <c r="AC66" s="1793"/>
      <c r="AD66" s="1793"/>
      <c r="AE66" s="1793"/>
      <c r="AF66" s="1793"/>
      <c r="AG66" s="1793"/>
      <c r="AI66" s="18"/>
      <c r="AJ66" s="18"/>
      <c r="AK66" s="18"/>
      <c r="AL66" s="18"/>
      <c r="AM66" s="18"/>
      <c r="AN66" s="18"/>
      <c r="AO66" s="18"/>
      <c r="AP66" s="18"/>
      <c r="AQ66" s="18"/>
    </row>
    <row r="67" spans="1:43" s="592" customFormat="1">
      <c r="A67" s="605"/>
      <c r="D67" s="610"/>
      <c r="E67" s="610"/>
      <c r="F67" s="610"/>
      <c r="G67" s="610"/>
      <c r="H67" s="610"/>
      <c r="I67" s="610"/>
      <c r="J67" s="610"/>
      <c r="K67" s="610"/>
      <c r="L67" s="610"/>
      <c r="M67" s="610"/>
      <c r="N67" s="610"/>
      <c r="O67" s="610"/>
      <c r="P67" s="610"/>
      <c r="Q67" s="610"/>
      <c r="R67" s="610"/>
      <c r="S67" s="610"/>
      <c r="T67" s="610"/>
      <c r="U67" s="610"/>
      <c r="V67" s="610"/>
      <c r="W67" s="610"/>
      <c r="X67" s="610"/>
      <c r="Y67" s="610"/>
      <c r="Z67" s="610"/>
      <c r="AA67" s="610"/>
      <c r="AB67" s="610"/>
      <c r="AC67" s="610"/>
      <c r="AD67" s="610"/>
      <c r="AI67" s="18"/>
      <c r="AJ67" s="18"/>
      <c r="AK67" s="18"/>
      <c r="AL67" s="18"/>
      <c r="AM67" s="18"/>
      <c r="AN67" s="18"/>
      <c r="AO67" s="18"/>
      <c r="AP67" s="18"/>
      <c r="AQ67" s="18"/>
    </row>
    <row r="68" spans="1:43" s="592" customFormat="1" ht="29.25" customHeight="1" thickBot="1">
      <c r="A68" s="605"/>
      <c r="D68" s="611"/>
      <c r="E68" s="611"/>
      <c r="F68" s="611"/>
      <c r="G68" s="611"/>
      <c r="H68" s="611"/>
      <c r="I68" s="611"/>
      <c r="J68" s="611"/>
      <c r="K68" s="611"/>
      <c r="L68" s="611"/>
      <c r="M68" s="611"/>
      <c r="N68" s="611"/>
      <c r="O68" s="1802" t="s">
        <v>1342</v>
      </c>
      <c r="P68" s="1802"/>
      <c r="Q68" s="1802"/>
      <c r="R68" s="1802"/>
      <c r="S68" s="1802"/>
      <c r="T68" s="1802" t="s">
        <v>1343</v>
      </c>
      <c r="U68" s="1802"/>
      <c r="V68" s="1802"/>
      <c r="W68" s="1802"/>
      <c r="X68" s="1802"/>
      <c r="Y68" s="1802" t="s">
        <v>1455</v>
      </c>
      <c r="Z68" s="1802"/>
      <c r="AA68" s="1802"/>
      <c r="AB68" s="1802"/>
      <c r="AC68" s="1802"/>
      <c r="AI68" s="18"/>
      <c r="AJ68" s="18"/>
      <c r="AK68" s="18"/>
      <c r="AL68" s="18"/>
      <c r="AM68" s="18"/>
      <c r="AN68" s="18"/>
      <c r="AO68" s="18"/>
      <c r="AP68" s="18"/>
      <c r="AQ68" s="18"/>
    </row>
    <row r="69" spans="1:43" s="592" customFormat="1">
      <c r="A69" s="605"/>
      <c r="D69" s="1799" t="s">
        <v>1344</v>
      </c>
      <c r="E69" s="1799"/>
      <c r="F69" s="1799"/>
      <c r="G69" s="1799"/>
      <c r="H69" s="1799"/>
      <c r="I69" s="1799"/>
      <c r="J69" s="1799"/>
      <c r="K69" s="1799"/>
      <c r="L69" s="1799"/>
      <c r="M69" s="1799"/>
      <c r="N69" s="1799"/>
      <c r="O69" s="1800" t="s">
        <v>1345</v>
      </c>
      <c r="P69" s="1800"/>
      <c r="Q69" s="1800"/>
      <c r="R69" s="1800"/>
      <c r="S69" s="1800"/>
      <c r="T69" s="1800" t="s">
        <v>1345</v>
      </c>
      <c r="U69" s="1800"/>
      <c r="V69" s="1800"/>
      <c r="W69" s="1800"/>
      <c r="X69" s="1800"/>
      <c r="Y69" s="1800" t="s">
        <v>1345</v>
      </c>
      <c r="Z69" s="1800"/>
      <c r="AA69" s="1800"/>
      <c r="AB69" s="1800"/>
      <c r="AC69" s="1800"/>
      <c r="AI69" s="18"/>
      <c r="AJ69" s="18"/>
      <c r="AK69" s="18"/>
      <c r="AL69" s="18"/>
      <c r="AM69" s="18"/>
      <c r="AN69" s="18"/>
      <c r="AO69" s="18"/>
      <c r="AP69" s="18"/>
      <c r="AQ69" s="18"/>
    </row>
    <row r="70" spans="1:43" s="592" customFormat="1">
      <c r="A70" s="605"/>
      <c r="D70" s="1799" t="s">
        <v>21</v>
      </c>
      <c r="E70" s="1799"/>
      <c r="F70" s="1799"/>
      <c r="G70" s="1799"/>
      <c r="H70" s="1799"/>
      <c r="I70" s="1799"/>
      <c r="J70" s="1799"/>
      <c r="K70" s="1799"/>
      <c r="L70" s="1799"/>
      <c r="M70" s="1799"/>
      <c r="N70" s="1799"/>
      <c r="O70" s="1800" t="s">
        <v>1345</v>
      </c>
      <c r="P70" s="1800"/>
      <c r="Q70" s="1800"/>
      <c r="R70" s="1800"/>
      <c r="S70" s="1800"/>
      <c r="T70" s="1800" t="s">
        <v>1345</v>
      </c>
      <c r="U70" s="1800"/>
      <c r="V70" s="1800"/>
      <c r="W70" s="1800"/>
      <c r="X70" s="1800"/>
      <c r="Y70" s="1800" t="s">
        <v>1345</v>
      </c>
      <c r="Z70" s="1800"/>
      <c r="AA70" s="1800"/>
      <c r="AB70" s="1800"/>
      <c r="AC70" s="1800"/>
      <c r="AI70" s="18"/>
      <c r="AJ70" s="18"/>
      <c r="AK70" s="18"/>
      <c r="AL70" s="18"/>
      <c r="AM70" s="18"/>
      <c r="AN70" s="18"/>
      <c r="AO70" s="18"/>
      <c r="AP70" s="18"/>
      <c r="AQ70" s="18"/>
    </row>
    <row r="71" spans="1:43" s="592" customFormat="1">
      <c r="A71" s="605"/>
      <c r="D71" s="1799" t="s">
        <v>442</v>
      </c>
      <c r="E71" s="1799"/>
      <c r="F71" s="1799"/>
      <c r="G71" s="1799"/>
      <c r="H71" s="1799"/>
      <c r="I71" s="1799"/>
      <c r="J71" s="1799"/>
      <c r="K71" s="1799"/>
      <c r="L71" s="1799"/>
      <c r="M71" s="1799"/>
      <c r="N71" s="1799"/>
      <c r="O71" s="1800" t="s">
        <v>1345</v>
      </c>
      <c r="P71" s="1800"/>
      <c r="Q71" s="1800"/>
      <c r="R71" s="1800"/>
      <c r="S71" s="1800"/>
      <c r="T71" s="1800" t="s">
        <v>1345</v>
      </c>
      <c r="U71" s="1800"/>
      <c r="V71" s="1800"/>
      <c r="W71" s="1800"/>
      <c r="X71" s="1800"/>
      <c r="Y71" s="1800" t="s">
        <v>1345</v>
      </c>
      <c r="Z71" s="1800"/>
      <c r="AA71" s="1800"/>
      <c r="AB71" s="1800"/>
      <c r="AC71" s="1800"/>
      <c r="AI71" s="18"/>
      <c r="AJ71" s="18"/>
      <c r="AK71" s="18"/>
      <c r="AL71" s="18"/>
      <c r="AM71" s="18"/>
      <c r="AN71" s="18"/>
      <c r="AO71" s="18"/>
      <c r="AP71" s="18"/>
      <c r="AQ71" s="18"/>
    </row>
    <row r="72" spans="1:43" s="592" customFormat="1">
      <c r="A72" s="605"/>
      <c r="D72" s="1799" t="s">
        <v>22</v>
      </c>
      <c r="E72" s="1799"/>
      <c r="F72" s="1799"/>
      <c r="G72" s="1799"/>
      <c r="H72" s="1799"/>
      <c r="I72" s="1799"/>
      <c r="J72" s="1799"/>
      <c r="K72" s="1799"/>
      <c r="L72" s="1799"/>
      <c r="M72" s="1799"/>
      <c r="N72" s="1799"/>
      <c r="O72" s="1800" t="s">
        <v>1345</v>
      </c>
      <c r="P72" s="1800"/>
      <c r="Q72" s="1800"/>
      <c r="R72" s="1800"/>
      <c r="S72" s="1800"/>
      <c r="T72" s="1800" t="s">
        <v>1345</v>
      </c>
      <c r="U72" s="1800"/>
      <c r="V72" s="1800"/>
      <c r="W72" s="1800"/>
      <c r="X72" s="1800"/>
      <c r="Y72" s="1800" t="s">
        <v>1345</v>
      </c>
      <c r="Z72" s="1800"/>
      <c r="AA72" s="1800"/>
      <c r="AB72" s="1800"/>
      <c r="AC72" s="1800"/>
      <c r="AI72" s="18"/>
      <c r="AJ72" s="18"/>
      <c r="AK72" s="18"/>
      <c r="AL72" s="18"/>
      <c r="AM72" s="18"/>
      <c r="AN72" s="18"/>
      <c r="AO72" s="18"/>
      <c r="AP72" s="18"/>
      <c r="AQ72" s="18"/>
    </row>
    <row r="73" spans="1:43" s="592" customFormat="1">
      <c r="A73" s="605"/>
      <c r="D73" s="1803" t="s">
        <v>1346</v>
      </c>
      <c r="E73" s="1803"/>
      <c r="F73" s="1803"/>
      <c r="G73" s="1803"/>
      <c r="H73" s="1803"/>
      <c r="I73" s="1803"/>
      <c r="J73" s="1803"/>
      <c r="K73" s="1803"/>
      <c r="L73" s="1803"/>
      <c r="M73" s="1803"/>
      <c r="N73" s="1803"/>
      <c r="O73" s="1804" t="s">
        <v>1345</v>
      </c>
      <c r="P73" s="1804"/>
      <c r="Q73" s="1804"/>
      <c r="R73" s="1804"/>
      <c r="S73" s="1804"/>
      <c r="T73" s="1804" t="s">
        <v>1345</v>
      </c>
      <c r="U73" s="1804"/>
      <c r="V73" s="1804"/>
      <c r="W73" s="1804"/>
      <c r="X73" s="1804"/>
      <c r="Y73" s="1804" t="s">
        <v>1345</v>
      </c>
      <c r="Z73" s="1804"/>
      <c r="AA73" s="1804"/>
      <c r="AB73" s="1804"/>
      <c r="AC73" s="1804"/>
      <c r="AI73" s="18"/>
      <c r="AJ73" s="18"/>
      <c r="AK73" s="18"/>
      <c r="AL73" s="18"/>
      <c r="AM73" s="18"/>
      <c r="AN73" s="18"/>
      <c r="AO73" s="18"/>
      <c r="AP73" s="18"/>
      <c r="AQ73" s="18"/>
    </row>
    <row r="74" spans="1:43" s="592" customFormat="1">
      <c r="A74" s="605"/>
      <c r="D74" s="606"/>
      <c r="AI74" s="18"/>
      <c r="AJ74" s="18"/>
      <c r="AK74" s="18"/>
      <c r="AL74" s="18"/>
      <c r="AM74" s="18"/>
      <c r="AN74" s="18"/>
      <c r="AO74" s="18"/>
      <c r="AP74" s="18"/>
      <c r="AQ74" s="18"/>
    </row>
    <row r="75" spans="1:43" s="592" customFormat="1">
      <c r="A75" s="605"/>
      <c r="D75" s="1793" t="s">
        <v>1347</v>
      </c>
      <c r="E75" s="1793"/>
      <c r="F75" s="1793"/>
      <c r="G75" s="1793"/>
      <c r="H75" s="1793"/>
      <c r="I75" s="1793"/>
      <c r="J75" s="1793"/>
      <c r="K75" s="1793"/>
      <c r="L75" s="1793"/>
      <c r="M75" s="1793"/>
      <c r="N75" s="1793"/>
      <c r="O75" s="1793"/>
      <c r="P75" s="1793"/>
      <c r="Q75" s="1793"/>
      <c r="R75" s="1793"/>
      <c r="S75" s="1793"/>
      <c r="T75" s="1793"/>
      <c r="U75" s="1793"/>
      <c r="V75" s="1793"/>
      <c r="W75" s="1793"/>
      <c r="X75" s="1793"/>
      <c r="Y75" s="1793"/>
      <c r="Z75" s="1793"/>
      <c r="AA75" s="1793"/>
      <c r="AB75" s="1793"/>
      <c r="AC75" s="1793"/>
      <c r="AD75" s="1793"/>
      <c r="AE75" s="1793"/>
      <c r="AF75" s="1793"/>
      <c r="AG75" s="1793"/>
      <c r="AI75" s="18"/>
      <c r="AJ75" s="18"/>
      <c r="AK75" s="18"/>
      <c r="AL75" s="18"/>
      <c r="AM75" s="18"/>
      <c r="AN75" s="18"/>
      <c r="AO75" s="18"/>
      <c r="AP75" s="18"/>
      <c r="AQ75" s="18"/>
    </row>
    <row r="76" spans="1:43" s="592" customFormat="1">
      <c r="A76" s="605"/>
      <c r="D76" s="1793"/>
      <c r="E76" s="1793"/>
      <c r="F76" s="1793"/>
      <c r="G76" s="1793"/>
      <c r="H76" s="1793"/>
      <c r="I76" s="1793"/>
      <c r="J76" s="1793"/>
      <c r="K76" s="1793"/>
      <c r="L76" s="1793"/>
      <c r="M76" s="1793"/>
      <c r="N76" s="1793"/>
      <c r="O76" s="1793"/>
      <c r="P76" s="1793"/>
      <c r="Q76" s="1793"/>
      <c r="R76" s="1793"/>
      <c r="S76" s="1793"/>
      <c r="T76" s="1793"/>
      <c r="U76" s="1793"/>
      <c r="V76" s="1793"/>
      <c r="W76" s="1793"/>
      <c r="X76" s="1793"/>
      <c r="Y76" s="1793"/>
      <c r="Z76" s="1793"/>
      <c r="AA76" s="1793"/>
      <c r="AB76" s="1793"/>
      <c r="AC76" s="1793"/>
      <c r="AD76" s="1793"/>
      <c r="AE76" s="1793"/>
      <c r="AF76" s="1793"/>
      <c r="AG76" s="1793"/>
      <c r="AI76" s="18"/>
      <c r="AJ76" s="18"/>
      <c r="AK76" s="18"/>
      <c r="AL76" s="18"/>
      <c r="AM76" s="18"/>
      <c r="AN76" s="18"/>
      <c r="AO76" s="18"/>
      <c r="AP76" s="18"/>
      <c r="AQ76" s="18"/>
    </row>
    <row r="77" spans="1:43" s="592" customFormat="1">
      <c r="A77" s="605"/>
      <c r="AI77" s="18"/>
      <c r="AJ77" s="18"/>
      <c r="AK77" s="18"/>
      <c r="AL77" s="18"/>
      <c r="AM77" s="18"/>
      <c r="AN77" s="18"/>
      <c r="AO77" s="18"/>
      <c r="AP77" s="18"/>
      <c r="AQ77" s="18"/>
    </row>
    <row r="78" spans="1:43" s="592" customFormat="1">
      <c r="A78" s="605"/>
      <c r="D78" s="590" t="s">
        <v>1348</v>
      </c>
      <c r="AI78" s="18"/>
      <c r="AJ78" s="18"/>
      <c r="AK78" s="18"/>
      <c r="AL78" s="18"/>
      <c r="AM78" s="18"/>
      <c r="AN78" s="18"/>
      <c r="AO78" s="18"/>
      <c r="AP78" s="18"/>
      <c r="AQ78" s="18"/>
    </row>
    <row r="79" spans="1:43" s="592" customFormat="1">
      <c r="A79" s="605"/>
      <c r="AI79" s="18"/>
      <c r="AJ79" s="18"/>
      <c r="AK79" s="18"/>
      <c r="AL79" s="18"/>
      <c r="AM79" s="18"/>
      <c r="AN79" s="18"/>
      <c r="AO79" s="18"/>
      <c r="AP79" s="18"/>
      <c r="AQ79" s="18"/>
    </row>
    <row r="80" spans="1:43" s="592" customFormat="1">
      <c r="A80" s="605"/>
      <c r="D80" s="1793" t="s">
        <v>1349</v>
      </c>
      <c r="E80" s="1793"/>
      <c r="F80" s="1793"/>
      <c r="G80" s="1793"/>
      <c r="H80" s="1793"/>
      <c r="I80" s="1793"/>
      <c r="J80" s="1793"/>
      <c r="K80" s="1793"/>
      <c r="L80" s="1793"/>
      <c r="M80" s="1793"/>
      <c r="N80" s="1793"/>
      <c r="O80" s="1793"/>
      <c r="P80" s="1793"/>
      <c r="Q80" s="1793"/>
      <c r="R80" s="1793"/>
      <c r="S80" s="1793"/>
      <c r="T80" s="1793"/>
      <c r="U80" s="1793"/>
      <c r="V80" s="1793"/>
      <c r="W80" s="1793"/>
      <c r="X80" s="1793"/>
      <c r="Y80" s="1793"/>
      <c r="Z80" s="1793"/>
      <c r="AA80" s="1793"/>
      <c r="AB80" s="1793"/>
      <c r="AC80" s="1793"/>
      <c r="AD80" s="1793"/>
      <c r="AE80" s="1793"/>
      <c r="AF80" s="1793"/>
      <c r="AG80" s="1793"/>
      <c r="AI80" s="18"/>
      <c r="AJ80" s="18"/>
      <c r="AK80" s="18"/>
      <c r="AL80" s="18"/>
      <c r="AM80" s="18"/>
      <c r="AN80" s="18"/>
      <c r="AO80" s="18"/>
      <c r="AP80" s="18"/>
      <c r="AQ80" s="18"/>
    </row>
    <row r="81" spans="1:43" s="592" customFormat="1">
      <c r="A81" s="605"/>
      <c r="D81" s="1793"/>
      <c r="E81" s="1793"/>
      <c r="F81" s="1793"/>
      <c r="G81" s="1793"/>
      <c r="H81" s="1793"/>
      <c r="I81" s="1793"/>
      <c r="J81" s="1793"/>
      <c r="K81" s="1793"/>
      <c r="L81" s="1793"/>
      <c r="M81" s="1793"/>
      <c r="N81" s="1793"/>
      <c r="O81" s="1793"/>
      <c r="P81" s="1793"/>
      <c r="Q81" s="1793"/>
      <c r="R81" s="1793"/>
      <c r="S81" s="1793"/>
      <c r="T81" s="1793"/>
      <c r="U81" s="1793"/>
      <c r="V81" s="1793"/>
      <c r="W81" s="1793"/>
      <c r="X81" s="1793"/>
      <c r="Y81" s="1793"/>
      <c r="Z81" s="1793"/>
      <c r="AA81" s="1793"/>
      <c r="AB81" s="1793"/>
      <c r="AC81" s="1793"/>
      <c r="AD81" s="1793"/>
      <c r="AE81" s="1793"/>
      <c r="AF81" s="1793"/>
      <c r="AG81" s="1793"/>
      <c r="AI81" s="18"/>
      <c r="AJ81" s="18"/>
      <c r="AK81" s="18"/>
      <c r="AL81" s="18"/>
      <c r="AM81" s="18"/>
      <c r="AN81" s="18"/>
      <c r="AO81" s="18"/>
      <c r="AP81" s="18"/>
      <c r="AQ81" s="18"/>
    </row>
    <row r="82" spans="1:43" s="592" customFormat="1">
      <c r="A82" s="605"/>
      <c r="AI82" s="18"/>
      <c r="AJ82" s="18"/>
      <c r="AK82" s="18"/>
      <c r="AL82" s="18"/>
      <c r="AM82" s="18"/>
      <c r="AN82" s="18"/>
      <c r="AO82" s="18"/>
      <c r="AP82" s="18"/>
      <c r="AQ82" s="18"/>
    </row>
    <row r="83" spans="1:43" s="592" customFormat="1">
      <c r="A83" s="605"/>
      <c r="D83" s="1793" t="s">
        <v>1350</v>
      </c>
      <c r="E83" s="1793"/>
      <c r="F83" s="1793"/>
      <c r="G83" s="1793"/>
      <c r="H83" s="1793"/>
      <c r="I83" s="1793"/>
      <c r="J83" s="1793"/>
      <c r="K83" s="1793"/>
      <c r="L83" s="1793"/>
      <c r="M83" s="1793"/>
      <c r="N83" s="1793"/>
      <c r="O83" s="1793"/>
      <c r="P83" s="1793"/>
      <c r="Q83" s="1793"/>
      <c r="R83" s="1793"/>
      <c r="S83" s="1793"/>
      <c r="T83" s="1793"/>
      <c r="U83" s="1793"/>
      <c r="V83" s="1793"/>
      <c r="W83" s="1793"/>
      <c r="X83" s="1793"/>
      <c r="Y83" s="1793"/>
      <c r="Z83" s="1793"/>
      <c r="AA83" s="1793"/>
      <c r="AB83" s="1793"/>
      <c r="AC83" s="1793"/>
      <c r="AD83" s="1793"/>
      <c r="AE83" s="1793"/>
      <c r="AF83" s="1793"/>
      <c r="AG83" s="1793"/>
      <c r="AI83" s="18"/>
      <c r="AJ83" s="18"/>
      <c r="AK83" s="18"/>
      <c r="AL83" s="18"/>
      <c r="AM83" s="18"/>
      <c r="AN83" s="18"/>
      <c r="AO83" s="18"/>
      <c r="AP83" s="18"/>
      <c r="AQ83" s="18"/>
    </row>
    <row r="84" spans="1:43" s="592" customFormat="1">
      <c r="A84" s="605"/>
      <c r="D84" s="1793"/>
      <c r="E84" s="1793"/>
      <c r="F84" s="1793"/>
      <c r="G84" s="1793"/>
      <c r="H84" s="1793"/>
      <c r="I84" s="1793"/>
      <c r="J84" s="1793"/>
      <c r="K84" s="1793"/>
      <c r="L84" s="1793"/>
      <c r="M84" s="1793"/>
      <c r="N84" s="1793"/>
      <c r="O84" s="1793"/>
      <c r="P84" s="1793"/>
      <c r="Q84" s="1793"/>
      <c r="R84" s="1793"/>
      <c r="S84" s="1793"/>
      <c r="T84" s="1793"/>
      <c r="U84" s="1793"/>
      <c r="V84" s="1793"/>
      <c r="W84" s="1793"/>
      <c r="X84" s="1793"/>
      <c r="Y84" s="1793"/>
      <c r="Z84" s="1793"/>
      <c r="AA84" s="1793"/>
      <c r="AB84" s="1793"/>
      <c r="AC84" s="1793"/>
      <c r="AD84" s="1793"/>
      <c r="AE84" s="1793"/>
      <c r="AF84" s="1793"/>
      <c r="AG84" s="1793"/>
      <c r="AI84" s="18"/>
      <c r="AJ84" s="18"/>
      <c r="AK84" s="18"/>
      <c r="AL84" s="18"/>
      <c r="AM84" s="18"/>
      <c r="AN84" s="18"/>
      <c r="AO84" s="18"/>
      <c r="AP84" s="18"/>
      <c r="AQ84" s="18"/>
    </row>
    <row r="85" spans="1:43" s="592" customFormat="1">
      <c r="A85" s="605"/>
      <c r="AI85" s="18"/>
      <c r="AJ85" s="18"/>
      <c r="AK85" s="18"/>
      <c r="AL85" s="18"/>
      <c r="AM85" s="18"/>
      <c r="AN85" s="18"/>
      <c r="AO85" s="18"/>
      <c r="AP85" s="18"/>
      <c r="AQ85" s="18"/>
    </row>
    <row r="86" spans="1:43" s="592" customFormat="1">
      <c r="A86" s="605"/>
      <c r="D86" s="1793" t="s">
        <v>1351</v>
      </c>
      <c r="E86" s="1793"/>
      <c r="F86" s="1793"/>
      <c r="G86" s="1793"/>
      <c r="H86" s="1793"/>
      <c r="I86" s="1793"/>
      <c r="J86" s="1793"/>
      <c r="K86" s="1793"/>
      <c r="L86" s="1793"/>
      <c r="M86" s="1793"/>
      <c r="N86" s="1793"/>
      <c r="O86" s="1793"/>
      <c r="P86" s="1793"/>
      <c r="Q86" s="1793"/>
      <c r="R86" s="1793"/>
      <c r="S86" s="1793"/>
      <c r="T86" s="1793"/>
      <c r="U86" s="1793"/>
      <c r="V86" s="1793"/>
      <c r="W86" s="1793"/>
      <c r="X86" s="1793"/>
      <c r="Y86" s="1793"/>
      <c r="Z86" s="1793"/>
      <c r="AA86" s="1793"/>
      <c r="AB86" s="1793"/>
      <c r="AC86" s="1793"/>
      <c r="AD86" s="1793"/>
      <c r="AE86" s="1793"/>
      <c r="AF86" s="1793"/>
      <c r="AG86" s="1793"/>
      <c r="AI86" s="18"/>
      <c r="AJ86" s="18"/>
      <c r="AK86" s="18"/>
      <c r="AL86" s="18"/>
      <c r="AM86" s="18"/>
      <c r="AN86" s="18"/>
      <c r="AO86" s="18"/>
      <c r="AP86" s="18"/>
      <c r="AQ86" s="18"/>
    </row>
    <row r="87" spans="1:43" s="592" customFormat="1">
      <c r="A87" s="605"/>
      <c r="D87" s="1793"/>
      <c r="E87" s="1793"/>
      <c r="F87" s="1793"/>
      <c r="G87" s="1793"/>
      <c r="H87" s="1793"/>
      <c r="I87" s="1793"/>
      <c r="J87" s="1793"/>
      <c r="K87" s="1793"/>
      <c r="L87" s="1793"/>
      <c r="M87" s="1793"/>
      <c r="N87" s="1793"/>
      <c r="O87" s="1793"/>
      <c r="P87" s="1793"/>
      <c r="Q87" s="1793"/>
      <c r="R87" s="1793"/>
      <c r="S87" s="1793"/>
      <c r="T87" s="1793"/>
      <c r="U87" s="1793"/>
      <c r="V87" s="1793"/>
      <c r="W87" s="1793"/>
      <c r="X87" s="1793"/>
      <c r="Y87" s="1793"/>
      <c r="Z87" s="1793"/>
      <c r="AA87" s="1793"/>
      <c r="AB87" s="1793"/>
      <c r="AC87" s="1793"/>
      <c r="AD87" s="1793"/>
      <c r="AE87" s="1793"/>
      <c r="AF87" s="1793"/>
      <c r="AG87" s="1793"/>
      <c r="AI87" s="18"/>
      <c r="AJ87" s="18"/>
      <c r="AK87" s="18"/>
      <c r="AL87" s="18"/>
      <c r="AM87" s="18"/>
      <c r="AN87" s="18"/>
      <c r="AO87" s="18"/>
      <c r="AP87" s="18"/>
      <c r="AQ87" s="18"/>
    </row>
    <row r="88" spans="1:43" s="592" customFormat="1">
      <c r="A88" s="605"/>
      <c r="D88" s="1793"/>
      <c r="E88" s="1793"/>
      <c r="F88" s="1793"/>
      <c r="G88" s="1793"/>
      <c r="H88" s="1793"/>
      <c r="I88" s="1793"/>
      <c r="J88" s="1793"/>
      <c r="K88" s="1793"/>
      <c r="L88" s="1793"/>
      <c r="M88" s="1793"/>
      <c r="N88" s="1793"/>
      <c r="O88" s="1793"/>
      <c r="P88" s="1793"/>
      <c r="Q88" s="1793"/>
      <c r="R88" s="1793"/>
      <c r="S88" s="1793"/>
      <c r="T88" s="1793"/>
      <c r="U88" s="1793"/>
      <c r="V88" s="1793"/>
      <c r="W88" s="1793"/>
      <c r="X88" s="1793"/>
      <c r="Y88" s="1793"/>
      <c r="Z88" s="1793"/>
      <c r="AA88" s="1793"/>
      <c r="AB88" s="1793"/>
      <c r="AC88" s="1793"/>
      <c r="AD88" s="1793"/>
      <c r="AE88" s="1793"/>
      <c r="AF88" s="1793"/>
      <c r="AG88" s="1793"/>
      <c r="AI88" s="18"/>
      <c r="AJ88" s="18"/>
      <c r="AK88" s="18"/>
      <c r="AL88" s="18"/>
      <c r="AM88" s="18"/>
      <c r="AN88" s="18"/>
      <c r="AO88" s="18"/>
      <c r="AP88" s="18"/>
      <c r="AQ88" s="18"/>
    </row>
    <row r="89" spans="1:43" s="592" customFormat="1">
      <c r="A89" s="605"/>
      <c r="AI89" s="18"/>
      <c r="AJ89" s="18"/>
      <c r="AK89" s="18"/>
      <c r="AL89" s="18"/>
      <c r="AM89" s="18"/>
      <c r="AN89" s="18"/>
      <c r="AO89" s="18"/>
      <c r="AP89" s="18"/>
      <c r="AQ89" s="18"/>
    </row>
    <row r="90" spans="1:43" s="592" customFormat="1">
      <c r="A90" s="605"/>
      <c r="D90" s="1795" t="s">
        <v>1352</v>
      </c>
      <c r="E90" s="1795"/>
      <c r="F90" s="1795"/>
      <c r="G90" s="1795"/>
      <c r="H90" s="1795"/>
      <c r="I90" s="1795"/>
      <c r="J90" s="1795"/>
      <c r="K90" s="1795"/>
      <c r="L90" s="1795"/>
      <c r="M90" s="1795"/>
      <c r="N90" s="1795"/>
      <c r="O90" s="1795"/>
      <c r="P90" s="1795"/>
      <c r="Q90" s="1795"/>
      <c r="R90" s="1795"/>
      <c r="S90" s="1795"/>
      <c r="T90" s="1795"/>
      <c r="U90" s="1795"/>
      <c r="V90" s="1795"/>
      <c r="W90" s="1795"/>
      <c r="X90" s="1795"/>
      <c r="Y90" s="1795"/>
      <c r="Z90" s="1795"/>
      <c r="AA90" s="1795"/>
      <c r="AB90" s="1795"/>
      <c r="AC90" s="1795"/>
      <c r="AD90" s="1795"/>
      <c r="AE90" s="1795"/>
      <c r="AF90" s="1795"/>
      <c r="AG90" s="1795"/>
      <c r="AI90" s="18"/>
      <c r="AJ90" s="18"/>
      <c r="AK90" s="18"/>
      <c r="AL90" s="18"/>
      <c r="AM90" s="18"/>
      <c r="AN90" s="18"/>
      <c r="AO90" s="18"/>
      <c r="AP90" s="18"/>
      <c r="AQ90" s="18"/>
    </row>
    <row r="91" spans="1:43" s="592" customFormat="1">
      <c r="A91" s="605"/>
      <c r="AI91" s="18"/>
      <c r="AJ91" s="18"/>
      <c r="AK91" s="18"/>
      <c r="AL91" s="18"/>
      <c r="AM91" s="18"/>
      <c r="AN91" s="18"/>
      <c r="AO91" s="18"/>
      <c r="AP91" s="18"/>
      <c r="AQ91" s="18"/>
    </row>
    <row r="92" spans="1:43" s="592" customFormat="1">
      <c r="A92" s="605"/>
      <c r="D92" s="1793" t="s">
        <v>1353</v>
      </c>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c r="AI92" s="18"/>
      <c r="AJ92" s="18"/>
      <c r="AK92" s="18"/>
      <c r="AL92" s="18"/>
      <c r="AM92" s="18"/>
      <c r="AN92" s="18"/>
      <c r="AO92" s="18"/>
      <c r="AP92" s="18"/>
      <c r="AQ92" s="18"/>
    </row>
    <row r="93" spans="1:43" s="592" customFormat="1">
      <c r="A93" s="605"/>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c r="AI93" s="18"/>
      <c r="AJ93" s="18"/>
      <c r="AK93" s="18"/>
      <c r="AL93" s="18"/>
      <c r="AM93" s="18"/>
      <c r="AN93" s="18"/>
      <c r="AO93" s="18"/>
      <c r="AP93" s="18"/>
      <c r="AQ93" s="18"/>
    </row>
    <row r="94" spans="1:43" s="592" customFormat="1">
      <c r="A94" s="605"/>
      <c r="AI94" s="18"/>
      <c r="AJ94" s="18"/>
      <c r="AK94" s="18"/>
      <c r="AL94" s="18"/>
      <c r="AM94" s="18"/>
      <c r="AN94" s="18"/>
      <c r="AO94" s="18"/>
      <c r="AP94" s="18"/>
      <c r="AQ94" s="18"/>
    </row>
    <row r="95" spans="1:43" s="592" customFormat="1">
      <c r="A95" s="605"/>
      <c r="D95" s="1793" t="s">
        <v>1354</v>
      </c>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c r="AI95" s="18"/>
      <c r="AJ95" s="18"/>
      <c r="AK95" s="18"/>
      <c r="AL95" s="18"/>
      <c r="AM95" s="18"/>
      <c r="AN95" s="18"/>
      <c r="AO95" s="18"/>
      <c r="AP95" s="18"/>
      <c r="AQ95" s="18"/>
    </row>
    <row r="96" spans="1:43" s="592" customFormat="1">
      <c r="A96" s="605"/>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c r="AI96" s="18"/>
      <c r="AJ96" s="18"/>
      <c r="AK96" s="18"/>
      <c r="AL96" s="18"/>
      <c r="AM96" s="18"/>
      <c r="AN96" s="18"/>
      <c r="AO96" s="18"/>
      <c r="AP96" s="18"/>
      <c r="AQ96" s="18"/>
    </row>
    <row r="97" spans="1:43" s="592" customFormat="1">
      <c r="A97" s="605"/>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c r="AI97" s="18"/>
      <c r="AJ97" s="18"/>
      <c r="AK97" s="18"/>
      <c r="AL97" s="18"/>
      <c r="AM97" s="18"/>
      <c r="AN97" s="18"/>
      <c r="AO97" s="18"/>
      <c r="AP97" s="18"/>
      <c r="AQ97" s="18"/>
    </row>
    <row r="98" spans="1:43" s="592" customFormat="1">
      <c r="A98" s="605"/>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c r="AI98" s="18"/>
      <c r="AJ98" s="18"/>
      <c r="AK98" s="18"/>
      <c r="AL98" s="18"/>
      <c r="AM98" s="18"/>
      <c r="AN98" s="18"/>
      <c r="AO98" s="18"/>
      <c r="AP98" s="18"/>
      <c r="AQ98" s="18"/>
    </row>
    <row r="99" spans="1:43" s="592" customFormat="1">
      <c r="A99" s="605"/>
      <c r="AI99" s="18"/>
      <c r="AJ99" s="18"/>
      <c r="AK99" s="18"/>
      <c r="AL99" s="18"/>
      <c r="AM99" s="18"/>
      <c r="AN99" s="18"/>
      <c r="AO99" s="18"/>
      <c r="AP99" s="18"/>
      <c r="AQ99" s="18"/>
    </row>
    <row r="100" spans="1:43" s="592" customFormat="1">
      <c r="A100" s="605"/>
      <c r="D100" s="1795" t="s">
        <v>1355</v>
      </c>
      <c r="E100" s="1795"/>
      <c r="F100" s="1795"/>
      <c r="G100" s="1795"/>
      <c r="H100" s="1795"/>
      <c r="I100" s="1795"/>
      <c r="J100" s="1795"/>
      <c r="K100" s="1795"/>
      <c r="L100" s="1795"/>
      <c r="M100" s="1795"/>
      <c r="N100" s="1795"/>
      <c r="O100" s="1795"/>
      <c r="P100" s="1795"/>
      <c r="Q100" s="1795"/>
      <c r="R100" s="1795"/>
      <c r="S100" s="1795"/>
      <c r="T100" s="1795"/>
      <c r="U100" s="1795"/>
      <c r="V100" s="1795"/>
      <c r="W100" s="1795"/>
      <c r="X100" s="1795"/>
      <c r="Y100" s="1795"/>
      <c r="Z100" s="1795"/>
      <c r="AA100" s="1795"/>
      <c r="AB100" s="1795"/>
      <c r="AC100" s="1795"/>
      <c r="AD100" s="1795"/>
      <c r="AE100" s="1795"/>
      <c r="AF100" s="1795"/>
      <c r="AG100" s="1795"/>
      <c r="AI100" s="18"/>
      <c r="AJ100" s="18"/>
      <c r="AK100" s="18"/>
      <c r="AL100" s="18"/>
      <c r="AM100" s="18"/>
      <c r="AN100" s="18"/>
      <c r="AO100" s="18"/>
      <c r="AP100" s="18"/>
      <c r="AQ100" s="18"/>
    </row>
    <row r="101" spans="1:43" s="592" customFormat="1">
      <c r="A101" s="605"/>
      <c r="M101" s="775"/>
      <c r="AI101" s="18"/>
      <c r="AJ101" s="18"/>
      <c r="AK101" s="18"/>
      <c r="AL101" s="18"/>
      <c r="AM101" s="18"/>
      <c r="AN101" s="18"/>
      <c r="AO101" s="18"/>
      <c r="AP101" s="18"/>
      <c r="AQ101" s="18"/>
    </row>
    <row r="102" spans="1:43" s="592" customFormat="1" ht="14.25" customHeight="1">
      <c r="A102" s="605"/>
      <c r="D102" s="1793" t="s">
        <v>1356</v>
      </c>
      <c r="E102" s="1793"/>
      <c r="F102" s="1793"/>
      <c r="G102" s="1793"/>
      <c r="H102" s="1793"/>
      <c r="I102" s="1793"/>
      <c r="J102" s="1793"/>
      <c r="K102" s="1793"/>
      <c r="L102" s="1793"/>
      <c r="M102" s="1793"/>
      <c r="N102" s="1793"/>
      <c r="O102" s="1793"/>
      <c r="P102" s="1793"/>
      <c r="Q102" s="1793"/>
      <c r="R102" s="1793"/>
      <c r="S102" s="1793"/>
      <c r="T102" s="1793"/>
      <c r="U102" s="1793"/>
      <c r="V102" s="1793"/>
      <c r="W102" s="1793"/>
      <c r="X102" s="1793"/>
      <c r="Y102" s="1793"/>
      <c r="Z102" s="1793"/>
      <c r="AA102" s="1793"/>
      <c r="AB102" s="1793"/>
      <c r="AC102" s="1793"/>
      <c r="AD102" s="1793"/>
      <c r="AE102" s="1793"/>
      <c r="AF102" s="1793"/>
      <c r="AG102" s="1793"/>
      <c r="AI102" s="18"/>
      <c r="AJ102" s="18"/>
      <c r="AK102" s="18"/>
      <c r="AL102" s="18"/>
      <c r="AM102" s="18"/>
      <c r="AN102" s="18"/>
      <c r="AO102" s="18"/>
      <c r="AP102" s="18"/>
      <c r="AQ102" s="18"/>
    </row>
    <row r="103" spans="1:43" s="592" customFormat="1">
      <c r="A103" s="605"/>
      <c r="D103" s="1793"/>
      <c r="E103" s="1793"/>
      <c r="F103" s="1793"/>
      <c r="G103" s="1793"/>
      <c r="H103" s="1793"/>
      <c r="I103" s="1793"/>
      <c r="J103" s="1793"/>
      <c r="K103" s="1793"/>
      <c r="L103" s="1793"/>
      <c r="M103" s="1793"/>
      <c r="N103" s="1793"/>
      <c r="O103" s="1793"/>
      <c r="P103" s="1793"/>
      <c r="Q103" s="1793"/>
      <c r="R103" s="1793"/>
      <c r="S103" s="1793"/>
      <c r="T103" s="1793"/>
      <c r="U103" s="1793"/>
      <c r="V103" s="1793"/>
      <c r="W103" s="1793"/>
      <c r="X103" s="1793"/>
      <c r="Y103" s="1793"/>
      <c r="Z103" s="1793"/>
      <c r="AA103" s="1793"/>
      <c r="AB103" s="1793"/>
      <c r="AC103" s="1793"/>
      <c r="AD103" s="1793"/>
      <c r="AE103" s="1793"/>
      <c r="AF103" s="1793"/>
      <c r="AG103" s="1793"/>
      <c r="AI103" s="18"/>
      <c r="AJ103" s="18"/>
      <c r="AK103" s="18"/>
      <c r="AL103" s="18"/>
      <c r="AM103" s="18"/>
      <c r="AN103" s="18"/>
      <c r="AO103" s="18"/>
      <c r="AP103" s="18"/>
      <c r="AQ103" s="18"/>
    </row>
    <row r="104" spans="1:43" s="592" customFormat="1">
      <c r="A104" s="605"/>
      <c r="D104" s="1793"/>
      <c r="E104" s="1793"/>
      <c r="F104" s="1793"/>
      <c r="G104" s="1793"/>
      <c r="H104" s="1793"/>
      <c r="I104" s="1793"/>
      <c r="J104" s="1793"/>
      <c r="K104" s="1793"/>
      <c r="L104" s="1793"/>
      <c r="M104" s="1793"/>
      <c r="N104" s="1793"/>
      <c r="O104" s="1793"/>
      <c r="P104" s="1793"/>
      <c r="Q104" s="1793"/>
      <c r="R104" s="1793"/>
      <c r="S104" s="1793"/>
      <c r="T104" s="1793"/>
      <c r="U104" s="1793"/>
      <c r="V104" s="1793"/>
      <c r="W104" s="1793"/>
      <c r="X104" s="1793"/>
      <c r="Y104" s="1793"/>
      <c r="Z104" s="1793"/>
      <c r="AA104" s="1793"/>
      <c r="AB104" s="1793"/>
      <c r="AC104" s="1793"/>
      <c r="AD104" s="1793"/>
      <c r="AE104" s="1793"/>
      <c r="AF104" s="1793"/>
      <c r="AG104" s="1793"/>
      <c r="AI104" s="18"/>
      <c r="AJ104" s="18"/>
      <c r="AK104" s="18"/>
      <c r="AL104" s="18"/>
      <c r="AM104" s="18"/>
      <c r="AN104" s="18"/>
      <c r="AO104" s="18"/>
      <c r="AP104" s="18"/>
      <c r="AQ104" s="18"/>
    </row>
    <row r="105" spans="1:43" s="592" customFormat="1">
      <c r="A105" s="605"/>
      <c r="D105" s="1793"/>
      <c r="E105" s="1793"/>
      <c r="F105" s="1793"/>
      <c r="G105" s="1793"/>
      <c r="H105" s="1793"/>
      <c r="I105" s="1793"/>
      <c r="J105" s="1793"/>
      <c r="K105" s="1793"/>
      <c r="L105" s="1793"/>
      <c r="M105" s="1793"/>
      <c r="N105" s="1793"/>
      <c r="O105" s="1793"/>
      <c r="P105" s="1793"/>
      <c r="Q105" s="1793"/>
      <c r="R105" s="1793"/>
      <c r="S105" s="1793"/>
      <c r="T105" s="1793"/>
      <c r="U105" s="1793"/>
      <c r="V105" s="1793"/>
      <c r="W105" s="1793"/>
      <c r="X105" s="1793"/>
      <c r="Y105" s="1793"/>
      <c r="Z105" s="1793"/>
      <c r="AA105" s="1793"/>
      <c r="AB105" s="1793"/>
      <c r="AC105" s="1793"/>
      <c r="AD105" s="1793"/>
      <c r="AE105" s="1793"/>
      <c r="AF105" s="1793"/>
      <c r="AG105" s="1793"/>
      <c r="AI105" s="18"/>
      <c r="AJ105" s="18"/>
      <c r="AK105" s="18"/>
      <c r="AL105" s="18"/>
      <c r="AM105" s="18"/>
      <c r="AN105" s="18"/>
      <c r="AO105" s="18"/>
      <c r="AP105" s="18"/>
      <c r="AQ105" s="18"/>
    </row>
    <row r="106" spans="1:43" s="592" customFormat="1">
      <c r="A106" s="605"/>
      <c r="D106" s="1793"/>
      <c r="E106" s="1793"/>
      <c r="F106" s="1793"/>
      <c r="G106" s="1793"/>
      <c r="H106" s="1793"/>
      <c r="I106" s="1793"/>
      <c r="J106" s="1793"/>
      <c r="K106" s="1793"/>
      <c r="L106" s="1793"/>
      <c r="M106" s="1793"/>
      <c r="N106" s="1793"/>
      <c r="O106" s="1793"/>
      <c r="P106" s="1793"/>
      <c r="Q106" s="1793"/>
      <c r="R106" s="1793"/>
      <c r="S106" s="1793"/>
      <c r="T106" s="1793"/>
      <c r="U106" s="1793"/>
      <c r="V106" s="1793"/>
      <c r="W106" s="1793"/>
      <c r="X106" s="1793"/>
      <c r="Y106" s="1793"/>
      <c r="Z106" s="1793"/>
      <c r="AA106" s="1793"/>
      <c r="AB106" s="1793"/>
      <c r="AC106" s="1793"/>
      <c r="AD106" s="1793"/>
      <c r="AE106" s="1793"/>
      <c r="AF106" s="1793"/>
      <c r="AG106" s="1793"/>
      <c r="AI106" s="18"/>
      <c r="AJ106" s="18"/>
      <c r="AK106" s="18"/>
      <c r="AL106" s="18"/>
      <c r="AM106" s="18"/>
      <c r="AN106" s="18"/>
      <c r="AO106" s="18"/>
      <c r="AP106" s="18"/>
      <c r="AQ106" s="18"/>
    </row>
    <row r="107" spans="1:43" s="592" customFormat="1">
      <c r="A107" s="605"/>
      <c r="AI107" s="18"/>
      <c r="AJ107" s="18"/>
      <c r="AK107" s="18"/>
      <c r="AL107" s="18"/>
      <c r="AM107" s="18"/>
      <c r="AN107" s="18"/>
      <c r="AO107" s="18"/>
      <c r="AP107" s="18"/>
      <c r="AQ107" s="18"/>
    </row>
    <row r="108" spans="1:43" s="592" customFormat="1">
      <c r="A108" s="605"/>
      <c r="D108" s="609" t="s">
        <v>1340</v>
      </c>
      <c r="AI108" s="18"/>
      <c r="AJ108" s="18"/>
      <c r="AK108" s="18"/>
      <c r="AL108" s="18"/>
      <c r="AM108" s="18"/>
      <c r="AN108" s="18"/>
      <c r="AO108" s="18"/>
      <c r="AP108" s="18"/>
      <c r="AQ108" s="18"/>
    </row>
    <row r="109" spans="1:43" s="592" customFormat="1">
      <c r="A109" s="605"/>
      <c r="AI109" s="18"/>
      <c r="AJ109" s="18"/>
      <c r="AK109" s="18"/>
      <c r="AL109" s="18"/>
      <c r="AM109" s="18"/>
      <c r="AN109" s="18"/>
      <c r="AO109" s="18"/>
      <c r="AP109" s="18"/>
      <c r="AQ109" s="18"/>
    </row>
    <row r="110" spans="1:43" s="592" customFormat="1">
      <c r="A110" s="605"/>
      <c r="D110" s="1793" t="s">
        <v>1361</v>
      </c>
      <c r="E110" s="1793"/>
      <c r="F110" s="1793"/>
      <c r="G110" s="1793"/>
      <c r="H110" s="1793"/>
      <c r="I110" s="1793"/>
      <c r="J110" s="1793"/>
      <c r="K110" s="1793"/>
      <c r="L110" s="1793"/>
      <c r="M110" s="1793"/>
      <c r="N110" s="1793"/>
      <c r="O110" s="1793"/>
      <c r="P110" s="1793"/>
      <c r="Q110" s="1793"/>
      <c r="R110" s="1793"/>
      <c r="S110" s="1793"/>
      <c r="T110" s="1793"/>
      <c r="U110" s="1793"/>
      <c r="V110" s="1793"/>
      <c r="W110" s="1793"/>
      <c r="X110" s="1793"/>
      <c r="Y110" s="1793"/>
      <c r="Z110" s="1793"/>
      <c r="AA110" s="1793"/>
      <c r="AB110" s="1793"/>
      <c r="AC110" s="1793"/>
      <c r="AD110" s="1793"/>
      <c r="AE110" s="1793"/>
      <c r="AF110" s="1793"/>
      <c r="AG110" s="1793"/>
      <c r="AI110" s="18"/>
      <c r="AJ110" s="18"/>
      <c r="AK110" s="18"/>
      <c r="AL110" s="18"/>
      <c r="AM110" s="18"/>
      <c r="AN110" s="18"/>
      <c r="AO110" s="18"/>
      <c r="AP110" s="18"/>
      <c r="AQ110" s="18"/>
    </row>
    <row r="111" spans="1:43" s="592" customFormat="1">
      <c r="A111" s="605"/>
      <c r="D111" s="1793"/>
      <c r="E111" s="1793"/>
      <c r="F111" s="1793"/>
      <c r="G111" s="1793"/>
      <c r="H111" s="1793"/>
      <c r="I111" s="1793"/>
      <c r="J111" s="1793"/>
      <c r="K111" s="1793"/>
      <c r="L111" s="1793"/>
      <c r="M111" s="1793"/>
      <c r="N111" s="1793"/>
      <c r="O111" s="1793"/>
      <c r="P111" s="1793"/>
      <c r="Q111" s="1793"/>
      <c r="R111" s="1793"/>
      <c r="S111" s="1793"/>
      <c r="T111" s="1793"/>
      <c r="U111" s="1793"/>
      <c r="V111" s="1793"/>
      <c r="W111" s="1793"/>
      <c r="X111" s="1793"/>
      <c r="Y111" s="1793"/>
      <c r="Z111" s="1793"/>
      <c r="AA111" s="1793"/>
      <c r="AB111" s="1793"/>
      <c r="AC111" s="1793"/>
      <c r="AD111" s="1793"/>
      <c r="AE111" s="1793"/>
      <c r="AF111" s="1793"/>
      <c r="AG111" s="1793"/>
      <c r="AI111" s="18"/>
      <c r="AJ111" s="18"/>
      <c r="AK111" s="18"/>
      <c r="AL111" s="18"/>
      <c r="AM111" s="18"/>
      <c r="AN111" s="18"/>
      <c r="AO111" s="18"/>
      <c r="AP111" s="18"/>
      <c r="AQ111" s="18"/>
    </row>
    <row r="112" spans="1:43" s="592" customFormat="1">
      <c r="A112" s="605"/>
      <c r="D112" s="1793"/>
      <c r="E112" s="1793"/>
      <c r="F112" s="1793"/>
      <c r="G112" s="1793"/>
      <c r="H112" s="1793"/>
      <c r="I112" s="1793"/>
      <c r="J112" s="1793"/>
      <c r="K112" s="1793"/>
      <c r="L112" s="1793"/>
      <c r="M112" s="1793"/>
      <c r="N112" s="1793"/>
      <c r="O112" s="1793"/>
      <c r="P112" s="1793"/>
      <c r="Q112" s="1793"/>
      <c r="R112" s="1793"/>
      <c r="S112" s="1793"/>
      <c r="T112" s="1793"/>
      <c r="U112" s="1793"/>
      <c r="V112" s="1793"/>
      <c r="W112" s="1793"/>
      <c r="X112" s="1793"/>
      <c r="Y112" s="1793"/>
      <c r="Z112" s="1793"/>
      <c r="AA112" s="1793"/>
      <c r="AB112" s="1793"/>
      <c r="AC112" s="1793"/>
      <c r="AD112" s="1793"/>
      <c r="AE112" s="1793"/>
      <c r="AF112" s="1793"/>
      <c r="AG112" s="1793"/>
      <c r="AI112" s="18"/>
      <c r="AJ112" s="18"/>
      <c r="AK112" s="18"/>
      <c r="AL112" s="18"/>
      <c r="AM112" s="18"/>
      <c r="AN112" s="18"/>
      <c r="AO112" s="18"/>
      <c r="AP112" s="18"/>
      <c r="AQ112" s="18"/>
    </row>
    <row r="113" spans="1:43" s="592" customFormat="1">
      <c r="A113" s="605"/>
      <c r="D113" s="608"/>
      <c r="E113" s="608"/>
      <c r="F113" s="608"/>
      <c r="G113" s="608"/>
      <c r="H113" s="608"/>
      <c r="I113" s="608"/>
      <c r="J113" s="608"/>
      <c r="K113" s="608"/>
      <c r="L113" s="608"/>
      <c r="M113" s="608"/>
      <c r="N113" s="608"/>
      <c r="O113" s="608"/>
      <c r="P113" s="608"/>
      <c r="Q113" s="608"/>
      <c r="R113" s="608"/>
      <c r="S113" s="608"/>
      <c r="T113" s="608"/>
      <c r="U113" s="608"/>
      <c r="V113" s="608"/>
      <c r="W113" s="608"/>
      <c r="X113" s="608"/>
      <c r="Y113" s="608"/>
      <c r="Z113" s="608"/>
      <c r="AA113" s="608"/>
      <c r="AB113" s="608"/>
      <c r="AC113" s="608"/>
      <c r="AD113" s="608"/>
      <c r="AE113" s="608"/>
      <c r="AF113" s="608"/>
      <c r="AG113" s="608"/>
      <c r="AI113" s="18"/>
      <c r="AJ113" s="18"/>
      <c r="AK113" s="18"/>
      <c r="AL113" s="18"/>
      <c r="AM113" s="18"/>
      <c r="AN113" s="18"/>
      <c r="AO113" s="18"/>
      <c r="AP113" s="18"/>
      <c r="AQ113" s="18"/>
    </row>
    <row r="114" spans="1:43" s="592" customFormat="1" ht="29.25" customHeight="1" thickBot="1">
      <c r="A114" s="605"/>
      <c r="D114" s="611"/>
      <c r="E114" s="611"/>
      <c r="F114" s="611"/>
      <c r="G114" s="611"/>
      <c r="H114" s="611"/>
      <c r="I114" s="611"/>
      <c r="J114" s="611"/>
      <c r="K114" s="611"/>
      <c r="L114" s="611"/>
      <c r="M114" s="611"/>
      <c r="N114" s="611"/>
      <c r="O114" s="1802" t="s">
        <v>1342</v>
      </c>
      <c r="P114" s="1802"/>
      <c r="Q114" s="1802"/>
      <c r="R114" s="1802"/>
      <c r="S114" s="1802"/>
      <c r="T114" s="1802" t="s">
        <v>1343</v>
      </c>
      <c r="U114" s="1802"/>
      <c r="V114" s="1802"/>
      <c r="W114" s="1802"/>
      <c r="X114" s="1802"/>
      <c r="Y114" s="1802" t="s">
        <v>1455</v>
      </c>
      <c r="Z114" s="1802"/>
      <c r="AA114" s="1802"/>
      <c r="AB114" s="1802"/>
      <c r="AC114" s="1802"/>
      <c r="AI114" s="18"/>
      <c r="AJ114" s="18"/>
      <c r="AK114" s="18"/>
      <c r="AL114" s="18"/>
      <c r="AM114" s="18"/>
      <c r="AN114" s="18"/>
      <c r="AO114" s="18"/>
      <c r="AP114" s="18"/>
      <c r="AQ114" s="18"/>
    </row>
    <row r="115" spans="1:43" s="592" customFormat="1">
      <c r="A115" s="605"/>
      <c r="D115" s="1799" t="s">
        <v>42</v>
      </c>
      <c r="E115" s="1799"/>
      <c r="F115" s="1799"/>
      <c r="G115" s="1799"/>
      <c r="H115" s="1799"/>
      <c r="I115" s="1799"/>
      <c r="J115" s="1799"/>
      <c r="K115" s="1799"/>
      <c r="L115" s="1799"/>
      <c r="M115" s="1799"/>
      <c r="N115" s="1799"/>
      <c r="O115" s="1800" t="s">
        <v>1345</v>
      </c>
      <c r="P115" s="1800"/>
      <c r="Q115" s="1800"/>
      <c r="R115" s="1800"/>
      <c r="S115" s="1800"/>
      <c r="T115" s="1800" t="s">
        <v>1345</v>
      </c>
      <c r="U115" s="1800"/>
      <c r="V115" s="1800"/>
      <c r="W115" s="1800"/>
      <c r="X115" s="1800"/>
      <c r="Y115" s="1800" t="s">
        <v>1345</v>
      </c>
      <c r="Z115" s="1800"/>
      <c r="AA115" s="1800"/>
      <c r="AB115" s="1800"/>
      <c r="AC115" s="1800"/>
      <c r="AI115" s="18"/>
      <c r="AJ115" s="18"/>
      <c r="AK115" s="18"/>
      <c r="AL115" s="18"/>
      <c r="AM115" s="18"/>
      <c r="AN115" s="18"/>
      <c r="AO115" s="18"/>
      <c r="AP115" s="18"/>
      <c r="AQ115" s="18"/>
    </row>
    <row r="116" spans="1:43" s="592" customFormat="1">
      <c r="A116" s="605"/>
      <c r="D116" s="1799" t="s">
        <v>1357</v>
      </c>
      <c r="E116" s="1799"/>
      <c r="F116" s="1799"/>
      <c r="G116" s="1799"/>
      <c r="H116" s="1799"/>
      <c r="I116" s="1799"/>
      <c r="J116" s="1799"/>
      <c r="K116" s="1799"/>
      <c r="L116" s="1799"/>
      <c r="M116" s="1799"/>
      <c r="N116" s="1799"/>
      <c r="O116" s="1800" t="s">
        <v>1345</v>
      </c>
      <c r="P116" s="1800"/>
      <c r="Q116" s="1800"/>
      <c r="R116" s="1800"/>
      <c r="S116" s="1800"/>
      <c r="T116" s="1800" t="s">
        <v>1345</v>
      </c>
      <c r="U116" s="1800"/>
      <c r="V116" s="1800"/>
      <c r="W116" s="1800"/>
      <c r="X116" s="1800"/>
      <c r="Y116" s="1800" t="s">
        <v>1345</v>
      </c>
      <c r="Z116" s="1800"/>
      <c r="AA116" s="1800"/>
      <c r="AB116" s="1800"/>
      <c r="AC116" s="1800"/>
      <c r="AI116" s="18"/>
      <c r="AJ116" s="18"/>
      <c r="AK116" s="18"/>
      <c r="AL116" s="18"/>
      <c r="AM116" s="18"/>
      <c r="AN116" s="18"/>
      <c r="AO116" s="18"/>
      <c r="AP116" s="18"/>
      <c r="AQ116" s="18"/>
    </row>
    <row r="117" spans="1:43" s="592" customFormat="1">
      <c r="A117" s="605"/>
      <c r="D117" s="1799" t="s">
        <v>1358</v>
      </c>
      <c r="E117" s="1799"/>
      <c r="F117" s="1799"/>
      <c r="G117" s="1799"/>
      <c r="H117" s="1799"/>
      <c r="I117" s="1799"/>
      <c r="J117" s="1799"/>
      <c r="K117" s="1799"/>
      <c r="L117" s="1799"/>
      <c r="M117" s="1799"/>
      <c r="N117" s="1799"/>
      <c r="O117" s="1800" t="s">
        <v>1345</v>
      </c>
      <c r="P117" s="1800"/>
      <c r="Q117" s="1800"/>
      <c r="R117" s="1800"/>
      <c r="S117" s="1800"/>
      <c r="T117" s="1800" t="s">
        <v>1345</v>
      </c>
      <c r="U117" s="1800"/>
      <c r="V117" s="1800"/>
      <c r="W117" s="1800"/>
      <c r="X117" s="1800"/>
      <c r="Y117" s="1800" t="s">
        <v>1345</v>
      </c>
      <c r="Z117" s="1800"/>
      <c r="AA117" s="1800"/>
      <c r="AB117" s="1800"/>
      <c r="AC117" s="1800"/>
      <c r="AI117" s="18"/>
      <c r="AJ117" s="18"/>
      <c r="AK117" s="18"/>
      <c r="AL117" s="18"/>
      <c r="AM117" s="18"/>
      <c r="AN117" s="18"/>
      <c r="AO117" s="18"/>
      <c r="AP117" s="18"/>
      <c r="AQ117" s="18"/>
    </row>
    <row r="118" spans="1:43" s="592" customFormat="1">
      <c r="A118" s="605"/>
      <c r="D118" s="1799" t="s">
        <v>1359</v>
      </c>
      <c r="E118" s="1799"/>
      <c r="F118" s="1799"/>
      <c r="G118" s="1799"/>
      <c r="H118" s="1799"/>
      <c r="I118" s="1799"/>
      <c r="J118" s="1799"/>
      <c r="K118" s="1799"/>
      <c r="L118" s="1799"/>
      <c r="M118" s="1799"/>
      <c r="N118" s="1799"/>
      <c r="O118" s="1800">
        <v>4</v>
      </c>
      <c r="P118" s="1800"/>
      <c r="Q118" s="1800"/>
      <c r="R118" s="1800"/>
      <c r="S118" s="1800"/>
      <c r="T118" s="1801">
        <v>0.25</v>
      </c>
      <c r="U118" s="1800"/>
      <c r="V118" s="1800"/>
      <c r="W118" s="1800"/>
      <c r="X118" s="1800"/>
      <c r="Y118" s="1800" t="s">
        <v>3143</v>
      </c>
      <c r="Z118" s="1800"/>
      <c r="AA118" s="1800"/>
      <c r="AB118" s="1800"/>
      <c r="AC118" s="1800"/>
      <c r="AI118" s="18"/>
      <c r="AJ118" s="18"/>
      <c r="AK118" s="18"/>
      <c r="AL118" s="18"/>
      <c r="AM118" s="18"/>
      <c r="AN118" s="18"/>
      <c r="AO118" s="18"/>
      <c r="AP118" s="18"/>
      <c r="AQ118" s="18"/>
    </row>
    <row r="119" spans="1:43" s="592" customFormat="1">
      <c r="A119" s="605"/>
      <c r="D119" s="1803" t="s">
        <v>1360</v>
      </c>
      <c r="E119" s="1803"/>
      <c r="F119" s="1803"/>
      <c r="G119" s="1803"/>
      <c r="H119" s="1803"/>
      <c r="I119" s="1803"/>
      <c r="J119" s="1803"/>
      <c r="K119" s="1803"/>
      <c r="L119" s="1803"/>
      <c r="M119" s="1803"/>
      <c r="N119" s="1803"/>
      <c r="O119" s="1804" t="s">
        <v>1345</v>
      </c>
      <c r="P119" s="1804"/>
      <c r="Q119" s="1804"/>
      <c r="R119" s="1804"/>
      <c r="S119" s="1804"/>
      <c r="T119" s="1804" t="s">
        <v>1345</v>
      </c>
      <c r="U119" s="1804"/>
      <c r="V119" s="1804"/>
      <c r="W119" s="1804"/>
      <c r="X119" s="1804"/>
      <c r="Y119" s="1804" t="s">
        <v>1345</v>
      </c>
      <c r="Z119" s="1804"/>
      <c r="AA119" s="1804"/>
      <c r="AB119" s="1804"/>
      <c r="AC119" s="1804"/>
      <c r="AI119" s="18"/>
      <c r="AJ119" s="18"/>
      <c r="AK119" s="18"/>
      <c r="AL119" s="18"/>
      <c r="AM119" s="18"/>
      <c r="AN119" s="18"/>
      <c r="AO119" s="18"/>
      <c r="AP119" s="18"/>
      <c r="AQ119" s="18"/>
    </row>
    <row r="120" spans="1:43" s="592" customFormat="1">
      <c r="A120" s="605"/>
      <c r="AI120" s="18"/>
      <c r="AJ120" s="18"/>
      <c r="AK120" s="18"/>
      <c r="AL120" s="18"/>
      <c r="AM120" s="18"/>
      <c r="AN120" s="18"/>
      <c r="AO120" s="18"/>
      <c r="AP120" s="18"/>
      <c r="AQ120" s="18"/>
    </row>
    <row r="121" spans="1:43" s="592" customFormat="1">
      <c r="A121" s="605"/>
      <c r="D121" s="1793" t="s">
        <v>1362</v>
      </c>
      <c r="E121" s="1793"/>
      <c r="F121" s="1793"/>
      <c r="G121" s="1793"/>
      <c r="H121" s="1793"/>
      <c r="I121" s="1793"/>
      <c r="J121" s="1793"/>
      <c r="K121" s="1793"/>
      <c r="L121" s="1793"/>
      <c r="M121" s="1793"/>
      <c r="N121" s="1793"/>
      <c r="O121" s="1793"/>
      <c r="P121" s="1793"/>
      <c r="Q121" s="1793"/>
      <c r="R121" s="1793"/>
      <c r="S121" s="1793"/>
      <c r="T121" s="1793"/>
      <c r="U121" s="1793"/>
      <c r="V121" s="1793"/>
      <c r="W121" s="1793"/>
      <c r="X121" s="1793"/>
      <c r="Y121" s="1793"/>
      <c r="Z121" s="1793"/>
      <c r="AA121" s="1793"/>
      <c r="AB121" s="1793"/>
      <c r="AC121" s="1793"/>
      <c r="AD121" s="1793"/>
      <c r="AE121" s="1793"/>
      <c r="AF121" s="1793"/>
      <c r="AG121" s="1793"/>
      <c r="AI121" s="18"/>
      <c r="AJ121" s="18"/>
      <c r="AK121" s="18"/>
      <c r="AL121" s="18"/>
      <c r="AM121" s="18"/>
      <c r="AN121" s="18"/>
      <c r="AO121" s="18"/>
      <c r="AP121" s="18"/>
      <c r="AQ121" s="18"/>
    </row>
    <row r="122" spans="1:43" s="592" customFormat="1">
      <c r="A122" s="605"/>
      <c r="D122" s="1793"/>
      <c r="E122" s="1793"/>
      <c r="F122" s="1793"/>
      <c r="G122" s="1793"/>
      <c r="H122" s="1793"/>
      <c r="I122" s="1793"/>
      <c r="J122" s="1793"/>
      <c r="K122" s="1793"/>
      <c r="L122" s="1793"/>
      <c r="M122" s="1793"/>
      <c r="N122" s="1793"/>
      <c r="O122" s="1793"/>
      <c r="P122" s="1793"/>
      <c r="Q122" s="1793"/>
      <c r="R122" s="1793"/>
      <c r="S122" s="1793"/>
      <c r="T122" s="1793"/>
      <c r="U122" s="1793"/>
      <c r="V122" s="1793"/>
      <c r="W122" s="1793"/>
      <c r="X122" s="1793"/>
      <c r="Y122" s="1793"/>
      <c r="Z122" s="1793"/>
      <c r="AA122" s="1793"/>
      <c r="AB122" s="1793"/>
      <c r="AC122" s="1793"/>
      <c r="AD122" s="1793"/>
      <c r="AE122" s="1793"/>
      <c r="AF122" s="1793"/>
      <c r="AG122" s="1793"/>
      <c r="AI122" s="18"/>
      <c r="AJ122" s="18"/>
      <c r="AK122" s="18"/>
      <c r="AL122" s="18"/>
      <c r="AM122" s="18"/>
      <c r="AN122" s="18"/>
      <c r="AO122" s="18"/>
      <c r="AP122" s="18"/>
      <c r="AQ122" s="18"/>
    </row>
    <row r="123" spans="1:43" s="592" customFormat="1">
      <c r="A123" s="605"/>
      <c r="AI123" s="18"/>
      <c r="AJ123" s="18"/>
      <c r="AK123" s="18"/>
      <c r="AL123" s="18"/>
      <c r="AM123" s="18"/>
      <c r="AN123" s="18"/>
      <c r="AO123" s="18"/>
      <c r="AP123" s="18"/>
      <c r="AQ123" s="18"/>
    </row>
    <row r="124" spans="1:43" s="592" customFormat="1">
      <c r="A124" s="605"/>
      <c r="AI124" s="18"/>
      <c r="AJ124" s="18"/>
      <c r="AK124" s="18"/>
      <c r="AL124" s="18"/>
      <c r="AM124" s="18"/>
      <c r="AN124" s="18"/>
      <c r="AO124" s="18"/>
      <c r="AP124" s="18"/>
      <c r="AQ124" s="18"/>
    </row>
    <row r="125" spans="1:43" s="592" customFormat="1">
      <c r="A125" s="605"/>
      <c r="D125" s="590" t="s">
        <v>1377</v>
      </c>
      <c r="AI125" s="18"/>
      <c r="AJ125" s="18"/>
      <c r="AK125" s="18"/>
      <c r="AL125" s="18"/>
      <c r="AM125" s="18"/>
      <c r="AN125" s="18"/>
      <c r="AO125" s="18"/>
      <c r="AP125" s="18"/>
      <c r="AQ125" s="18"/>
    </row>
    <row r="126" spans="1:43" s="592" customFormat="1">
      <c r="A126" s="605"/>
      <c r="AI126" s="18"/>
      <c r="AJ126" s="18"/>
      <c r="AK126" s="18"/>
      <c r="AL126" s="18"/>
      <c r="AM126" s="18"/>
      <c r="AN126" s="18"/>
      <c r="AO126" s="18"/>
      <c r="AP126" s="18"/>
      <c r="AQ126" s="18"/>
    </row>
    <row r="127" spans="1:43" s="592" customFormat="1">
      <c r="A127" s="605"/>
      <c r="D127" s="1793" t="s">
        <v>1363</v>
      </c>
      <c r="E127" s="1793"/>
      <c r="F127" s="1793"/>
      <c r="G127" s="1793"/>
      <c r="H127" s="1793"/>
      <c r="I127" s="1793"/>
      <c r="J127" s="1793"/>
      <c r="K127" s="1793"/>
      <c r="L127" s="1793"/>
      <c r="M127" s="1793"/>
      <c r="N127" s="1793"/>
      <c r="O127" s="1793"/>
      <c r="P127" s="1793"/>
      <c r="Q127" s="1793"/>
      <c r="R127" s="1793"/>
      <c r="S127" s="1793"/>
      <c r="T127" s="1793"/>
      <c r="U127" s="1793"/>
      <c r="V127" s="1793"/>
      <c r="W127" s="1793"/>
      <c r="X127" s="1793"/>
      <c r="Y127" s="1793"/>
      <c r="Z127" s="1793"/>
      <c r="AA127" s="1793"/>
      <c r="AB127" s="1793"/>
      <c r="AC127" s="1793"/>
      <c r="AD127" s="1793"/>
      <c r="AE127" s="1793"/>
      <c r="AF127" s="1793"/>
      <c r="AG127" s="1793"/>
      <c r="AI127" s="18"/>
      <c r="AJ127" s="18"/>
      <c r="AK127" s="18"/>
      <c r="AL127" s="18"/>
      <c r="AM127" s="18"/>
      <c r="AN127" s="18"/>
      <c r="AO127" s="18"/>
      <c r="AP127" s="18"/>
      <c r="AQ127" s="18"/>
    </row>
    <row r="128" spans="1:43" s="592" customFormat="1">
      <c r="A128" s="605"/>
      <c r="D128" s="1793"/>
      <c r="E128" s="1793"/>
      <c r="F128" s="1793"/>
      <c r="G128" s="1793"/>
      <c r="H128" s="1793"/>
      <c r="I128" s="1793"/>
      <c r="J128" s="1793"/>
      <c r="K128" s="1793"/>
      <c r="L128" s="1793"/>
      <c r="M128" s="1793"/>
      <c r="N128" s="1793"/>
      <c r="O128" s="1793"/>
      <c r="P128" s="1793"/>
      <c r="Q128" s="1793"/>
      <c r="R128" s="1793"/>
      <c r="S128" s="1793"/>
      <c r="T128" s="1793"/>
      <c r="U128" s="1793"/>
      <c r="V128" s="1793"/>
      <c r="W128" s="1793"/>
      <c r="X128" s="1793"/>
      <c r="Y128" s="1793"/>
      <c r="Z128" s="1793"/>
      <c r="AA128" s="1793"/>
      <c r="AB128" s="1793"/>
      <c r="AC128" s="1793"/>
      <c r="AD128" s="1793"/>
      <c r="AE128" s="1793"/>
      <c r="AF128" s="1793"/>
      <c r="AG128" s="1793"/>
      <c r="AI128" s="18"/>
      <c r="AJ128" s="18"/>
      <c r="AK128" s="18"/>
      <c r="AL128" s="18"/>
      <c r="AM128" s="18"/>
      <c r="AN128" s="18"/>
      <c r="AO128" s="18"/>
      <c r="AP128" s="18"/>
      <c r="AQ128" s="18"/>
    </row>
    <row r="129" spans="1:43" s="592" customFormat="1">
      <c r="A129" s="605"/>
      <c r="D129" s="1793"/>
      <c r="E129" s="1793"/>
      <c r="F129" s="1793"/>
      <c r="G129" s="1793"/>
      <c r="H129" s="1793"/>
      <c r="I129" s="1793"/>
      <c r="J129" s="1793"/>
      <c r="K129" s="1793"/>
      <c r="L129" s="1793"/>
      <c r="M129" s="1793"/>
      <c r="N129" s="1793"/>
      <c r="O129" s="1793"/>
      <c r="P129" s="1793"/>
      <c r="Q129" s="1793"/>
      <c r="R129" s="1793"/>
      <c r="S129" s="1793"/>
      <c r="T129" s="1793"/>
      <c r="U129" s="1793"/>
      <c r="V129" s="1793"/>
      <c r="W129" s="1793"/>
      <c r="X129" s="1793"/>
      <c r="Y129" s="1793"/>
      <c r="Z129" s="1793"/>
      <c r="AA129" s="1793"/>
      <c r="AB129" s="1793"/>
      <c r="AC129" s="1793"/>
      <c r="AD129" s="1793"/>
      <c r="AE129" s="1793"/>
      <c r="AF129" s="1793"/>
      <c r="AG129" s="1793"/>
      <c r="AI129" s="18"/>
      <c r="AJ129" s="18"/>
      <c r="AK129" s="18"/>
      <c r="AL129" s="18"/>
      <c r="AM129" s="18"/>
      <c r="AN129" s="18"/>
      <c r="AO129" s="18"/>
      <c r="AP129" s="18"/>
      <c r="AQ129" s="18"/>
    </row>
    <row r="130" spans="1:43" s="592" customFormat="1">
      <c r="A130" s="605"/>
      <c r="AI130" s="18"/>
      <c r="AJ130" s="18"/>
      <c r="AK130" s="18"/>
      <c r="AL130" s="18"/>
      <c r="AM130" s="18"/>
      <c r="AN130" s="18"/>
      <c r="AO130" s="18"/>
      <c r="AP130" s="18"/>
      <c r="AQ130" s="18"/>
    </row>
    <row r="131" spans="1:43" s="592" customFormat="1">
      <c r="A131" s="605"/>
      <c r="D131" s="1793" t="s">
        <v>1364</v>
      </c>
      <c r="E131" s="1793"/>
      <c r="F131" s="1793"/>
      <c r="G131" s="1793"/>
      <c r="H131" s="1793"/>
      <c r="I131" s="1793"/>
      <c r="J131" s="1793"/>
      <c r="K131" s="1793"/>
      <c r="L131" s="1793"/>
      <c r="M131" s="1793"/>
      <c r="N131" s="1793"/>
      <c r="O131" s="1793"/>
      <c r="P131" s="1793"/>
      <c r="Q131" s="1793"/>
      <c r="R131" s="1793"/>
      <c r="S131" s="1793"/>
      <c r="T131" s="1793"/>
      <c r="U131" s="1793"/>
      <c r="V131" s="1793"/>
      <c r="W131" s="1793"/>
      <c r="X131" s="1793"/>
      <c r="Y131" s="1793"/>
      <c r="Z131" s="1793"/>
      <c r="AA131" s="1793"/>
      <c r="AB131" s="1793"/>
      <c r="AC131" s="1793"/>
      <c r="AD131" s="1793"/>
      <c r="AE131" s="1793"/>
      <c r="AF131" s="1793"/>
      <c r="AG131" s="1793"/>
      <c r="AI131" s="18"/>
      <c r="AJ131" s="18"/>
      <c r="AK131" s="18"/>
      <c r="AL131" s="18"/>
      <c r="AM131" s="18"/>
      <c r="AN131" s="18"/>
      <c r="AO131" s="18"/>
      <c r="AP131" s="18"/>
      <c r="AQ131" s="18"/>
    </row>
    <row r="132" spans="1:43" s="592" customFormat="1">
      <c r="A132" s="605"/>
      <c r="D132" s="1793"/>
      <c r="E132" s="1793"/>
      <c r="F132" s="1793"/>
      <c r="G132" s="1793"/>
      <c r="H132" s="1793"/>
      <c r="I132" s="1793"/>
      <c r="J132" s="1793"/>
      <c r="K132" s="1793"/>
      <c r="L132" s="1793"/>
      <c r="M132" s="1793"/>
      <c r="N132" s="1793"/>
      <c r="O132" s="1793"/>
      <c r="P132" s="1793"/>
      <c r="Q132" s="1793"/>
      <c r="R132" s="1793"/>
      <c r="S132" s="1793"/>
      <c r="T132" s="1793"/>
      <c r="U132" s="1793"/>
      <c r="V132" s="1793"/>
      <c r="W132" s="1793"/>
      <c r="X132" s="1793"/>
      <c r="Y132" s="1793"/>
      <c r="Z132" s="1793"/>
      <c r="AA132" s="1793"/>
      <c r="AB132" s="1793"/>
      <c r="AC132" s="1793"/>
      <c r="AD132" s="1793"/>
      <c r="AE132" s="1793"/>
      <c r="AF132" s="1793"/>
      <c r="AG132" s="1793"/>
      <c r="AI132" s="18"/>
      <c r="AJ132" s="18"/>
      <c r="AK132" s="18"/>
      <c r="AL132" s="18"/>
      <c r="AM132" s="18"/>
      <c r="AN132" s="18"/>
      <c r="AO132" s="18"/>
      <c r="AP132" s="18"/>
      <c r="AQ132" s="18"/>
    </row>
    <row r="133" spans="1:43" s="592" customFormat="1">
      <c r="A133" s="605"/>
      <c r="AI133" s="18"/>
      <c r="AJ133" s="18"/>
      <c r="AK133" s="18"/>
      <c r="AL133" s="18"/>
      <c r="AM133" s="18"/>
      <c r="AN133" s="18"/>
      <c r="AO133" s="18"/>
      <c r="AP133" s="18"/>
      <c r="AQ133" s="18"/>
    </row>
    <row r="134" spans="1:43" s="592" customFormat="1">
      <c r="A134" s="605"/>
      <c r="D134" s="1793" t="s">
        <v>1365</v>
      </c>
      <c r="E134" s="1793"/>
      <c r="F134" s="1793"/>
      <c r="G134" s="1793"/>
      <c r="H134" s="1793"/>
      <c r="I134" s="1793"/>
      <c r="J134" s="1793"/>
      <c r="K134" s="1793"/>
      <c r="L134" s="1793"/>
      <c r="M134" s="1793"/>
      <c r="N134" s="1793"/>
      <c r="O134" s="1793"/>
      <c r="P134" s="1793"/>
      <c r="Q134" s="1793"/>
      <c r="R134" s="1793"/>
      <c r="S134" s="1793"/>
      <c r="T134" s="1793"/>
      <c r="U134" s="1793"/>
      <c r="V134" s="1793"/>
      <c r="W134" s="1793"/>
      <c r="X134" s="1793"/>
      <c r="Y134" s="1793"/>
      <c r="Z134" s="1793"/>
      <c r="AA134" s="1793"/>
      <c r="AB134" s="1793"/>
      <c r="AC134" s="1793"/>
      <c r="AD134" s="1793"/>
      <c r="AE134" s="1793"/>
      <c r="AF134" s="1793"/>
      <c r="AG134" s="1793"/>
      <c r="AI134" s="18"/>
      <c r="AJ134" s="18"/>
      <c r="AK134" s="18"/>
      <c r="AL134" s="18"/>
      <c r="AM134" s="18"/>
      <c r="AN134" s="18"/>
      <c r="AO134" s="18"/>
      <c r="AP134" s="18"/>
      <c r="AQ134" s="18"/>
    </row>
    <row r="135" spans="1:43" s="592" customFormat="1">
      <c r="A135" s="605"/>
      <c r="D135" s="1793"/>
      <c r="E135" s="1793"/>
      <c r="F135" s="1793"/>
      <c r="G135" s="1793"/>
      <c r="H135" s="1793"/>
      <c r="I135" s="1793"/>
      <c r="J135" s="1793"/>
      <c r="K135" s="1793"/>
      <c r="L135" s="1793"/>
      <c r="M135" s="1793"/>
      <c r="N135" s="1793"/>
      <c r="O135" s="1793"/>
      <c r="P135" s="1793"/>
      <c r="Q135" s="1793"/>
      <c r="R135" s="1793"/>
      <c r="S135" s="1793"/>
      <c r="T135" s="1793"/>
      <c r="U135" s="1793"/>
      <c r="V135" s="1793"/>
      <c r="W135" s="1793"/>
      <c r="X135" s="1793"/>
      <c r="Y135" s="1793"/>
      <c r="Z135" s="1793"/>
      <c r="AA135" s="1793"/>
      <c r="AB135" s="1793"/>
      <c r="AC135" s="1793"/>
      <c r="AD135" s="1793"/>
      <c r="AE135" s="1793"/>
      <c r="AF135" s="1793"/>
      <c r="AG135" s="1793"/>
      <c r="AI135" s="18"/>
      <c r="AJ135" s="18"/>
      <c r="AK135" s="18"/>
      <c r="AL135" s="18"/>
      <c r="AM135" s="18"/>
      <c r="AN135" s="18"/>
      <c r="AO135" s="18"/>
      <c r="AP135" s="18"/>
      <c r="AQ135" s="18"/>
    </row>
    <row r="136" spans="1:43" s="592" customFormat="1">
      <c r="A136" s="605"/>
      <c r="D136" s="1793"/>
      <c r="E136" s="1793"/>
      <c r="F136" s="1793"/>
      <c r="G136" s="1793"/>
      <c r="H136" s="1793"/>
      <c r="I136" s="1793"/>
      <c r="J136" s="1793"/>
      <c r="K136" s="1793"/>
      <c r="L136" s="1793"/>
      <c r="M136" s="1793"/>
      <c r="N136" s="1793"/>
      <c r="O136" s="1793"/>
      <c r="P136" s="1793"/>
      <c r="Q136" s="1793"/>
      <c r="R136" s="1793"/>
      <c r="S136" s="1793"/>
      <c r="T136" s="1793"/>
      <c r="U136" s="1793"/>
      <c r="V136" s="1793"/>
      <c r="W136" s="1793"/>
      <c r="X136" s="1793"/>
      <c r="Y136" s="1793"/>
      <c r="Z136" s="1793"/>
      <c r="AA136" s="1793"/>
      <c r="AB136" s="1793"/>
      <c r="AC136" s="1793"/>
      <c r="AD136" s="1793"/>
      <c r="AE136" s="1793"/>
      <c r="AF136" s="1793"/>
      <c r="AG136" s="1793"/>
      <c r="AI136" s="18"/>
      <c r="AJ136" s="18"/>
      <c r="AK136" s="18"/>
      <c r="AL136" s="18"/>
      <c r="AM136" s="18"/>
      <c r="AN136" s="18"/>
      <c r="AO136" s="18"/>
      <c r="AP136" s="18"/>
      <c r="AQ136" s="18"/>
    </row>
    <row r="137" spans="1:43" s="592" customFormat="1">
      <c r="A137" s="605"/>
      <c r="D137" s="1793"/>
      <c r="E137" s="1793"/>
      <c r="F137" s="1793"/>
      <c r="G137" s="1793"/>
      <c r="H137" s="1793"/>
      <c r="I137" s="1793"/>
      <c r="J137" s="1793"/>
      <c r="K137" s="1793"/>
      <c r="L137" s="1793"/>
      <c r="M137" s="1793"/>
      <c r="N137" s="1793"/>
      <c r="O137" s="1793"/>
      <c r="P137" s="1793"/>
      <c r="Q137" s="1793"/>
      <c r="R137" s="1793"/>
      <c r="S137" s="1793"/>
      <c r="T137" s="1793"/>
      <c r="U137" s="1793"/>
      <c r="V137" s="1793"/>
      <c r="W137" s="1793"/>
      <c r="X137" s="1793"/>
      <c r="Y137" s="1793"/>
      <c r="Z137" s="1793"/>
      <c r="AA137" s="1793"/>
      <c r="AB137" s="1793"/>
      <c r="AC137" s="1793"/>
      <c r="AD137" s="1793"/>
      <c r="AE137" s="1793"/>
      <c r="AF137" s="1793"/>
      <c r="AG137" s="1793"/>
      <c r="AI137" s="18"/>
      <c r="AJ137" s="18"/>
      <c r="AK137" s="18"/>
      <c r="AL137" s="18"/>
      <c r="AM137" s="18"/>
      <c r="AN137" s="18"/>
      <c r="AO137" s="18"/>
      <c r="AP137" s="18"/>
      <c r="AQ137" s="18"/>
    </row>
    <row r="138" spans="1:43" s="592" customFormat="1">
      <c r="A138" s="605"/>
      <c r="D138" s="1793"/>
      <c r="E138" s="1793"/>
      <c r="F138" s="1793"/>
      <c r="G138" s="1793"/>
      <c r="H138" s="1793"/>
      <c r="I138" s="1793"/>
      <c r="J138" s="1793"/>
      <c r="K138" s="1793"/>
      <c r="L138" s="1793"/>
      <c r="M138" s="1793"/>
      <c r="N138" s="1793"/>
      <c r="O138" s="1793"/>
      <c r="P138" s="1793"/>
      <c r="Q138" s="1793"/>
      <c r="R138" s="1793"/>
      <c r="S138" s="1793"/>
      <c r="T138" s="1793"/>
      <c r="U138" s="1793"/>
      <c r="V138" s="1793"/>
      <c r="W138" s="1793"/>
      <c r="X138" s="1793"/>
      <c r="Y138" s="1793"/>
      <c r="Z138" s="1793"/>
      <c r="AA138" s="1793"/>
      <c r="AB138" s="1793"/>
      <c r="AC138" s="1793"/>
      <c r="AD138" s="1793"/>
      <c r="AE138" s="1793"/>
      <c r="AF138" s="1793"/>
      <c r="AG138" s="1793"/>
      <c r="AI138" s="18"/>
      <c r="AJ138" s="18"/>
      <c r="AK138" s="18"/>
      <c r="AL138" s="18"/>
      <c r="AM138" s="18"/>
      <c r="AN138" s="18"/>
      <c r="AO138" s="18"/>
      <c r="AP138" s="18"/>
      <c r="AQ138" s="18"/>
    </row>
    <row r="139" spans="1:43" s="592" customFormat="1">
      <c r="A139" s="605"/>
      <c r="AI139" s="18"/>
      <c r="AJ139" s="18"/>
      <c r="AK139" s="18"/>
      <c r="AL139" s="18"/>
      <c r="AM139" s="18"/>
      <c r="AN139" s="18"/>
      <c r="AO139" s="18"/>
      <c r="AP139" s="18"/>
      <c r="AQ139" s="18"/>
    </row>
    <row r="140" spans="1:43" s="592" customFormat="1">
      <c r="A140" s="605"/>
      <c r="D140" s="1793" t="s">
        <v>1366</v>
      </c>
      <c r="E140" s="1793"/>
      <c r="F140" s="1793"/>
      <c r="G140" s="1793"/>
      <c r="H140" s="1793"/>
      <c r="I140" s="1793"/>
      <c r="J140" s="1793"/>
      <c r="K140" s="1793"/>
      <c r="L140" s="1793"/>
      <c r="M140" s="1793"/>
      <c r="N140" s="1793"/>
      <c r="O140" s="1793"/>
      <c r="P140" s="1793"/>
      <c r="Q140" s="1793"/>
      <c r="R140" s="1793"/>
      <c r="S140" s="1793"/>
      <c r="T140" s="1793"/>
      <c r="U140" s="1793"/>
      <c r="V140" s="1793"/>
      <c r="W140" s="1793"/>
      <c r="X140" s="1793"/>
      <c r="Y140" s="1793"/>
      <c r="Z140" s="1793"/>
      <c r="AA140" s="1793"/>
      <c r="AB140" s="1793"/>
      <c r="AC140" s="1793"/>
      <c r="AD140" s="1793"/>
      <c r="AE140" s="1793"/>
      <c r="AF140" s="1793"/>
      <c r="AG140" s="1793"/>
      <c r="AI140" s="18"/>
      <c r="AJ140" s="18"/>
      <c r="AK140" s="18"/>
      <c r="AL140" s="18"/>
      <c r="AM140" s="18"/>
      <c r="AN140" s="18"/>
      <c r="AO140" s="18"/>
      <c r="AP140" s="18"/>
      <c r="AQ140" s="18"/>
    </row>
    <row r="141" spans="1:43" s="592" customFormat="1">
      <c r="A141" s="605"/>
      <c r="D141" s="1793"/>
      <c r="E141" s="1793"/>
      <c r="F141" s="1793"/>
      <c r="G141" s="1793"/>
      <c r="H141" s="1793"/>
      <c r="I141" s="1793"/>
      <c r="J141" s="1793"/>
      <c r="K141" s="1793"/>
      <c r="L141" s="1793"/>
      <c r="M141" s="1793"/>
      <c r="N141" s="1793"/>
      <c r="O141" s="1793"/>
      <c r="P141" s="1793"/>
      <c r="Q141" s="1793"/>
      <c r="R141" s="1793"/>
      <c r="S141" s="1793"/>
      <c r="T141" s="1793"/>
      <c r="U141" s="1793"/>
      <c r="V141" s="1793"/>
      <c r="W141" s="1793"/>
      <c r="X141" s="1793"/>
      <c r="Y141" s="1793"/>
      <c r="Z141" s="1793"/>
      <c r="AA141" s="1793"/>
      <c r="AB141" s="1793"/>
      <c r="AC141" s="1793"/>
      <c r="AD141" s="1793"/>
      <c r="AE141" s="1793"/>
      <c r="AF141" s="1793"/>
      <c r="AG141" s="1793"/>
      <c r="AI141" s="18"/>
      <c r="AJ141" s="18"/>
      <c r="AK141" s="18"/>
      <c r="AL141" s="18"/>
      <c r="AM141" s="18"/>
      <c r="AN141" s="18"/>
      <c r="AO141" s="18"/>
      <c r="AP141" s="18"/>
      <c r="AQ141" s="18"/>
    </row>
    <row r="142" spans="1:43" s="592" customFormat="1">
      <c r="A142" s="605"/>
      <c r="AI142" s="18"/>
      <c r="AJ142" s="18"/>
      <c r="AK142" s="18"/>
      <c r="AL142" s="18"/>
      <c r="AM142" s="18"/>
      <c r="AN142" s="18"/>
      <c r="AO142" s="18"/>
      <c r="AP142" s="18"/>
      <c r="AQ142" s="18"/>
    </row>
    <row r="143" spans="1:43" s="592" customFormat="1">
      <c r="A143" s="605"/>
      <c r="D143" s="592" t="s">
        <v>1345</v>
      </c>
      <c r="E143" s="1797" t="s">
        <v>1785</v>
      </c>
      <c r="F143" s="1793"/>
      <c r="G143" s="1793"/>
      <c r="H143" s="1793"/>
      <c r="I143" s="1793"/>
      <c r="J143" s="1793"/>
      <c r="K143" s="1793"/>
      <c r="L143" s="1793"/>
      <c r="M143" s="1793"/>
      <c r="N143" s="1793"/>
      <c r="O143" s="1793"/>
      <c r="P143" s="1793"/>
      <c r="Q143" s="1793"/>
      <c r="R143" s="1793"/>
      <c r="S143" s="1793"/>
      <c r="T143" s="1793"/>
      <c r="U143" s="1793"/>
      <c r="V143" s="1793"/>
      <c r="W143" s="1793"/>
      <c r="X143" s="1793"/>
      <c r="Y143" s="1793"/>
      <c r="Z143" s="1793"/>
      <c r="AA143" s="1793"/>
      <c r="AB143" s="1793"/>
      <c r="AC143" s="1793"/>
      <c r="AD143" s="1793"/>
      <c r="AE143" s="1793"/>
      <c r="AF143" s="1793"/>
      <c r="AG143" s="1793"/>
      <c r="AI143" s="18"/>
      <c r="AJ143" s="18"/>
      <c r="AK143" s="18"/>
      <c r="AL143" s="18"/>
      <c r="AM143" s="18"/>
      <c r="AN143" s="18"/>
      <c r="AO143" s="18"/>
      <c r="AP143" s="18"/>
      <c r="AQ143" s="18"/>
    </row>
    <row r="144" spans="1:43" s="592" customFormat="1">
      <c r="A144" s="605"/>
      <c r="E144" s="1793"/>
      <c r="F144" s="1793"/>
      <c r="G144" s="1793"/>
      <c r="H144" s="1793"/>
      <c r="I144" s="1793"/>
      <c r="J144" s="1793"/>
      <c r="K144" s="1793"/>
      <c r="L144" s="1793"/>
      <c r="M144" s="1793"/>
      <c r="N144" s="1793"/>
      <c r="O144" s="1793"/>
      <c r="P144" s="1793"/>
      <c r="Q144" s="1793"/>
      <c r="R144" s="1793"/>
      <c r="S144" s="1793"/>
      <c r="T144" s="1793"/>
      <c r="U144" s="1793"/>
      <c r="V144" s="1793"/>
      <c r="W144" s="1793"/>
      <c r="X144" s="1793"/>
      <c r="Y144" s="1793"/>
      <c r="Z144" s="1793"/>
      <c r="AA144" s="1793"/>
      <c r="AB144" s="1793"/>
      <c r="AC144" s="1793"/>
      <c r="AD144" s="1793"/>
      <c r="AE144" s="1793"/>
      <c r="AF144" s="1793"/>
      <c r="AG144" s="1793"/>
      <c r="AI144" s="18"/>
      <c r="AJ144" s="18"/>
      <c r="AK144" s="18"/>
      <c r="AL144" s="18"/>
      <c r="AM144" s="18"/>
      <c r="AN144" s="18"/>
      <c r="AO144" s="18"/>
      <c r="AP144" s="18"/>
      <c r="AQ144" s="18"/>
    </row>
    <row r="145" spans="1:43" s="592" customFormat="1">
      <c r="A145" s="605"/>
      <c r="D145" s="592" t="s">
        <v>1345</v>
      </c>
      <c r="E145" s="1793" t="s">
        <v>1367</v>
      </c>
      <c r="F145" s="1793"/>
      <c r="G145" s="1793"/>
      <c r="H145" s="1793"/>
      <c r="I145" s="1793"/>
      <c r="J145" s="1793"/>
      <c r="K145" s="1793"/>
      <c r="L145" s="1793"/>
      <c r="M145" s="1793"/>
      <c r="N145" s="1793"/>
      <c r="O145" s="1793"/>
      <c r="P145" s="1793"/>
      <c r="Q145" s="1793"/>
      <c r="R145" s="1793"/>
      <c r="S145" s="1793"/>
      <c r="T145" s="1793"/>
      <c r="U145" s="1793"/>
      <c r="V145" s="1793"/>
      <c r="W145" s="1793"/>
      <c r="X145" s="1793"/>
      <c r="Y145" s="1793"/>
      <c r="Z145" s="1793"/>
      <c r="AA145" s="1793"/>
      <c r="AB145" s="1793"/>
      <c r="AC145" s="1793"/>
      <c r="AD145" s="1793"/>
      <c r="AE145" s="1793"/>
      <c r="AF145" s="1793"/>
      <c r="AG145" s="1793"/>
      <c r="AI145" s="18"/>
      <c r="AJ145" s="18"/>
      <c r="AK145" s="18"/>
      <c r="AL145" s="18"/>
      <c r="AM145" s="18"/>
      <c r="AN145" s="18"/>
      <c r="AO145" s="18"/>
      <c r="AP145" s="18"/>
      <c r="AQ145" s="18"/>
    </row>
    <row r="146" spans="1:43" s="592" customFormat="1">
      <c r="A146" s="605"/>
      <c r="E146" s="1793"/>
      <c r="F146" s="1793"/>
      <c r="G146" s="1793"/>
      <c r="H146" s="1793"/>
      <c r="I146" s="1793"/>
      <c r="J146" s="1793"/>
      <c r="K146" s="1793"/>
      <c r="L146" s="1793"/>
      <c r="M146" s="1793"/>
      <c r="N146" s="1793"/>
      <c r="O146" s="1793"/>
      <c r="P146" s="1793"/>
      <c r="Q146" s="1793"/>
      <c r="R146" s="1793"/>
      <c r="S146" s="1793"/>
      <c r="T146" s="1793"/>
      <c r="U146" s="1793"/>
      <c r="V146" s="1793"/>
      <c r="W146" s="1793"/>
      <c r="X146" s="1793"/>
      <c r="Y146" s="1793"/>
      <c r="Z146" s="1793"/>
      <c r="AA146" s="1793"/>
      <c r="AB146" s="1793"/>
      <c r="AC146" s="1793"/>
      <c r="AD146" s="1793"/>
      <c r="AE146" s="1793"/>
      <c r="AF146" s="1793"/>
      <c r="AG146" s="1793"/>
      <c r="AI146" s="18"/>
      <c r="AJ146" s="18"/>
      <c r="AK146" s="18"/>
      <c r="AL146" s="18"/>
      <c r="AM146" s="18"/>
      <c r="AN146" s="18"/>
      <c r="AO146" s="18"/>
      <c r="AP146" s="18"/>
      <c r="AQ146" s="18"/>
    </row>
    <row r="147" spans="1:43" s="592" customFormat="1">
      <c r="A147" s="605"/>
      <c r="E147" s="1793"/>
      <c r="F147" s="1793"/>
      <c r="G147" s="1793"/>
      <c r="H147" s="1793"/>
      <c r="I147" s="1793"/>
      <c r="J147" s="1793"/>
      <c r="K147" s="1793"/>
      <c r="L147" s="1793"/>
      <c r="M147" s="1793"/>
      <c r="N147" s="1793"/>
      <c r="O147" s="1793"/>
      <c r="P147" s="1793"/>
      <c r="Q147" s="1793"/>
      <c r="R147" s="1793"/>
      <c r="S147" s="1793"/>
      <c r="T147" s="1793"/>
      <c r="U147" s="1793"/>
      <c r="V147" s="1793"/>
      <c r="W147" s="1793"/>
      <c r="X147" s="1793"/>
      <c r="Y147" s="1793"/>
      <c r="Z147" s="1793"/>
      <c r="AA147" s="1793"/>
      <c r="AB147" s="1793"/>
      <c r="AC147" s="1793"/>
      <c r="AD147" s="1793"/>
      <c r="AE147" s="1793"/>
      <c r="AF147" s="1793"/>
      <c r="AG147" s="1793"/>
      <c r="AI147" s="18"/>
      <c r="AJ147" s="18"/>
      <c r="AK147" s="18"/>
      <c r="AL147" s="18"/>
      <c r="AM147" s="18"/>
      <c r="AN147" s="18"/>
      <c r="AO147" s="18"/>
      <c r="AP147" s="18"/>
      <c r="AQ147" s="18"/>
    </row>
    <row r="148" spans="1:43" s="592" customFormat="1">
      <c r="A148" s="605"/>
      <c r="D148" s="592" t="s">
        <v>1345</v>
      </c>
      <c r="E148" s="1793" t="s">
        <v>1368</v>
      </c>
      <c r="F148" s="1793"/>
      <c r="G148" s="1793"/>
      <c r="H148" s="1793"/>
      <c r="I148" s="1793"/>
      <c r="J148" s="1793"/>
      <c r="K148" s="1793"/>
      <c r="L148" s="1793"/>
      <c r="M148" s="1793"/>
      <c r="N148" s="1793"/>
      <c r="O148" s="1793"/>
      <c r="P148" s="1793"/>
      <c r="Q148" s="1793"/>
      <c r="R148" s="1793"/>
      <c r="S148" s="1793"/>
      <c r="T148" s="1793"/>
      <c r="U148" s="1793"/>
      <c r="V148" s="1793"/>
      <c r="W148" s="1793"/>
      <c r="X148" s="1793"/>
      <c r="Y148" s="1793"/>
      <c r="Z148" s="1793"/>
      <c r="AA148" s="1793"/>
      <c r="AB148" s="1793"/>
      <c r="AC148" s="1793"/>
      <c r="AD148" s="1793"/>
      <c r="AE148" s="1793"/>
      <c r="AF148" s="1793"/>
      <c r="AG148" s="1793"/>
      <c r="AI148" s="18"/>
      <c r="AJ148" s="18"/>
      <c r="AK148" s="18"/>
      <c r="AL148" s="18"/>
      <c r="AM148" s="18"/>
      <c r="AN148" s="18"/>
      <c r="AO148" s="18"/>
      <c r="AP148" s="18"/>
      <c r="AQ148" s="18"/>
    </row>
    <row r="149" spans="1:43" s="592" customFormat="1">
      <c r="A149" s="605"/>
      <c r="E149" s="1793"/>
      <c r="F149" s="1793"/>
      <c r="G149" s="1793"/>
      <c r="H149" s="1793"/>
      <c r="I149" s="1793"/>
      <c r="J149" s="1793"/>
      <c r="K149" s="1793"/>
      <c r="L149" s="1793"/>
      <c r="M149" s="1793"/>
      <c r="N149" s="1793"/>
      <c r="O149" s="1793"/>
      <c r="P149" s="1793"/>
      <c r="Q149" s="1793"/>
      <c r="R149" s="1793"/>
      <c r="S149" s="1793"/>
      <c r="T149" s="1793"/>
      <c r="U149" s="1793"/>
      <c r="V149" s="1793"/>
      <c r="W149" s="1793"/>
      <c r="X149" s="1793"/>
      <c r="Y149" s="1793"/>
      <c r="Z149" s="1793"/>
      <c r="AA149" s="1793"/>
      <c r="AB149" s="1793"/>
      <c r="AC149" s="1793"/>
      <c r="AD149" s="1793"/>
      <c r="AE149" s="1793"/>
      <c r="AF149" s="1793"/>
      <c r="AG149" s="1793"/>
      <c r="AI149" s="18"/>
      <c r="AJ149" s="18"/>
      <c r="AK149" s="18"/>
      <c r="AL149" s="18"/>
      <c r="AM149" s="18"/>
      <c r="AN149" s="18"/>
      <c r="AO149" s="18"/>
      <c r="AP149" s="18"/>
      <c r="AQ149" s="18"/>
    </row>
    <row r="150" spans="1:43" s="592" customFormat="1">
      <c r="A150" s="605"/>
      <c r="E150" s="1793"/>
      <c r="F150" s="1793"/>
      <c r="G150" s="1793"/>
      <c r="H150" s="1793"/>
      <c r="I150" s="1793"/>
      <c r="J150" s="1793"/>
      <c r="K150" s="1793"/>
      <c r="L150" s="1793"/>
      <c r="M150" s="1793"/>
      <c r="N150" s="1793"/>
      <c r="O150" s="1793"/>
      <c r="P150" s="1793"/>
      <c r="Q150" s="1793"/>
      <c r="R150" s="1793"/>
      <c r="S150" s="1793"/>
      <c r="T150" s="1793"/>
      <c r="U150" s="1793"/>
      <c r="V150" s="1793"/>
      <c r="W150" s="1793"/>
      <c r="X150" s="1793"/>
      <c r="Y150" s="1793"/>
      <c r="Z150" s="1793"/>
      <c r="AA150" s="1793"/>
      <c r="AB150" s="1793"/>
      <c r="AC150" s="1793"/>
      <c r="AD150" s="1793"/>
      <c r="AE150" s="1793"/>
      <c r="AF150" s="1793"/>
      <c r="AG150" s="1793"/>
      <c r="AI150" s="18"/>
      <c r="AJ150" s="18"/>
      <c r="AK150" s="18"/>
      <c r="AL150" s="18"/>
      <c r="AM150" s="18"/>
      <c r="AN150" s="18"/>
      <c r="AO150" s="18"/>
      <c r="AP150" s="18"/>
      <c r="AQ150" s="18"/>
    </row>
    <row r="151" spans="1:43" s="592" customFormat="1">
      <c r="A151" s="605"/>
      <c r="AI151" s="18"/>
      <c r="AJ151" s="18"/>
      <c r="AK151" s="18"/>
      <c r="AL151" s="18"/>
      <c r="AM151" s="18"/>
      <c r="AN151" s="18"/>
      <c r="AO151" s="18"/>
      <c r="AP151" s="18"/>
      <c r="AQ151" s="18"/>
    </row>
    <row r="152" spans="1:43" s="592" customFormat="1">
      <c r="A152" s="605"/>
      <c r="D152" s="1793" t="s">
        <v>1369</v>
      </c>
      <c r="E152" s="1793"/>
      <c r="F152" s="1793"/>
      <c r="G152" s="1793"/>
      <c r="H152" s="1793"/>
      <c r="I152" s="1793"/>
      <c r="J152" s="1793"/>
      <c r="K152" s="1793"/>
      <c r="L152" s="1793"/>
      <c r="M152" s="1793"/>
      <c r="N152" s="1793"/>
      <c r="O152" s="1793"/>
      <c r="P152" s="1793"/>
      <c r="Q152" s="1793"/>
      <c r="R152" s="1793"/>
      <c r="S152" s="1793"/>
      <c r="T152" s="1793"/>
      <c r="U152" s="1793"/>
      <c r="V152" s="1793"/>
      <c r="W152" s="1793"/>
      <c r="X152" s="1793"/>
      <c r="Y152" s="1793"/>
      <c r="Z152" s="1793"/>
      <c r="AA152" s="1793"/>
      <c r="AB152" s="1793"/>
      <c r="AC152" s="1793"/>
      <c r="AD152" s="1793"/>
      <c r="AE152" s="1793"/>
      <c r="AF152" s="1793"/>
      <c r="AG152" s="1793"/>
      <c r="AI152" s="18"/>
      <c r="AJ152" s="18"/>
      <c r="AK152" s="18"/>
      <c r="AL152" s="18"/>
      <c r="AM152" s="18"/>
      <c r="AN152" s="18"/>
      <c r="AO152" s="18"/>
      <c r="AP152" s="18"/>
      <c r="AQ152" s="18"/>
    </row>
    <row r="153" spans="1:43" s="592" customFormat="1">
      <c r="A153" s="605"/>
      <c r="D153" s="1793"/>
      <c r="E153" s="1793"/>
      <c r="F153" s="1793"/>
      <c r="G153" s="1793"/>
      <c r="H153" s="1793"/>
      <c r="I153" s="1793"/>
      <c r="J153" s="1793"/>
      <c r="K153" s="1793"/>
      <c r="L153" s="1793"/>
      <c r="M153" s="1793"/>
      <c r="N153" s="1793"/>
      <c r="O153" s="1793"/>
      <c r="P153" s="1793"/>
      <c r="Q153" s="1793"/>
      <c r="R153" s="1793"/>
      <c r="S153" s="1793"/>
      <c r="T153" s="1793"/>
      <c r="U153" s="1793"/>
      <c r="V153" s="1793"/>
      <c r="W153" s="1793"/>
      <c r="X153" s="1793"/>
      <c r="Y153" s="1793"/>
      <c r="Z153" s="1793"/>
      <c r="AA153" s="1793"/>
      <c r="AB153" s="1793"/>
      <c r="AC153" s="1793"/>
      <c r="AD153" s="1793"/>
      <c r="AE153" s="1793"/>
      <c r="AF153" s="1793"/>
      <c r="AG153" s="1793"/>
      <c r="AI153" s="18"/>
      <c r="AJ153" s="18"/>
      <c r="AK153" s="18"/>
      <c r="AL153" s="18"/>
      <c r="AM153" s="18"/>
      <c r="AN153" s="18"/>
      <c r="AO153" s="18"/>
      <c r="AP153" s="18"/>
      <c r="AQ153" s="18"/>
    </row>
    <row r="154" spans="1:43" s="592" customFormat="1">
      <c r="A154" s="605"/>
      <c r="AI154" s="18"/>
      <c r="AJ154" s="18"/>
      <c r="AK154" s="18"/>
      <c r="AL154" s="18"/>
      <c r="AM154" s="18"/>
      <c r="AN154" s="18"/>
      <c r="AO154" s="18"/>
      <c r="AP154" s="18"/>
      <c r="AQ154" s="18"/>
    </row>
    <row r="155" spans="1:43" s="592" customFormat="1">
      <c r="A155" s="605"/>
      <c r="D155" s="1793" t="s">
        <v>1370</v>
      </c>
      <c r="E155" s="1793"/>
      <c r="F155" s="1793"/>
      <c r="G155" s="1793"/>
      <c r="H155" s="1793"/>
      <c r="I155" s="1793"/>
      <c r="J155" s="1793"/>
      <c r="K155" s="1793"/>
      <c r="L155" s="1793"/>
      <c r="M155" s="1793"/>
      <c r="N155" s="1793"/>
      <c r="O155" s="1793"/>
      <c r="P155" s="1793"/>
      <c r="Q155" s="1793"/>
      <c r="R155" s="1793"/>
      <c r="S155" s="1793"/>
      <c r="T155" s="1793"/>
      <c r="U155" s="1793"/>
      <c r="V155" s="1793"/>
      <c r="W155" s="1793"/>
      <c r="X155" s="1793"/>
      <c r="Y155" s="1793"/>
      <c r="Z155" s="1793"/>
      <c r="AA155" s="1793"/>
      <c r="AB155" s="1793"/>
      <c r="AC155" s="1793"/>
      <c r="AD155" s="1793"/>
      <c r="AE155" s="1793"/>
      <c r="AF155" s="1793"/>
      <c r="AG155" s="1793"/>
      <c r="AI155" s="18"/>
      <c r="AJ155" s="18"/>
      <c r="AK155" s="18"/>
      <c r="AL155" s="18"/>
      <c r="AM155" s="18"/>
      <c r="AN155" s="18"/>
      <c r="AO155" s="18"/>
      <c r="AP155" s="18"/>
      <c r="AQ155" s="18"/>
    </row>
    <row r="156" spans="1:43" s="592" customFormat="1">
      <c r="A156" s="605"/>
      <c r="D156" s="1793"/>
      <c r="E156" s="1793"/>
      <c r="F156" s="1793"/>
      <c r="G156" s="1793"/>
      <c r="H156" s="1793"/>
      <c r="I156" s="1793"/>
      <c r="J156" s="1793"/>
      <c r="K156" s="1793"/>
      <c r="L156" s="1793"/>
      <c r="M156" s="1793"/>
      <c r="N156" s="1793"/>
      <c r="O156" s="1793"/>
      <c r="P156" s="1793"/>
      <c r="Q156" s="1793"/>
      <c r="R156" s="1793"/>
      <c r="S156" s="1793"/>
      <c r="T156" s="1793"/>
      <c r="U156" s="1793"/>
      <c r="V156" s="1793"/>
      <c r="W156" s="1793"/>
      <c r="X156" s="1793"/>
      <c r="Y156" s="1793"/>
      <c r="Z156" s="1793"/>
      <c r="AA156" s="1793"/>
      <c r="AB156" s="1793"/>
      <c r="AC156" s="1793"/>
      <c r="AD156" s="1793"/>
      <c r="AE156" s="1793"/>
      <c r="AF156" s="1793"/>
      <c r="AG156" s="1793"/>
      <c r="AI156" s="18"/>
      <c r="AJ156" s="18"/>
      <c r="AK156" s="18"/>
      <c r="AL156" s="18"/>
      <c r="AM156" s="18"/>
      <c r="AN156" s="18"/>
      <c r="AO156" s="18"/>
      <c r="AP156" s="18"/>
      <c r="AQ156" s="18"/>
    </row>
    <row r="157" spans="1:43" s="592" customFormat="1">
      <c r="A157" s="605"/>
      <c r="AI157" s="18"/>
      <c r="AJ157" s="18"/>
      <c r="AK157" s="18"/>
      <c r="AL157" s="18"/>
      <c r="AM157" s="18"/>
      <c r="AN157" s="18"/>
      <c r="AO157" s="18"/>
      <c r="AP157" s="18"/>
      <c r="AQ157" s="18"/>
    </row>
    <row r="158" spans="1:43" s="592" customFormat="1">
      <c r="A158" s="605"/>
      <c r="D158" s="590" t="s">
        <v>1376</v>
      </c>
      <c r="AI158" s="18"/>
      <c r="AJ158" s="18"/>
      <c r="AK158" s="18"/>
      <c r="AL158" s="18"/>
      <c r="AM158" s="18"/>
      <c r="AN158" s="18"/>
      <c r="AO158" s="18"/>
      <c r="AP158" s="18"/>
      <c r="AQ158" s="18"/>
    </row>
    <row r="159" spans="1:43" s="592" customFormat="1">
      <c r="A159" s="605"/>
      <c r="AI159" s="18"/>
      <c r="AJ159" s="18"/>
      <c r="AK159" s="18"/>
      <c r="AL159" s="18"/>
      <c r="AM159" s="18"/>
      <c r="AN159" s="18"/>
      <c r="AO159" s="18"/>
      <c r="AP159" s="18"/>
      <c r="AQ159" s="18"/>
    </row>
    <row r="160" spans="1:43" s="592" customFormat="1">
      <c r="A160" s="605"/>
      <c r="D160" s="1793" t="s">
        <v>1371</v>
      </c>
      <c r="E160" s="1793"/>
      <c r="F160" s="1793"/>
      <c r="G160" s="1793"/>
      <c r="H160" s="1793"/>
      <c r="I160" s="1793"/>
      <c r="J160" s="1793"/>
      <c r="K160" s="1793"/>
      <c r="L160" s="1793"/>
      <c r="M160" s="1793"/>
      <c r="N160" s="1793"/>
      <c r="O160" s="1793"/>
      <c r="P160" s="1793"/>
      <c r="Q160" s="1793"/>
      <c r="R160" s="1793"/>
      <c r="S160" s="1793"/>
      <c r="T160" s="1793"/>
      <c r="U160" s="1793"/>
      <c r="V160" s="1793"/>
      <c r="W160" s="1793"/>
      <c r="X160" s="1793"/>
      <c r="Y160" s="1793"/>
      <c r="Z160" s="1793"/>
      <c r="AA160" s="1793"/>
      <c r="AB160" s="1793"/>
      <c r="AC160" s="1793"/>
      <c r="AD160" s="1793"/>
      <c r="AE160" s="1793"/>
      <c r="AF160" s="1793"/>
      <c r="AG160" s="1793"/>
      <c r="AI160" s="18"/>
      <c r="AJ160" s="18"/>
      <c r="AK160" s="18"/>
      <c r="AL160" s="18"/>
      <c r="AM160" s="18"/>
      <c r="AN160" s="18"/>
      <c r="AO160" s="18"/>
      <c r="AP160" s="18"/>
      <c r="AQ160" s="18"/>
    </row>
    <row r="161" spans="1:43" s="592" customFormat="1">
      <c r="A161" s="605"/>
      <c r="D161" s="1793"/>
      <c r="E161" s="1793"/>
      <c r="F161" s="1793"/>
      <c r="G161" s="1793"/>
      <c r="H161" s="1793"/>
      <c r="I161" s="1793"/>
      <c r="J161" s="1793"/>
      <c r="K161" s="1793"/>
      <c r="L161" s="1793"/>
      <c r="M161" s="1793"/>
      <c r="N161" s="1793"/>
      <c r="O161" s="1793"/>
      <c r="P161" s="1793"/>
      <c r="Q161" s="1793"/>
      <c r="R161" s="1793"/>
      <c r="S161" s="1793"/>
      <c r="T161" s="1793"/>
      <c r="U161" s="1793"/>
      <c r="V161" s="1793"/>
      <c r="W161" s="1793"/>
      <c r="X161" s="1793"/>
      <c r="Y161" s="1793"/>
      <c r="Z161" s="1793"/>
      <c r="AA161" s="1793"/>
      <c r="AB161" s="1793"/>
      <c r="AC161" s="1793"/>
      <c r="AD161" s="1793"/>
      <c r="AE161" s="1793"/>
      <c r="AF161" s="1793"/>
      <c r="AG161" s="1793"/>
      <c r="AI161" s="18"/>
      <c r="AJ161" s="18"/>
      <c r="AK161" s="18"/>
      <c r="AL161" s="18"/>
      <c r="AM161" s="18"/>
      <c r="AN161" s="18"/>
      <c r="AO161" s="18"/>
      <c r="AP161" s="18"/>
      <c r="AQ161" s="18"/>
    </row>
    <row r="162" spans="1:43" s="592" customFormat="1">
      <c r="A162" s="605"/>
      <c r="D162" s="1793"/>
      <c r="E162" s="1793"/>
      <c r="F162" s="1793"/>
      <c r="G162" s="1793"/>
      <c r="H162" s="1793"/>
      <c r="I162" s="1793"/>
      <c r="J162" s="1793"/>
      <c r="K162" s="1793"/>
      <c r="L162" s="1793"/>
      <c r="M162" s="1793"/>
      <c r="N162" s="1793"/>
      <c r="O162" s="1793"/>
      <c r="P162" s="1793"/>
      <c r="Q162" s="1793"/>
      <c r="R162" s="1793"/>
      <c r="S162" s="1793"/>
      <c r="T162" s="1793"/>
      <c r="U162" s="1793"/>
      <c r="V162" s="1793"/>
      <c r="W162" s="1793"/>
      <c r="X162" s="1793"/>
      <c r="Y162" s="1793"/>
      <c r="Z162" s="1793"/>
      <c r="AA162" s="1793"/>
      <c r="AB162" s="1793"/>
      <c r="AC162" s="1793"/>
      <c r="AD162" s="1793"/>
      <c r="AE162" s="1793"/>
      <c r="AF162" s="1793"/>
      <c r="AG162" s="1793"/>
      <c r="AI162" s="18"/>
      <c r="AJ162" s="18"/>
      <c r="AK162" s="18"/>
      <c r="AL162" s="18"/>
      <c r="AM162" s="18"/>
      <c r="AN162" s="18"/>
      <c r="AO162" s="18"/>
      <c r="AP162" s="18"/>
      <c r="AQ162" s="18"/>
    </row>
    <row r="163" spans="1:43" s="592" customFormat="1">
      <c r="A163" s="605"/>
      <c r="D163" s="1793"/>
      <c r="E163" s="1793"/>
      <c r="F163" s="1793"/>
      <c r="G163" s="1793"/>
      <c r="H163" s="1793"/>
      <c r="I163" s="1793"/>
      <c r="J163" s="1793"/>
      <c r="K163" s="1793"/>
      <c r="L163" s="1793"/>
      <c r="M163" s="1793"/>
      <c r="N163" s="1793"/>
      <c r="O163" s="1793"/>
      <c r="P163" s="1793"/>
      <c r="Q163" s="1793"/>
      <c r="R163" s="1793"/>
      <c r="S163" s="1793"/>
      <c r="T163" s="1793"/>
      <c r="U163" s="1793"/>
      <c r="V163" s="1793"/>
      <c r="W163" s="1793"/>
      <c r="X163" s="1793"/>
      <c r="Y163" s="1793"/>
      <c r="Z163" s="1793"/>
      <c r="AA163" s="1793"/>
      <c r="AB163" s="1793"/>
      <c r="AC163" s="1793"/>
      <c r="AD163" s="1793"/>
      <c r="AE163" s="1793"/>
      <c r="AF163" s="1793"/>
      <c r="AG163" s="1793"/>
      <c r="AI163" s="18"/>
      <c r="AJ163" s="18"/>
      <c r="AK163" s="18"/>
      <c r="AL163" s="18"/>
      <c r="AM163" s="18"/>
      <c r="AN163" s="18"/>
      <c r="AO163" s="18"/>
      <c r="AP163" s="18"/>
      <c r="AQ163" s="18"/>
    </row>
    <row r="164" spans="1:43" s="592" customFormat="1">
      <c r="A164" s="605"/>
      <c r="D164" s="1793"/>
      <c r="E164" s="1793"/>
      <c r="F164" s="1793"/>
      <c r="G164" s="1793"/>
      <c r="H164" s="1793"/>
      <c r="I164" s="1793"/>
      <c r="J164" s="1793"/>
      <c r="K164" s="1793"/>
      <c r="L164" s="1793"/>
      <c r="M164" s="1793"/>
      <c r="N164" s="1793"/>
      <c r="O164" s="1793"/>
      <c r="P164" s="1793"/>
      <c r="Q164" s="1793"/>
      <c r="R164" s="1793"/>
      <c r="S164" s="1793"/>
      <c r="T164" s="1793"/>
      <c r="U164" s="1793"/>
      <c r="V164" s="1793"/>
      <c r="W164" s="1793"/>
      <c r="X164" s="1793"/>
      <c r="Y164" s="1793"/>
      <c r="Z164" s="1793"/>
      <c r="AA164" s="1793"/>
      <c r="AB164" s="1793"/>
      <c r="AC164" s="1793"/>
      <c r="AD164" s="1793"/>
      <c r="AE164" s="1793"/>
      <c r="AF164" s="1793"/>
      <c r="AG164" s="1793"/>
      <c r="AI164" s="18"/>
      <c r="AJ164" s="18"/>
      <c r="AK164" s="18"/>
      <c r="AL164" s="18"/>
      <c r="AM164" s="18"/>
      <c r="AN164" s="18"/>
      <c r="AO164" s="18"/>
      <c r="AP164" s="18"/>
      <c r="AQ164" s="18"/>
    </row>
    <row r="165" spans="1:43" s="592" customFormat="1">
      <c r="A165" s="605"/>
      <c r="AI165" s="18"/>
      <c r="AJ165" s="18"/>
      <c r="AK165" s="18"/>
      <c r="AL165" s="18"/>
      <c r="AM165" s="18"/>
      <c r="AN165" s="18"/>
      <c r="AO165" s="18"/>
      <c r="AP165" s="18"/>
      <c r="AQ165" s="18"/>
    </row>
    <row r="166" spans="1:43" s="592" customFormat="1">
      <c r="A166" s="605"/>
      <c r="D166" s="1793" t="s">
        <v>1372</v>
      </c>
      <c r="E166" s="1793"/>
      <c r="F166" s="1793"/>
      <c r="G166" s="1793"/>
      <c r="H166" s="1793"/>
      <c r="I166" s="1793"/>
      <c r="J166" s="1793"/>
      <c r="K166" s="1793"/>
      <c r="L166" s="1793"/>
      <c r="M166" s="1793"/>
      <c r="N166" s="1793"/>
      <c r="O166" s="1793"/>
      <c r="P166" s="1793"/>
      <c r="Q166" s="1793"/>
      <c r="R166" s="1793"/>
      <c r="S166" s="1793"/>
      <c r="T166" s="1793"/>
      <c r="U166" s="1793"/>
      <c r="V166" s="1793"/>
      <c r="W166" s="1793"/>
      <c r="X166" s="1793"/>
      <c r="Y166" s="1793"/>
      <c r="Z166" s="1793"/>
      <c r="AA166" s="1793"/>
      <c r="AB166" s="1793"/>
      <c r="AC166" s="1793"/>
      <c r="AD166" s="1793"/>
      <c r="AE166" s="1793"/>
      <c r="AF166" s="1793"/>
      <c r="AG166" s="1793"/>
      <c r="AI166" s="18"/>
      <c r="AJ166" s="18"/>
      <c r="AK166" s="18"/>
      <c r="AL166" s="18"/>
      <c r="AM166" s="18"/>
      <c r="AN166" s="18"/>
      <c r="AO166" s="18"/>
      <c r="AP166" s="18"/>
      <c r="AQ166" s="18"/>
    </row>
    <row r="167" spans="1:43" s="592" customFormat="1">
      <c r="A167" s="605"/>
      <c r="D167" s="1793"/>
      <c r="E167" s="1793"/>
      <c r="F167" s="1793"/>
      <c r="G167" s="1793"/>
      <c r="H167" s="1793"/>
      <c r="I167" s="1793"/>
      <c r="J167" s="1793"/>
      <c r="K167" s="1793"/>
      <c r="L167" s="1793"/>
      <c r="M167" s="1793"/>
      <c r="N167" s="1793"/>
      <c r="O167" s="1793"/>
      <c r="P167" s="1793"/>
      <c r="Q167" s="1793"/>
      <c r="R167" s="1793"/>
      <c r="S167" s="1793"/>
      <c r="T167" s="1793"/>
      <c r="U167" s="1793"/>
      <c r="V167" s="1793"/>
      <c r="W167" s="1793"/>
      <c r="X167" s="1793"/>
      <c r="Y167" s="1793"/>
      <c r="Z167" s="1793"/>
      <c r="AA167" s="1793"/>
      <c r="AB167" s="1793"/>
      <c r="AC167" s="1793"/>
      <c r="AD167" s="1793"/>
      <c r="AE167" s="1793"/>
      <c r="AF167" s="1793"/>
      <c r="AG167" s="1793"/>
      <c r="AI167" s="18"/>
      <c r="AJ167" s="18"/>
      <c r="AK167" s="18"/>
      <c r="AL167" s="18"/>
      <c r="AM167" s="18"/>
      <c r="AN167" s="18"/>
      <c r="AO167" s="18"/>
      <c r="AP167" s="18"/>
      <c r="AQ167" s="18"/>
    </row>
    <row r="168" spans="1:43" s="592" customFormat="1">
      <c r="A168" s="605"/>
      <c r="AI168" s="18"/>
      <c r="AJ168" s="18"/>
      <c r="AK168" s="18"/>
      <c r="AL168" s="18"/>
      <c r="AM168" s="18"/>
      <c r="AN168" s="18"/>
      <c r="AO168" s="18"/>
      <c r="AP168" s="18"/>
      <c r="AQ168" s="18"/>
    </row>
    <row r="169" spans="1:43" s="592" customFormat="1">
      <c r="A169" s="605"/>
      <c r="D169" s="1795" t="s">
        <v>1373</v>
      </c>
      <c r="E169" s="1795"/>
      <c r="F169" s="1795"/>
      <c r="G169" s="1795"/>
      <c r="H169" s="1795"/>
      <c r="I169" s="1795"/>
      <c r="J169" s="1795"/>
      <c r="K169" s="1795"/>
      <c r="L169" s="1795"/>
      <c r="M169" s="1795"/>
      <c r="N169" s="1795"/>
      <c r="O169" s="1795"/>
      <c r="P169" s="1795"/>
      <c r="Q169" s="1795"/>
      <c r="R169" s="1795"/>
      <c r="S169" s="1795"/>
      <c r="T169" s="1795"/>
      <c r="U169" s="1795"/>
      <c r="V169" s="1795"/>
      <c r="W169" s="1795"/>
      <c r="X169" s="1795"/>
      <c r="Y169" s="1795"/>
      <c r="Z169" s="1795"/>
      <c r="AA169" s="1795"/>
      <c r="AB169" s="1795"/>
      <c r="AC169" s="1795"/>
      <c r="AD169" s="1795"/>
      <c r="AE169" s="1795"/>
      <c r="AF169" s="1795"/>
      <c r="AG169" s="1795"/>
      <c r="AI169" s="18"/>
      <c r="AJ169" s="18"/>
      <c r="AK169" s="18"/>
      <c r="AL169" s="18"/>
      <c r="AM169" s="18"/>
      <c r="AN169" s="18"/>
      <c r="AO169" s="18"/>
      <c r="AP169" s="18"/>
      <c r="AQ169" s="18"/>
    </row>
    <row r="170" spans="1:43" s="592" customFormat="1">
      <c r="A170" s="605"/>
      <c r="AI170" s="18"/>
      <c r="AJ170" s="18"/>
      <c r="AK170" s="18"/>
      <c r="AL170" s="18"/>
      <c r="AM170" s="18"/>
      <c r="AN170" s="18"/>
      <c r="AO170" s="18"/>
      <c r="AP170" s="18"/>
      <c r="AQ170" s="18"/>
    </row>
    <row r="171" spans="1:43" s="592" customFormat="1">
      <c r="A171" s="605"/>
      <c r="D171" s="1795" t="s">
        <v>1374</v>
      </c>
      <c r="E171" s="1795"/>
      <c r="F171" s="1795"/>
      <c r="G171" s="1795"/>
      <c r="H171" s="1795"/>
      <c r="I171" s="1795"/>
      <c r="J171" s="1795"/>
      <c r="K171" s="1795"/>
      <c r="L171" s="1795"/>
      <c r="M171" s="1795"/>
      <c r="N171" s="1795"/>
      <c r="O171" s="1795"/>
      <c r="P171" s="1795"/>
      <c r="Q171" s="1795"/>
      <c r="R171" s="1795"/>
      <c r="S171" s="1795"/>
      <c r="T171" s="1795"/>
      <c r="U171" s="1795"/>
      <c r="V171" s="1795"/>
      <c r="W171" s="1795"/>
      <c r="X171" s="1795"/>
      <c r="Y171" s="1795"/>
      <c r="Z171" s="1795"/>
      <c r="AA171" s="1795"/>
      <c r="AB171" s="1795"/>
      <c r="AC171" s="1795"/>
      <c r="AD171" s="1795"/>
      <c r="AE171" s="1795"/>
      <c r="AF171" s="1795"/>
      <c r="AG171" s="1795"/>
      <c r="AI171" s="18"/>
      <c r="AJ171" s="18"/>
      <c r="AK171" s="18"/>
      <c r="AL171" s="18"/>
      <c r="AM171" s="18"/>
      <c r="AN171" s="18"/>
      <c r="AO171" s="18"/>
      <c r="AP171" s="18"/>
      <c r="AQ171" s="18"/>
    </row>
    <row r="172" spans="1:43" s="592" customFormat="1">
      <c r="A172" s="605"/>
      <c r="AI172" s="18"/>
      <c r="AJ172" s="18"/>
      <c r="AK172" s="18"/>
      <c r="AL172" s="18"/>
      <c r="AM172" s="18"/>
      <c r="AN172" s="18"/>
      <c r="AO172" s="18"/>
      <c r="AP172" s="18"/>
      <c r="AQ172" s="18"/>
    </row>
    <row r="173" spans="1:43" s="592" customFormat="1">
      <c r="A173" s="605"/>
      <c r="AI173" s="18"/>
      <c r="AJ173" s="18"/>
      <c r="AK173" s="18"/>
      <c r="AL173" s="18"/>
      <c r="AM173" s="18"/>
      <c r="AN173" s="18"/>
      <c r="AO173" s="18"/>
      <c r="AP173" s="18"/>
      <c r="AQ173" s="18"/>
    </row>
    <row r="174" spans="1:43" s="592" customFormat="1">
      <c r="A174" s="605"/>
      <c r="D174" s="590" t="s">
        <v>1375</v>
      </c>
      <c r="AI174" s="18"/>
      <c r="AJ174" s="18"/>
      <c r="AK174" s="18"/>
      <c r="AL174" s="18"/>
      <c r="AM174" s="18"/>
      <c r="AN174" s="18"/>
      <c r="AO174" s="18"/>
      <c r="AP174" s="18"/>
      <c r="AQ174" s="18"/>
    </row>
    <row r="175" spans="1:43" s="592" customFormat="1">
      <c r="A175" s="605"/>
      <c r="AI175" s="18"/>
      <c r="AJ175" s="18"/>
      <c r="AK175" s="18"/>
      <c r="AL175" s="18"/>
      <c r="AM175" s="18"/>
      <c r="AN175" s="18"/>
      <c r="AO175" s="18"/>
      <c r="AP175" s="18"/>
      <c r="AQ175" s="18"/>
    </row>
    <row r="176" spans="1:43" s="592" customFormat="1">
      <c r="A176" s="605"/>
      <c r="D176" s="1793" t="s">
        <v>1378</v>
      </c>
      <c r="E176" s="1793"/>
      <c r="F176" s="1793"/>
      <c r="G176" s="1793"/>
      <c r="H176" s="1793"/>
      <c r="I176" s="1793"/>
      <c r="J176" s="1793"/>
      <c r="K176" s="1793"/>
      <c r="L176" s="1793"/>
      <c r="M176" s="1793"/>
      <c r="N176" s="1793"/>
      <c r="O176" s="1793"/>
      <c r="P176" s="1793"/>
      <c r="Q176" s="1793"/>
      <c r="R176" s="1793"/>
      <c r="S176" s="1793"/>
      <c r="T176" s="1793"/>
      <c r="U176" s="1793"/>
      <c r="V176" s="1793"/>
      <c r="W176" s="1793"/>
      <c r="X176" s="1793"/>
      <c r="Y176" s="1793"/>
      <c r="Z176" s="1793"/>
      <c r="AA176" s="1793"/>
      <c r="AB176" s="1793"/>
      <c r="AC176" s="1793"/>
      <c r="AD176" s="1793"/>
      <c r="AE176" s="1793"/>
      <c r="AF176" s="1793"/>
      <c r="AG176" s="1793"/>
      <c r="AI176" s="18"/>
      <c r="AJ176" s="18"/>
      <c r="AK176" s="18"/>
      <c r="AL176" s="18"/>
      <c r="AM176" s="18"/>
      <c r="AN176" s="18"/>
      <c r="AO176" s="18"/>
      <c r="AP176" s="18"/>
      <c r="AQ176" s="18"/>
    </row>
    <row r="177" spans="1:43" s="592" customFormat="1">
      <c r="A177" s="605"/>
      <c r="D177" s="1793"/>
      <c r="E177" s="1793"/>
      <c r="F177" s="1793"/>
      <c r="G177" s="1793"/>
      <c r="H177" s="1793"/>
      <c r="I177" s="1793"/>
      <c r="J177" s="1793"/>
      <c r="K177" s="1793"/>
      <c r="L177" s="1793"/>
      <c r="M177" s="1793"/>
      <c r="N177" s="1793"/>
      <c r="O177" s="1793"/>
      <c r="P177" s="1793"/>
      <c r="Q177" s="1793"/>
      <c r="R177" s="1793"/>
      <c r="S177" s="1793"/>
      <c r="T177" s="1793"/>
      <c r="U177" s="1793"/>
      <c r="V177" s="1793"/>
      <c r="W177" s="1793"/>
      <c r="X177" s="1793"/>
      <c r="Y177" s="1793"/>
      <c r="Z177" s="1793"/>
      <c r="AA177" s="1793"/>
      <c r="AB177" s="1793"/>
      <c r="AC177" s="1793"/>
      <c r="AD177" s="1793"/>
      <c r="AE177" s="1793"/>
      <c r="AF177" s="1793"/>
      <c r="AG177" s="1793"/>
      <c r="AI177" s="18"/>
      <c r="AJ177" s="18"/>
      <c r="AK177" s="18"/>
      <c r="AL177" s="18"/>
      <c r="AM177" s="18"/>
      <c r="AN177" s="18"/>
      <c r="AO177" s="18"/>
      <c r="AP177" s="18"/>
      <c r="AQ177" s="18"/>
    </row>
    <row r="178" spans="1:43" s="592" customFormat="1">
      <c r="A178" s="605"/>
      <c r="D178" s="608"/>
      <c r="E178" s="608"/>
      <c r="F178" s="608"/>
      <c r="G178" s="608"/>
      <c r="H178" s="608"/>
      <c r="I178" s="608"/>
      <c r="J178" s="608"/>
      <c r="K178" s="608"/>
      <c r="L178" s="608"/>
      <c r="M178" s="608"/>
      <c r="N178" s="608"/>
      <c r="O178" s="608"/>
      <c r="P178" s="608"/>
      <c r="Q178" s="608"/>
      <c r="R178" s="608"/>
      <c r="S178" s="608"/>
      <c r="T178" s="608"/>
      <c r="U178" s="608"/>
      <c r="V178" s="608"/>
      <c r="W178" s="608"/>
      <c r="X178" s="608"/>
      <c r="Y178" s="608"/>
      <c r="Z178" s="608"/>
      <c r="AA178" s="608"/>
      <c r="AB178" s="608"/>
      <c r="AC178" s="608"/>
      <c r="AD178" s="608"/>
      <c r="AE178" s="608"/>
      <c r="AF178" s="608"/>
      <c r="AG178" s="608"/>
      <c r="AI178" s="18"/>
      <c r="AJ178" s="18"/>
      <c r="AK178" s="18"/>
      <c r="AL178" s="18"/>
      <c r="AM178" s="18"/>
      <c r="AN178" s="18"/>
      <c r="AO178" s="18"/>
      <c r="AP178" s="18"/>
      <c r="AQ178" s="18"/>
    </row>
    <row r="179" spans="1:43" s="592" customFormat="1">
      <c r="A179" s="605"/>
      <c r="D179" s="592" t="s">
        <v>1345</v>
      </c>
      <c r="E179" s="1797" t="s">
        <v>1786</v>
      </c>
      <c r="F179" s="1793"/>
      <c r="G179" s="1793"/>
      <c r="H179" s="1793"/>
      <c r="I179" s="1793"/>
      <c r="J179" s="1793"/>
      <c r="K179" s="1793"/>
      <c r="L179" s="1793"/>
      <c r="M179" s="1793"/>
      <c r="N179" s="1793"/>
      <c r="O179" s="1793"/>
      <c r="P179" s="1793"/>
      <c r="Q179" s="1793"/>
      <c r="R179" s="1793"/>
      <c r="S179" s="1793"/>
      <c r="T179" s="1793"/>
      <c r="U179" s="1793"/>
      <c r="V179" s="1793"/>
      <c r="W179" s="1793"/>
      <c r="X179" s="1793"/>
      <c r="Y179" s="1793"/>
      <c r="Z179" s="1793"/>
      <c r="AA179" s="1793"/>
      <c r="AB179" s="1793"/>
      <c r="AC179" s="1793"/>
      <c r="AD179" s="1793"/>
      <c r="AE179" s="1793"/>
      <c r="AF179" s="1793"/>
      <c r="AG179" s="1793"/>
      <c r="AI179" s="18"/>
      <c r="AJ179" s="18"/>
      <c r="AK179" s="18"/>
      <c r="AL179" s="18"/>
      <c r="AM179" s="18"/>
      <c r="AN179" s="18"/>
      <c r="AO179" s="18"/>
      <c r="AP179" s="18"/>
      <c r="AQ179" s="18"/>
    </row>
    <row r="180" spans="1:43" s="592" customFormat="1">
      <c r="A180" s="605"/>
      <c r="D180" s="592" t="s">
        <v>1345</v>
      </c>
      <c r="E180" s="1797" t="s">
        <v>1787</v>
      </c>
      <c r="F180" s="1793"/>
      <c r="G180" s="1793"/>
      <c r="H180" s="1793"/>
      <c r="I180" s="1793"/>
      <c r="J180" s="1793"/>
      <c r="K180" s="1793"/>
      <c r="L180" s="1793"/>
      <c r="M180" s="1793"/>
      <c r="N180" s="1793"/>
      <c r="O180" s="1793"/>
      <c r="P180" s="1793"/>
      <c r="Q180" s="1793"/>
      <c r="R180" s="1793"/>
      <c r="S180" s="1793"/>
      <c r="T180" s="1793"/>
      <c r="U180" s="1793"/>
      <c r="V180" s="1793"/>
      <c r="W180" s="1793"/>
      <c r="X180" s="1793"/>
      <c r="Y180" s="1793"/>
      <c r="Z180" s="1793"/>
      <c r="AA180" s="1793"/>
      <c r="AB180" s="1793"/>
      <c r="AC180" s="1793"/>
      <c r="AD180" s="1793"/>
      <c r="AE180" s="1793"/>
      <c r="AF180" s="1793"/>
      <c r="AG180" s="1793"/>
      <c r="AI180" s="18"/>
      <c r="AJ180" s="18"/>
      <c r="AK180" s="18"/>
      <c r="AL180" s="18"/>
      <c r="AM180" s="18"/>
      <c r="AN180" s="18"/>
      <c r="AO180" s="18"/>
      <c r="AP180" s="18"/>
      <c r="AQ180" s="18"/>
    </row>
    <row r="181" spans="1:43" s="592" customFormat="1" ht="14.25" customHeight="1">
      <c r="A181" s="605"/>
      <c r="D181" s="592" t="s">
        <v>1345</v>
      </c>
      <c r="E181" s="1798" t="s">
        <v>1473</v>
      </c>
      <c r="F181" s="1798"/>
      <c r="G181" s="1798"/>
      <c r="H181" s="1798"/>
      <c r="I181" s="1798"/>
      <c r="J181" s="1798"/>
      <c r="K181" s="1798"/>
      <c r="L181" s="1798"/>
      <c r="M181" s="1798"/>
      <c r="N181" s="1798"/>
      <c r="O181" s="1798"/>
      <c r="P181" s="1798"/>
      <c r="Q181" s="1798"/>
      <c r="R181" s="1798"/>
      <c r="S181" s="1798"/>
      <c r="T181" s="1798"/>
      <c r="U181" s="1798"/>
      <c r="V181" s="1798"/>
      <c r="W181" s="1798"/>
      <c r="X181" s="1798"/>
      <c r="Y181" s="1798"/>
      <c r="Z181" s="1798"/>
      <c r="AA181" s="1798"/>
      <c r="AB181" s="1798"/>
      <c r="AC181" s="1798"/>
      <c r="AD181" s="1798"/>
      <c r="AE181" s="1798"/>
      <c r="AF181" s="1798"/>
      <c r="AG181" s="1798"/>
      <c r="AI181" s="18"/>
      <c r="AJ181" s="18"/>
      <c r="AK181" s="18"/>
      <c r="AL181" s="18"/>
      <c r="AM181" s="18"/>
      <c r="AN181" s="18"/>
      <c r="AO181" s="18"/>
      <c r="AP181" s="18"/>
      <c r="AQ181" s="18"/>
    </row>
    <row r="182" spans="1:43" s="592" customFormat="1">
      <c r="A182" s="605"/>
      <c r="E182" s="795"/>
      <c r="F182" s="795"/>
      <c r="G182" s="795"/>
      <c r="H182" s="795"/>
      <c r="I182" s="795"/>
      <c r="J182" s="795"/>
      <c r="K182" s="795"/>
      <c r="L182" s="795"/>
      <c r="M182" s="795"/>
      <c r="N182" s="795"/>
      <c r="O182" s="795"/>
      <c r="P182" s="795"/>
      <c r="Q182" s="795"/>
      <c r="R182" s="795"/>
      <c r="S182" s="795"/>
      <c r="T182" s="795"/>
      <c r="U182" s="795"/>
      <c r="V182" s="795"/>
      <c r="W182" s="795"/>
      <c r="X182" s="795"/>
      <c r="Y182" s="795"/>
      <c r="Z182" s="795"/>
      <c r="AA182" s="795"/>
      <c r="AB182" s="795"/>
      <c r="AC182" s="795"/>
      <c r="AD182" s="795"/>
      <c r="AE182" s="795"/>
      <c r="AF182" s="795"/>
      <c r="AG182" s="795"/>
      <c r="AI182" s="18"/>
      <c r="AJ182" s="18"/>
      <c r="AK182" s="18"/>
      <c r="AL182" s="18"/>
      <c r="AM182" s="18"/>
      <c r="AN182" s="18"/>
      <c r="AO182" s="18"/>
      <c r="AP182" s="18"/>
      <c r="AQ182" s="18"/>
    </row>
    <row r="183" spans="1:43" s="592" customFormat="1">
      <c r="A183" s="605"/>
      <c r="D183" s="1793" t="s">
        <v>1379</v>
      </c>
      <c r="E183" s="1793"/>
      <c r="F183" s="1793"/>
      <c r="G183" s="1793"/>
      <c r="H183" s="1793"/>
      <c r="I183" s="1793"/>
      <c r="J183" s="1793"/>
      <c r="K183" s="1793"/>
      <c r="L183" s="1793"/>
      <c r="M183" s="1793"/>
      <c r="N183" s="1793"/>
      <c r="O183" s="1793"/>
      <c r="P183" s="1793"/>
      <c r="Q183" s="1793"/>
      <c r="R183" s="1793"/>
      <c r="S183" s="1793"/>
      <c r="T183" s="1793"/>
      <c r="U183" s="1793"/>
      <c r="V183" s="1793"/>
      <c r="W183" s="1793"/>
      <c r="X183" s="1793"/>
      <c r="Y183" s="1793"/>
      <c r="Z183" s="1793"/>
      <c r="AA183" s="1793"/>
      <c r="AB183" s="1793"/>
      <c r="AC183" s="1793"/>
      <c r="AD183" s="1793"/>
      <c r="AE183" s="1793"/>
      <c r="AF183" s="1793"/>
      <c r="AG183" s="1793"/>
      <c r="AI183" s="18"/>
      <c r="AJ183" s="18"/>
      <c r="AK183" s="18"/>
      <c r="AL183" s="18"/>
      <c r="AM183" s="18"/>
      <c r="AN183" s="18"/>
      <c r="AO183" s="18"/>
      <c r="AP183" s="18"/>
      <c r="AQ183" s="18"/>
    </row>
    <row r="184" spans="1:43" s="592" customFormat="1">
      <c r="A184" s="605"/>
      <c r="D184" s="1793"/>
      <c r="E184" s="1793"/>
      <c r="F184" s="1793"/>
      <c r="G184" s="1793"/>
      <c r="H184" s="1793"/>
      <c r="I184" s="1793"/>
      <c r="J184" s="1793"/>
      <c r="K184" s="1793"/>
      <c r="L184" s="1793"/>
      <c r="M184" s="1793"/>
      <c r="N184" s="1793"/>
      <c r="O184" s="1793"/>
      <c r="P184" s="1793"/>
      <c r="Q184" s="1793"/>
      <c r="R184" s="1793"/>
      <c r="S184" s="1793"/>
      <c r="T184" s="1793"/>
      <c r="U184" s="1793"/>
      <c r="V184" s="1793"/>
      <c r="W184" s="1793"/>
      <c r="X184" s="1793"/>
      <c r="Y184" s="1793"/>
      <c r="Z184" s="1793"/>
      <c r="AA184" s="1793"/>
      <c r="AB184" s="1793"/>
      <c r="AC184" s="1793"/>
      <c r="AD184" s="1793"/>
      <c r="AE184" s="1793"/>
      <c r="AF184" s="1793"/>
      <c r="AG184" s="1793"/>
      <c r="AI184" s="18"/>
      <c r="AJ184" s="18"/>
      <c r="AK184" s="18"/>
      <c r="AL184" s="18"/>
      <c r="AM184" s="18"/>
      <c r="AN184" s="18"/>
      <c r="AO184" s="18"/>
      <c r="AP184" s="18"/>
      <c r="AQ184" s="18"/>
    </row>
    <row r="185" spans="1:43" s="592" customFormat="1">
      <c r="A185" s="605"/>
      <c r="D185" s="1793"/>
      <c r="E185" s="1793"/>
      <c r="F185" s="1793"/>
      <c r="G185" s="1793"/>
      <c r="H185" s="1793"/>
      <c r="I185" s="1793"/>
      <c r="J185" s="1793"/>
      <c r="K185" s="1793"/>
      <c r="L185" s="1793"/>
      <c r="M185" s="1793"/>
      <c r="N185" s="1793"/>
      <c r="O185" s="1793"/>
      <c r="P185" s="1793"/>
      <c r="Q185" s="1793"/>
      <c r="R185" s="1793"/>
      <c r="S185" s="1793"/>
      <c r="T185" s="1793"/>
      <c r="U185" s="1793"/>
      <c r="V185" s="1793"/>
      <c r="W185" s="1793"/>
      <c r="X185" s="1793"/>
      <c r="Y185" s="1793"/>
      <c r="Z185" s="1793"/>
      <c r="AA185" s="1793"/>
      <c r="AB185" s="1793"/>
      <c r="AC185" s="1793"/>
      <c r="AD185" s="1793"/>
      <c r="AE185" s="1793"/>
      <c r="AF185" s="1793"/>
      <c r="AG185" s="1793"/>
      <c r="AI185" s="18"/>
      <c r="AJ185" s="18"/>
      <c r="AK185" s="18"/>
      <c r="AL185" s="18"/>
      <c r="AM185" s="18"/>
      <c r="AN185" s="18"/>
      <c r="AO185" s="18"/>
      <c r="AP185" s="18"/>
      <c r="AQ185" s="18"/>
    </row>
    <row r="186" spans="1:43" s="592" customFormat="1">
      <c r="A186" s="605"/>
      <c r="D186" s="1793"/>
      <c r="E186" s="1793"/>
      <c r="F186" s="1793"/>
      <c r="G186" s="1793"/>
      <c r="H186" s="1793"/>
      <c r="I186" s="1793"/>
      <c r="J186" s="1793"/>
      <c r="K186" s="1793"/>
      <c r="L186" s="1793"/>
      <c r="M186" s="1793"/>
      <c r="N186" s="1793"/>
      <c r="O186" s="1793"/>
      <c r="P186" s="1793"/>
      <c r="Q186" s="1793"/>
      <c r="R186" s="1793"/>
      <c r="S186" s="1793"/>
      <c r="T186" s="1793"/>
      <c r="U186" s="1793"/>
      <c r="V186" s="1793"/>
      <c r="W186" s="1793"/>
      <c r="X186" s="1793"/>
      <c r="Y186" s="1793"/>
      <c r="Z186" s="1793"/>
      <c r="AA186" s="1793"/>
      <c r="AB186" s="1793"/>
      <c r="AC186" s="1793"/>
      <c r="AD186" s="1793"/>
      <c r="AE186" s="1793"/>
      <c r="AF186" s="1793"/>
      <c r="AG186" s="1793"/>
      <c r="AI186" s="18"/>
      <c r="AJ186" s="18"/>
      <c r="AK186" s="18"/>
      <c r="AL186" s="18"/>
      <c r="AM186" s="18"/>
      <c r="AN186" s="18"/>
      <c r="AO186" s="18"/>
      <c r="AP186" s="18"/>
      <c r="AQ186" s="18"/>
    </row>
    <row r="187" spans="1:43" s="592" customFormat="1">
      <c r="A187" s="605"/>
      <c r="AI187" s="18"/>
      <c r="AJ187" s="18"/>
      <c r="AK187" s="18"/>
      <c r="AL187" s="18"/>
      <c r="AM187" s="18"/>
      <c r="AN187" s="18"/>
      <c r="AO187" s="18"/>
      <c r="AP187" s="18"/>
      <c r="AQ187" s="18"/>
    </row>
    <row r="188" spans="1:43" s="592" customFormat="1">
      <c r="A188" s="605"/>
      <c r="D188" s="590" t="s">
        <v>1380</v>
      </c>
      <c r="AI188" s="18"/>
      <c r="AJ188" s="18"/>
      <c r="AK188" s="18"/>
      <c r="AL188" s="18"/>
      <c r="AM188" s="18"/>
      <c r="AN188" s="18"/>
      <c r="AO188" s="18"/>
      <c r="AP188" s="18"/>
      <c r="AQ188" s="18"/>
    </row>
    <row r="189" spans="1:43" s="592" customFormat="1">
      <c r="A189" s="605"/>
      <c r="AI189" s="18"/>
      <c r="AJ189" s="18"/>
      <c r="AK189" s="18"/>
      <c r="AL189" s="18"/>
      <c r="AM189" s="18"/>
      <c r="AN189" s="18"/>
      <c r="AO189" s="18"/>
      <c r="AP189" s="18"/>
      <c r="AQ189" s="18"/>
    </row>
    <row r="190" spans="1:43" s="592" customFormat="1">
      <c r="A190" s="605"/>
      <c r="D190" s="1793" t="s">
        <v>1381</v>
      </c>
      <c r="E190" s="1793"/>
      <c r="F190" s="1793"/>
      <c r="G190" s="1793"/>
      <c r="H190" s="1793"/>
      <c r="I190" s="1793"/>
      <c r="J190" s="1793"/>
      <c r="K190" s="1793"/>
      <c r="L190" s="1793"/>
      <c r="M190" s="1793"/>
      <c r="N190" s="1793"/>
      <c r="O190" s="1793"/>
      <c r="P190" s="1793"/>
      <c r="Q190" s="1793"/>
      <c r="R190" s="1793"/>
      <c r="S190" s="1793"/>
      <c r="T190" s="1793"/>
      <c r="U190" s="1793"/>
      <c r="V190" s="1793"/>
      <c r="W190" s="1793"/>
      <c r="X190" s="1793"/>
      <c r="Y190" s="1793"/>
      <c r="Z190" s="1793"/>
      <c r="AA190" s="1793"/>
      <c r="AB190" s="1793"/>
      <c r="AC190" s="1793"/>
      <c r="AD190" s="1793"/>
      <c r="AE190" s="1793"/>
      <c r="AF190" s="1793"/>
      <c r="AG190" s="1793"/>
      <c r="AI190" s="18"/>
      <c r="AJ190" s="18"/>
      <c r="AK190" s="18"/>
      <c r="AL190" s="18"/>
      <c r="AM190" s="18"/>
      <c r="AN190" s="18"/>
      <c r="AO190" s="18"/>
      <c r="AP190" s="18"/>
      <c r="AQ190" s="18"/>
    </row>
    <row r="191" spans="1:43" s="592" customFormat="1">
      <c r="A191" s="605"/>
      <c r="D191" s="1793"/>
      <c r="E191" s="1793"/>
      <c r="F191" s="1793"/>
      <c r="G191" s="1793"/>
      <c r="H191" s="1793"/>
      <c r="I191" s="1793"/>
      <c r="J191" s="1793"/>
      <c r="K191" s="1793"/>
      <c r="L191" s="1793"/>
      <c r="M191" s="1793"/>
      <c r="N191" s="1793"/>
      <c r="O191" s="1793"/>
      <c r="P191" s="1793"/>
      <c r="Q191" s="1793"/>
      <c r="R191" s="1793"/>
      <c r="S191" s="1793"/>
      <c r="T191" s="1793"/>
      <c r="U191" s="1793"/>
      <c r="V191" s="1793"/>
      <c r="W191" s="1793"/>
      <c r="X191" s="1793"/>
      <c r="Y191" s="1793"/>
      <c r="Z191" s="1793"/>
      <c r="AA191" s="1793"/>
      <c r="AB191" s="1793"/>
      <c r="AC191" s="1793"/>
      <c r="AD191" s="1793"/>
      <c r="AE191" s="1793"/>
      <c r="AF191" s="1793"/>
      <c r="AG191" s="1793"/>
      <c r="AI191" s="18"/>
      <c r="AJ191" s="18"/>
      <c r="AK191" s="18"/>
      <c r="AL191" s="18"/>
      <c r="AM191" s="18"/>
      <c r="AN191" s="18"/>
      <c r="AO191" s="18"/>
      <c r="AP191" s="18"/>
      <c r="AQ191" s="18"/>
    </row>
    <row r="192" spans="1:43" s="592" customFormat="1">
      <c r="A192" s="605"/>
      <c r="D192" s="1793"/>
      <c r="E192" s="1793"/>
      <c r="F192" s="1793"/>
      <c r="G192" s="1793"/>
      <c r="H192" s="1793"/>
      <c r="I192" s="1793"/>
      <c r="J192" s="1793"/>
      <c r="K192" s="1793"/>
      <c r="L192" s="1793"/>
      <c r="M192" s="1793"/>
      <c r="N192" s="1793"/>
      <c r="O192" s="1793"/>
      <c r="P192" s="1793"/>
      <c r="Q192" s="1793"/>
      <c r="R192" s="1793"/>
      <c r="S192" s="1793"/>
      <c r="T192" s="1793"/>
      <c r="U192" s="1793"/>
      <c r="V192" s="1793"/>
      <c r="W192" s="1793"/>
      <c r="X192" s="1793"/>
      <c r="Y192" s="1793"/>
      <c r="Z192" s="1793"/>
      <c r="AA192" s="1793"/>
      <c r="AB192" s="1793"/>
      <c r="AC192" s="1793"/>
      <c r="AD192" s="1793"/>
      <c r="AE192" s="1793"/>
      <c r="AF192" s="1793"/>
      <c r="AG192" s="1793"/>
      <c r="AI192" s="18"/>
      <c r="AJ192" s="18"/>
      <c r="AK192" s="18"/>
      <c r="AL192" s="18"/>
      <c r="AM192" s="18"/>
      <c r="AN192" s="18"/>
      <c r="AO192" s="18"/>
      <c r="AP192" s="18"/>
      <c r="AQ192" s="18"/>
    </row>
    <row r="193" spans="1:43" s="592" customFormat="1">
      <c r="A193" s="605"/>
      <c r="AI193" s="18"/>
      <c r="AJ193" s="18"/>
      <c r="AK193" s="18"/>
      <c r="AL193" s="18"/>
      <c r="AM193" s="18"/>
      <c r="AN193" s="18"/>
      <c r="AO193" s="18"/>
      <c r="AP193" s="18"/>
      <c r="AQ193" s="18"/>
    </row>
    <row r="194" spans="1:43" s="592" customFormat="1">
      <c r="A194" s="605"/>
      <c r="D194" s="1793" t="s">
        <v>1382</v>
      </c>
      <c r="E194" s="1793"/>
      <c r="F194" s="1793"/>
      <c r="G194" s="1793"/>
      <c r="H194" s="1793"/>
      <c r="I194" s="1793"/>
      <c r="J194" s="1793"/>
      <c r="K194" s="1793"/>
      <c r="L194" s="1793"/>
      <c r="M194" s="1793"/>
      <c r="N194" s="1793"/>
      <c r="O194" s="1793"/>
      <c r="P194" s="1793"/>
      <c r="Q194" s="1793"/>
      <c r="R194" s="1793"/>
      <c r="S194" s="1793"/>
      <c r="T194" s="1793"/>
      <c r="U194" s="1793"/>
      <c r="V194" s="1793"/>
      <c r="W194" s="1793"/>
      <c r="X194" s="1793"/>
      <c r="Y194" s="1793"/>
      <c r="Z194" s="1793"/>
      <c r="AA194" s="1793"/>
      <c r="AB194" s="1793"/>
      <c r="AC194" s="1793"/>
      <c r="AD194" s="1793"/>
      <c r="AE194" s="1793"/>
      <c r="AF194" s="1793"/>
      <c r="AG194" s="1793"/>
      <c r="AI194" s="18"/>
      <c r="AJ194" s="18"/>
      <c r="AK194" s="18"/>
      <c r="AL194" s="18"/>
      <c r="AM194" s="18"/>
      <c r="AN194" s="18"/>
      <c r="AO194" s="18"/>
      <c r="AP194" s="18"/>
      <c r="AQ194" s="18"/>
    </row>
    <row r="195" spans="1:43" s="592" customFormat="1">
      <c r="A195" s="605"/>
      <c r="D195" s="1793"/>
      <c r="E195" s="1793"/>
      <c r="F195" s="1793"/>
      <c r="G195" s="1793"/>
      <c r="H195" s="1793"/>
      <c r="I195" s="1793"/>
      <c r="J195" s="1793"/>
      <c r="K195" s="1793"/>
      <c r="L195" s="1793"/>
      <c r="M195" s="1793"/>
      <c r="N195" s="1793"/>
      <c r="O195" s="1793"/>
      <c r="P195" s="1793"/>
      <c r="Q195" s="1793"/>
      <c r="R195" s="1793"/>
      <c r="S195" s="1793"/>
      <c r="T195" s="1793"/>
      <c r="U195" s="1793"/>
      <c r="V195" s="1793"/>
      <c r="W195" s="1793"/>
      <c r="X195" s="1793"/>
      <c r="Y195" s="1793"/>
      <c r="Z195" s="1793"/>
      <c r="AA195" s="1793"/>
      <c r="AB195" s="1793"/>
      <c r="AC195" s="1793"/>
      <c r="AD195" s="1793"/>
      <c r="AE195" s="1793"/>
      <c r="AF195" s="1793"/>
      <c r="AG195" s="1793"/>
      <c r="AI195" s="18"/>
      <c r="AJ195" s="18"/>
      <c r="AK195" s="18"/>
      <c r="AL195" s="18"/>
      <c r="AM195" s="18"/>
      <c r="AN195" s="18"/>
      <c r="AO195" s="18"/>
      <c r="AP195" s="18"/>
      <c r="AQ195" s="18"/>
    </row>
    <row r="196" spans="1:43" s="592" customFormat="1">
      <c r="A196" s="605"/>
      <c r="AI196" s="18"/>
      <c r="AJ196" s="18"/>
      <c r="AK196" s="18"/>
      <c r="AL196" s="18"/>
      <c r="AM196" s="18"/>
      <c r="AN196" s="18"/>
      <c r="AO196" s="18"/>
      <c r="AP196" s="18"/>
      <c r="AQ196" s="18"/>
    </row>
    <row r="197" spans="1:43" s="592" customFormat="1">
      <c r="A197" s="605"/>
      <c r="D197" s="590" t="s">
        <v>1383</v>
      </c>
      <c r="AI197" s="18"/>
      <c r="AJ197" s="18"/>
      <c r="AK197" s="18"/>
      <c r="AL197" s="18"/>
      <c r="AM197" s="18"/>
      <c r="AN197" s="18"/>
      <c r="AO197" s="18"/>
      <c r="AP197" s="18"/>
      <c r="AQ197" s="18"/>
    </row>
    <row r="198" spans="1:43" s="592" customFormat="1">
      <c r="A198" s="605"/>
      <c r="AI198" s="18"/>
      <c r="AJ198" s="18"/>
      <c r="AK198" s="18"/>
      <c r="AL198" s="18"/>
      <c r="AM198" s="18"/>
      <c r="AN198" s="18"/>
      <c r="AO198" s="18"/>
      <c r="AP198" s="18"/>
      <c r="AQ198" s="18"/>
    </row>
    <row r="199" spans="1:43" s="592" customFormat="1">
      <c r="A199" s="605"/>
      <c r="D199" s="1797" t="s">
        <v>2444</v>
      </c>
      <c r="E199" s="1793"/>
      <c r="F199" s="1793"/>
      <c r="G199" s="1793"/>
      <c r="H199" s="1793"/>
      <c r="I199" s="1793"/>
      <c r="J199" s="1793"/>
      <c r="K199" s="1793"/>
      <c r="L199" s="1793"/>
      <c r="M199" s="1793"/>
      <c r="N199" s="1793"/>
      <c r="O199" s="1793"/>
      <c r="P199" s="1793"/>
      <c r="Q199" s="1793"/>
      <c r="R199" s="1793"/>
      <c r="S199" s="1793"/>
      <c r="T199" s="1793"/>
      <c r="U199" s="1793"/>
      <c r="V199" s="1793"/>
      <c r="W199" s="1793"/>
      <c r="X199" s="1793"/>
      <c r="Y199" s="1793"/>
      <c r="Z199" s="1793"/>
      <c r="AA199" s="1793"/>
      <c r="AB199" s="1793"/>
      <c r="AC199" s="1793"/>
      <c r="AD199" s="1793"/>
      <c r="AE199" s="1793"/>
      <c r="AF199" s="1793"/>
      <c r="AG199" s="1793"/>
      <c r="AI199" s="18"/>
      <c r="AJ199" s="18"/>
      <c r="AK199" s="18"/>
      <c r="AL199" s="18"/>
      <c r="AM199" s="18"/>
      <c r="AN199" s="18"/>
      <c r="AO199" s="18"/>
      <c r="AP199" s="18"/>
      <c r="AQ199" s="18"/>
    </row>
    <row r="200" spans="1:43" s="592" customFormat="1">
      <c r="A200" s="605"/>
      <c r="D200" s="1793"/>
      <c r="E200" s="1793"/>
      <c r="F200" s="1793"/>
      <c r="G200" s="1793"/>
      <c r="H200" s="1793"/>
      <c r="I200" s="1793"/>
      <c r="J200" s="1793"/>
      <c r="K200" s="1793"/>
      <c r="L200" s="1793"/>
      <c r="M200" s="1793"/>
      <c r="N200" s="1793"/>
      <c r="O200" s="1793"/>
      <c r="P200" s="1793"/>
      <c r="Q200" s="1793"/>
      <c r="R200" s="1793"/>
      <c r="S200" s="1793"/>
      <c r="T200" s="1793"/>
      <c r="U200" s="1793"/>
      <c r="V200" s="1793"/>
      <c r="W200" s="1793"/>
      <c r="X200" s="1793"/>
      <c r="Y200" s="1793"/>
      <c r="Z200" s="1793"/>
      <c r="AA200" s="1793"/>
      <c r="AB200" s="1793"/>
      <c r="AC200" s="1793"/>
      <c r="AD200" s="1793"/>
      <c r="AE200" s="1793"/>
      <c r="AF200" s="1793"/>
      <c r="AG200" s="1793"/>
      <c r="AI200" s="18"/>
      <c r="AJ200" s="18"/>
      <c r="AK200" s="18"/>
      <c r="AL200" s="18"/>
      <c r="AM200" s="18"/>
      <c r="AN200" s="18"/>
      <c r="AO200" s="18"/>
      <c r="AP200" s="18"/>
      <c r="AQ200" s="18"/>
    </row>
    <row r="201" spans="1:43" s="592" customFormat="1">
      <c r="A201" s="605"/>
      <c r="D201" s="1793"/>
      <c r="E201" s="1793"/>
      <c r="F201" s="1793"/>
      <c r="G201" s="1793"/>
      <c r="H201" s="1793"/>
      <c r="I201" s="1793"/>
      <c r="J201" s="1793"/>
      <c r="K201" s="1793"/>
      <c r="L201" s="1793"/>
      <c r="M201" s="1793"/>
      <c r="N201" s="1793"/>
      <c r="O201" s="1793"/>
      <c r="P201" s="1793"/>
      <c r="Q201" s="1793"/>
      <c r="R201" s="1793"/>
      <c r="S201" s="1793"/>
      <c r="T201" s="1793"/>
      <c r="U201" s="1793"/>
      <c r="V201" s="1793"/>
      <c r="W201" s="1793"/>
      <c r="X201" s="1793"/>
      <c r="Y201" s="1793"/>
      <c r="Z201" s="1793"/>
      <c r="AA201" s="1793"/>
      <c r="AB201" s="1793"/>
      <c r="AC201" s="1793"/>
      <c r="AD201" s="1793"/>
      <c r="AE201" s="1793"/>
      <c r="AF201" s="1793"/>
      <c r="AG201" s="1793"/>
      <c r="AI201" s="18"/>
      <c r="AJ201" s="18"/>
      <c r="AK201" s="18"/>
      <c r="AL201" s="18"/>
      <c r="AM201" s="18"/>
      <c r="AN201" s="18"/>
      <c r="AO201" s="18"/>
      <c r="AP201" s="18"/>
      <c r="AQ201" s="18"/>
    </row>
    <row r="202" spans="1:43" s="592" customFormat="1">
      <c r="A202" s="605"/>
      <c r="AI202" s="18"/>
      <c r="AJ202" s="18"/>
      <c r="AK202" s="18"/>
      <c r="AL202" s="18"/>
      <c r="AM202" s="18"/>
      <c r="AN202" s="18"/>
      <c r="AO202" s="18"/>
      <c r="AP202" s="18"/>
      <c r="AQ202" s="18"/>
    </row>
    <row r="203" spans="1:43" s="592" customFormat="1">
      <c r="A203" s="605"/>
      <c r="D203" s="1793" t="s">
        <v>1384</v>
      </c>
      <c r="E203" s="1793"/>
      <c r="F203" s="1793"/>
      <c r="G203" s="1793"/>
      <c r="H203" s="1793"/>
      <c r="I203" s="1793"/>
      <c r="J203" s="1793"/>
      <c r="K203" s="1793"/>
      <c r="L203" s="1793"/>
      <c r="M203" s="1793"/>
      <c r="N203" s="1793"/>
      <c r="O203" s="1793"/>
      <c r="P203" s="1793"/>
      <c r="Q203" s="1793"/>
      <c r="R203" s="1793"/>
      <c r="S203" s="1793"/>
      <c r="T203" s="1793"/>
      <c r="U203" s="1793"/>
      <c r="V203" s="1793"/>
      <c r="W203" s="1793"/>
      <c r="X203" s="1793"/>
      <c r="Y203" s="1793"/>
      <c r="Z203" s="1793"/>
      <c r="AA203" s="1793"/>
      <c r="AB203" s="1793"/>
      <c r="AC203" s="1793"/>
      <c r="AD203" s="1793"/>
      <c r="AE203" s="1793"/>
      <c r="AF203" s="1793"/>
      <c r="AG203" s="1793"/>
      <c r="AI203" s="18"/>
      <c r="AJ203" s="18"/>
      <c r="AK203" s="18"/>
      <c r="AL203" s="18"/>
      <c r="AM203" s="18"/>
      <c r="AN203" s="18"/>
      <c r="AO203" s="18"/>
      <c r="AP203" s="18"/>
      <c r="AQ203" s="18"/>
    </row>
    <row r="204" spans="1:43" s="592" customFormat="1">
      <c r="A204" s="605"/>
      <c r="D204" s="1793"/>
      <c r="E204" s="1793"/>
      <c r="F204" s="1793"/>
      <c r="G204" s="1793"/>
      <c r="H204" s="1793"/>
      <c r="I204" s="1793"/>
      <c r="J204" s="1793"/>
      <c r="K204" s="1793"/>
      <c r="L204" s="1793"/>
      <c r="M204" s="1793"/>
      <c r="N204" s="1793"/>
      <c r="O204" s="1793"/>
      <c r="P204" s="1793"/>
      <c r="Q204" s="1793"/>
      <c r="R204" s="1793"/>
      <c r="S204" s="1793"/>
      <c r="T204" s="1793"/>
      <c r="U204" s="1793"/>
      <c r="V204" s="1793"/>
      <c r="W204" s="1793"/>
      <c r="X204" s="1793"/>
      <c r="Y204" s="1793"/>
      <c r="Z204" s="1793"/>
      <c r="AA204" s="1793"/>
      <c r="AB204" s="1793"/>
      <c r="AC204" s="1793"/>
      <c r="AD204" s="1793"/>
      <c r="AE204" s="1793"/>
      <c r="AF204" s="1793"/>
      <c r="AG204" s="1793"/>
      <c r="AI204" s="18"/>
      <c r="AJ204" s="18"/>
      <c r="AK204" s="18"/>
      <c r="AL204" s="18"/>
      <c r="AM204" s="18"/>
      <c r="AN204" s="18"/>
      <c r="AO204" s="18"/>
      <c r="AP204" s="18"/>
      <c r="AQ204" s="18"/>
    </row>
    <row r="205" spans="1:43" s="592" customFormat="1">
      <c r="A205" s="605"/>
      <c r="AI205" s="18"/>
      <c r="AJ205" s="18"/>
      <c r="AK205" s="18"/>
      <c r="AL205" s="18"/>
      <c r="AM205" s="18"/>
      <c r="AN205" s="18"/>
      <c r="AO205" s="18"/>
      <c r="AP205" s="18"/>
      <c r="AQ205" s="18"/>
    </row>
    <row r="206" spans="1:43" s="592" customFormat="1">
      <c r="A206" s="605"/>
      <c r="D206" s="590" t="s">
        <v>1385</v>
      </c>
      <c r="AI206" s="18"/>
      <c r="AJ206" s="18"/>
      <c r="AK206" s="18"/>
      <c r="AL206" s="18"/>
      <c r="AM206" s="18"/>
      <c r="AN206" s="18"/>
      <c r="AO206" s="18"/>
      <c r="AP206" s="18"/>
      <c r="AQ206" s="18"/>
    </row>
    <row r="207" spans="1:43" s="592" customFormat="1">
      <c r="A207" s="605"/>
      <c r="AI207" s="18"/>
      <c r="AJ207" s="18"/>
      <c r="AK207" s="18"/>
      <c r="AL207" s="18"/>
      <c r="AM207" s="18"/>
      <c r="AN207" s="18"/>
      <c r="AO207" s="18"/>
      <c r="AP207" s="18"/>
      <c r="AQ207" s="18"/>
    </row>
    <row r="208" spans="1:43" s="592" customFormat="1">
      <c r="A208" s="605"/>
      <c r="D208" s="1793" t="s">
        <v>1386</v>
      </c>
      <c r="E208" s="1793"/>
      <c r="F208" s="1793"/>
      <c r="G208" s="1793"/>
      <c r="H208" s="1793"/>
      <c r="I208" s="1793"/>
      <c r="J208" s="1793"/>
      <c r="K208" s="1793"/>
      <c r="L208" s="1793"/>
      <c r="M208" s="1793"/>
      <c r="N208" s="1793"/>
      <c r="O208" s="1793"/>
      <c r="P208" s="1793"/>
      <c r="Q208" s="1793"/>
      <c r="R208" s="1793"/>
      <c r="S208" s="1793"/>
      <c r="T208" s="1793"/>
      <c r="U208" s="1793"/>
      <c r="V208" s="1793"/>
      <c r="W208" s="1793"/>
      <c r="X208" s="1793"/>
      <c r="Y208" s="1793"/>
      <c r="Z208" s="1793"/>
      <c r="AA208" s="1793"/>
      <c r="AB208" s="1793"/>
      <c r="AC208" s="1793"/>
      <c r="AD208" s="1793"/>
      <c r="AE208" s="1793"/>
      <c r="AF208" s="1793"/>
      <c r="AG208" s="1793"/>
      <c r="AI208" s="18"/>
      <c r="AJ208" s="18"/>
      <c r="AK208" s="18"/>
      <c r="AL208" s="18"/>
      <c r="AM208" s="18"/>
      <c r="AN208" s="18"/>
      <c r="AO208" s="18"/>
      <c r="AP208" s="18"/>
      <c r="AQ208" s="18"/>
    </row>
    <row r="209" spans="1:43" s="592" customFormat="1">
      <c r="A209" s="605"/>
      <c r="D209" s="1793"/>
      <c r="E209" s="1793"/>
      <c r="F209" s="1793"/>
      <c r="G209" s="1793"/>
      <c r="H209" s="1793"/>
      <c r="I209" s="1793"/>
      <c r="J209" s="1793"/>
      <c r="K209" s="1793"/>
      <c r="L209" s="1793"/>
      <c r="M209" s="1793"/>
      <c r="N209" s="1793"/>
      <c r="O209" s="1793"/>
      <c r="P209" s="1793"/>
      <c r="Q209" s="1793"/>
      <c r="R209" s="1793"/>
      <c r="S209" s="1793"/>
      <c r="T209" s="1793"/>
      <c r="U209" s="1793"/>
      <c r="V209" s="1793"/>
      <c r="W209" s="1793"/>
      <c r="X209" s="1793"/>
      <c r="Y209" s="1793"/>
      <c r="Z209" s="1793"/>
      <c r="AA209" s="1793"/>
      <c r="AB209" s="1793"/>
      <c r="AC209" s="1793"/>
      <c r="AD209" s="1793"/>
      <c r="AE209" s="1793"/>
      <c r="AF209" s="1793"/>
      <c r="AG209" s="1793"/>
      <c r="AI209" s="18"/>
      <c r="AJ209" s="18"/>
      <c r="AK209" s="18"/>
      <c r="AL209" s="18"/>
      <c r="AM209" s="18"/>
      <c r="AN209" s="18"/>
      <c r="AO209" s="18"/>
      <c r="AP209" s="18"/>
      <c r="AQ209" s="18"/>
    </row>
    <row r="210" spans="1:43" s="592" customFormat="1">
      <c r="A210" s="605"/>
      <c r="AI210" s="18"/>
      <c r="AJ210" s="18"/>
      <c r="AK210" s="18"/>
      <c r="AL210" s="18"/>
      <c r="AM210" s="18"/>
      <c r="AN210" s="18"/>
      <c r="AO210" s="18"/>
      <c r="AP210" s="18"/>
      <c r="AQ210" s="18"/>
    </row>
    <row r="211" spans="1:43" s="592" customFormat="1">
      <c r="A211" s="605"/>
      <c r="D211" s="590" t="s">
        <v>1387</v>
      </c>
      <c r="AI211" s="18"/>
      <c r="AJ211" s="18"/>
      <c r="AK211" s="18"/>
      <c r="AL211" s="18"/>
      <c r="AM211" s="18"/>
      <c r="AN211" s="18"/>
      <c r="AO211" s="18"/>
      <c r="AP211" s="18"/>
      <c r="AQ211" s="18"/>
    </row>
    <row r="212" spans="1:43" s="592" customFormat="1">
      <c r="A212" s="605"/>
      <c r="AI212" s="18"/>
      <c r="AJ212" s="18"/>
      <c r="AK212" s="18"/>
      <c r="AL212" s="18"/>
      <c r="AM212" s="18"/>
      <c r="AN212" s="18"/>
      <c r="AO212" s="18"/>
      <c r="AP212" s="18"/>
      <c r="AQ212" s="18"/>
    </row>
    <row r="213" spans="1:43" s="592" customFormat="1">
      <c r="A213" s="605"/>
      <c r="D213" s="1793" t="s">
        <v>1388</v>
      </c>
      <c r="E213" s="1793"/>
      <c r="F213" s="1793"/>
      <c r="G213" s="1793"/>
      <c r="H213" s="1793"/>
      <c r="I213" s="1793"/>
      <c r="J213" s="1793"/>
      <c r="K213" s="1793"/>
      <c r="L213" s="1793"/>
      <c r="M213" s="1793"/>
      <c r="N213" s="1793"/>
      <c r="O213" s="1793"/>
      <c r="P213" s="1793"/>
      <c r="Q213" s="1793"/>
      <c r="R213" s="1793"/>
      <c r="S213" s="1793"/>
      <c r="T213" s="1793"/>
      <c r="U213" s="1793"/>
      <c r="V213" s="1793"/>
      <c r="W213" s="1793"/>
      <c r="X213" s="1793"/>
      <c r="Y213" s="1793"/>
      <c r="Z213" s="1793"/>
      <c r="AA213" s="1793"/>
      <c r="AB213" s="1793"/>
      <c r="AC213" s="1793"/>
      <c r="AD213" s="1793"/>
      <c r="AE213" s="1793"/>
      <c r="AF213" s="1793"/>
      <c r="AG213" s="1793"/>
      <c r="AI213" s="18"/>
      <c r="AJ213" s="18"/>
      <c r="AK213" s="18"/>
      <c r="AL213" s="18"/>
      <c r="AM213" s="18"/>
      <c r="AN213" s="18"/>
      <c r="AO213" s="18"/>
      <c r="AP213" s="18"/>
      <c r="AQ213" s="18"/>
    </row>
    <row r="214" spans="1:43" s="592" customFormat="1">
      <c r="A214" s="605"/>
      <c r="D214" s="1793"/>
      <c r="E214" s="1793"/>
      <c r="F214" s="1793"/>
      <c r="G214" s="1793"/>
      <c r="H214" s="1793"/>
      <c r="I214" s="1793"/>
      <c r="J214" s="1793"/>
      <c r="K214" s="1793"/>
      <c r="L214" s="1793"/>
      <c r="M214" s="1793"/>
      <c r="N214" s="1793"/>
      <c r="O214" s="1793"/>
      <c r="P214" s="1793"/>
      <c r="Q214" s="1793"/>
      <c r="R214" s="1793"/>
      <c r="S214" s="1793"/>
      <c r="T214" s="1793"/>
      <c r="U214" s="1793"/>
      <c r="V214" s="1793"/>
      <c r="W214" s="1793"/>
      <c r="X214" s="1793"/>
      <c r="Y214" s="1793"/>
      <c r="Z214" s="1793"/>
      <c r="AA214" s="1793"/>
      <c r="AB214" s="1793"/>
      <c r="AC214" s="1793"/>
      <c r="AD214" s="1793"/>
      <c r="AE214" s="1793"/>
      <c r="AF214" s="1793"/>
      <c r="AG214" s="1793"/>
      <c r="AI214" s="18"/>
      <c r="AJ214" s="18"/>
      <c r="AK214" s="18"/>
      <c r="AL214" s="18"/>
      <c r="AM214" s="18"/>
      <c r="AN214" s="18"/>
      <c r="AO214" s="18"/>
      <c r="AP214" s="18"/>
      <c r="AQ214" s="18"/>
    </row>
    <row r="215" spans="1:43" s="592" customFormat="1">
      <c r="A215" s="605"/>
      <c r="AI215" s="18"/>
      <c r="AJ215" s="18"/>
      <c r="AK215" s="18"/>
      <c r="AL215" s="18"/>
      <c r="AM215" s="18"/>
      <c r="AN215" s="18"/>
      <c r="AO215" s="18"/>
      <c r="AP215" s="18"/>
      <c r="AQ215" s="18"/>
    </row>
    <row r="216" spans="1:43" s="592" customFormat="1">
      <c r="A216" s="605"/>
      <c r="D216" s="1793" t="s">
        <v>1389</v>
      </c>
      <c r="E216" s="1793"/>
      <c r="F216" s="1793"/>
      <c r="G216" s="1793"/>
      <c r="H216" s="1793"/>
      <c r="I216" s="1793"/>
      <c r="J216" s="1793"/>
      <c r="K216" s="1793"/>
      <c r="L216" s="1793"/>
      <c r="M216" s="1793"/>
      <c r="N216" s="1793"/>
      <c r="O216" s="1793"/>
      <c r="P216" s="1793"/>
      <c r="Q216" s="1793"/>
      <c r="R216" s="1793"/>
      <c r="S216" s="1793"/>
      <c r="T216" s="1793"/>
      <c r="U216" s="1793"/>
      <c r="V216" s="1793"/>
      <c r="W216" s="1793"/>
      <c r="X216" s="1793"/>
      <c r="Y216" s="1793"/>
      <c r="Z216" s="1793"/>
      <c r="AA216" s="1793"/>
      <c r="AB216" s="1793"/>
      <c r="AC216" s="1793"/>
      <c r="AD216" s="1793"/>
      <c r="AE216" s="1793"/>
      <c r="AF216" s="1793"/>
      <c r="AG216" s="1793"/>
      <c r="AI216" s="18"/>
      <c r="AJ216" s="18"/>
      <c r="AK216" s="18"/>
      <c r="AL216" s="18"/>
      <c r="AM216" s="18"/>
      <c r="AN216" s="18"/>
      <c r="AO216" s="18"/>
      <c r="AP216" s="18"/>
      <c r="AQ216" s="18"/>
    </row>
    <row r="217" spans="1:43" s="592" customFormat="1">
      <c r="A217" s="605"/>
      <c r="D217" s="1793"/>
      <c r="E217" s="1793"/>
      <c r="F217" s="1793"/>
      <c r="G217" s="1793"/>
      <c r="H217" s="1793"/>
      <c r="I217" s="1793"/>
      <c r="J217" s="1793"/>
      <c r="K217" s="1793"/>
      <c r="L217" s="1793"/>
      <c r="M217" s="1793"/>
      <c r="N217" s="1793"/>
      <c r="O217" s="1793"/>
      <c r="P217" s="1793"/>
      <c r="Q217" s="1793"/>
      <c r="R217" s="1793"/>
      <c r="S217" s="1793"/>
      <c r="T217" s="1793"/>
      <c r="U217" s="1793"/>
      <c r="V217" s="1793"/>
      <c r="W217" s="1793"/>
      <c r="X217" s="1793"/>
      <c r="Y217" s="1793"/>
      <c r="Z217" s="1793"/>
      <c r="AA217" s="1793"/>
      <c r="AB217" s="1793"/>
      <c r="AC217" s="1793"/>
      <c r="AD217" s="1793"/>
      <c r="AE217" s="1793"/>
      <c r="AF217" s="1793"/>
      <c r="AG217" s="1793"/>
      <c r="AI217" s="18"/>
      <c r="AJ217" s="18"/>
      <c r="AK217" s="18"/>
      <c r="AL217" s="18"/>
      <c r="AM217" s="18"/>
      <c r="AN217" s="18"/>
      <c r="AO217" s="18"/>
      <c r="AP217" s="18"/>
      <c r="AQ217" s="18"/>
    </row>
    <row r="218" spans="1:43" s="592" customFormat="1">
      <c r="A218" s="605"/>
      <c r="AI218" s="18"/>
      <c r="AJ218" s="18"/>
      <c r="AK218" s="18"/>
      <c r="AL218" s="18"/>
      <c r="AM218" s="18"/>
      <c r="AN218" s="18"/>
      <c r="AO218" s="18"/>
      <c r="AP218" s="18"/>
      <c r="AQ218" s="18"/>
    </row>
    <row r="219" spans="1:43" s="592" customFormat="1">
      <c r="A219" s="605"/>
      <c r="D219" s="590" t="s">
        <v>1390</v>
      </c>
      <c r="AI219" s="18"/>
      <c r="AJ219" s="18"/>
      <c r="AK219" s="18"/>
      <c r="AL219" s="18"/>
      <c r="AM219" s="18"/>
      <c r="AN219" s="18"/>
      <c r="AO219" s="18"/>
      <c r="AP219" s="18"/>
      <c r="AQ219" s="18"/>
    </row>
    <row r="220" spans="1:43" s="592" customFormat="1">
      <c r="A220" s="605"/>
      <c r="AI220" s="18"/>
      <c r="AJ220" s="18"/>
      <c r="AK220" s="18"/>
      <c r="AL220" s="18"/>
      <c r="AM220" s="18"/>
      <c r="AN220" s="18"/>
      <c r="AO220" s="18"/>
      <c r="AP220" s="18"/>
      <c r="AQ220" s="18"/>
    </row>
    <row r="221" spans="1:43" s="592" customFormat="1">
      <c r="A221" s="605"/>
      <c r="D221" s="1793" t="s">
        <v>1391</v>
      </c>
      <c r="E221" s="1793"/>
      <c r="F221" s="1793"/>
      <c r="G221" s="1793"/>
      <c r="H221" s="1793"/>
      <c r="I221" s="1793"/>
      <c r="J221" s="1793"/>
      <c r="K221" s="1793"/>
      <c r="L221" s="1793"/>
      <c r="M221" s="1793"/>
      <c r="N221" s="1793"/>
      <c r="O221" s="1793"/>
      <c r="P221" s="1793"/>
      <c r="Q221" s="1793"/>
      <c r="R221" s="1793"/>
      <c r="S221" s="1793"/>
      <c r="T221" s="1793"/>
      <c r="U221" s="1793"/>
      <c r="V221" s="1793"/>
      <c r="W221" s="1793"/>
      <c r="X221" s="1793"/>
      <c r="Y221" s="1793"/>
      <c r="Z221" s="1793"/>
      <c r="AA221" s="1793"/>
      <c r="AB221" s="1793"/>
      <c r="AC221" s="1793"/>
      <c r="AD221" s="1793"/>
      <c r="AE221" s="1793"/>
      <c r="AF221" s="1793"/>
      <c r="AG221" s="1793"/>
      <c r="AI221" s="18"/>
      <c r="AJ221" s="18"/>
      <c r="AK221" s="18"/>
      <c r="AL221" s="18"/>
      <c r="AM221" s="18"/>
      <c r="AN221" s="18"/>
      <c r="AO221" s="18"/>
      <c r="AP221" s="18"/>
      <c r="AQ221" s="18"/>
    </row>
    <row r="222" spans="1:43" s="592" customFormat="1">
      <c r="A222" s="605"/>
      <c r="D222" s="1793"/>
      <c r="E222" s="1793"/>
      <c r="F222" s="1793"/>
      <c r="G222" s="1793"/>
      <c r="H222" s="1793"/>
      <c r="I222" s="1793"/>
      <c r="J222" s="1793"/>
      <c r="K222" s="1793"/>
      <c r="L222" s="1793"/>
      <c r="M222" s="1793"/>
      <c r="N222" s="1793"/>
      <c r="O222" s="1793"/>
      <c r="P222" s="1793"/>
      <c r="Q222" s="1793"/>
      <c r="R222" s="1793"/>
      <c r="S222" s="1793"/>
      <c r="T222" s="1793"/>
      <c r="U222" s="1793"/>
      <c r="V222" s="1793"/>
      <c r="W222" s="1793"/>
      <c r="X222" s="1793"/>
      <c r="Y222" s="1793"/>
      <c r="Z222" s="1793"/>
      <c r="AA222" s="1793"/>
      <c r="AB222" s="1793"/>
      <c r="AC222" s="1793"/>
      <c r="AD222" s="1793"/>
      <c r="AE222" s="1793"/>
      <c r="AF222" s="1793"/>
      <c r="AG222" s="1793"/>
      <c r="AI222" s="18"/>
      <c r="AJ222" s="18"/>
      <c r="AK222" s="18"/>
      <c r="AL222" s="18"/>
      <c r="AM222" s="18"/>
      <c r="AN222" s="18"/>
      <c r="AO222" s="18"/>
      <c r="AP222" s="18"/>
      <c r="AQ222" s="18"/>
    </row>
    <row r="223" spans="1:43" s="592" customFormat="1">
      <c r="A223" s="605"/>
      <c r="AI223" s="18"/>
      <c r="AJ223" s="18"/>
      <c r="AK223" s="18"/>
      <c r="AL223" s="18"/>
      <c r="AM223" s="18"/>
      <c r="AN223" s="18"/>
      <c r="AO223" s="18"/>
      <c r="AP223" s="18"/>
      <c r="AQ223" s="18"/>
    </row>
    <row r="224" spans="1:43" s="592" customFormat="1">
      <c r="A224" s="605"/>
      <c r="D224" s="1793" t="s">
        <v>1392</v>
      </c>
      <c r="E224" s="1793"/>
      <c r="F224" s="1793"/>
      <c r="G224" s="1793"/>
      <c r="H224" s="1793"/>
      <c r="I224" s="1793"/>
      <c r="J224" s="1793"/>
      <c r="K224" s="1793"/>
      <c r="L224" s="1793"/>
      <c r="M224" s="1793"/>
      <c r="N224" s="1793"/>
      <c r="O224" s="1793"/>
      <c r="P224" s="1793"/>
      <c r="Q224" s="1793"/>
      <c r="R224" s="1793"/>
      <c r="S224" s="1793"/>
      <c r="T224" s="1793"/>
      <c r="U224" s="1793"/>
      <c r="V224" s="1793"/>
      <c r="W224" s="1793"/>
      <c r="X224" s="1793"/>
      <c r="Y224" s="1793"/>
      <c r="Z224" s="1793"/>
      <c r="AA224" s="1793"/>
      <c r="AB224" s="1793"/>
      <c r="AC224" s="1793"/>
      <c r="AD224" s="1793"/>
      <c r="AE224" s="1793"/>
      <c r="AF224" s="1793"/>
      <c r="AG224" s="1793"/>
      <c r="AI224" s="18"/>
      <c r="AJ224" s="18"/>
      <c r="AK224" s="18"/>
      <c r="AL224" s="18"/>
      <c r="AM224" s="18"/>
      <c r="AN224" s="18"/>
      <c r="AO224" s="18"/>
      <c r="AP224" s="18"/>
      <c r="AQ224" s="18"/>
    </row>
    <row r="225" spans="1:43" s="592" customFormat="1">
      <c r="A225" s="605"/>
      <c r="D225" s="1793"/>
      <c r="E225" s="1793"/>
      <c r="F225" s="1793"/>
      <c r="G225" s="1793"/>
      <c r="H225" s="1793"/>
      <c r="I225" s="1793"/>
      <c r="J225" s="1793"/>
      <c r="K225" s="1793"/>
      <c r="L225" s="1793"/>
      <c r="M225" s="1793"/>
      <c r="N225" s="1793"/>
      <c r="O225" s="1793"/>
      <c r="P225" s="1793"/>
      <c r="Q225" s="1793"/>
      <c r="R225" s="1793"/>
      <c r="S225" s="1793"/>
      <c r="T225" s="1793"/>
      <c r="U225" s="1793"/>
      <c r="V225" s="1793"/>
      <c r="W225" s="1793"/>
      <c r="X225" s="1793"/>
      <c r="Y225" s="1793"/>
      <c r="Z225" s="1793"/>
      <c r="AA225" s="1793"/>
      <c r="AB225" s="1793"/>
      <c r="AC225" s="1793"/>
      <c r="AD225" s="1793"/>
      <c r="AE225" s="1793"/>
      <c r="AF225" s="1793"/>
      <c r="AG225" s="1793"/>
      <c r="AI225" s="18"/>
      <c r="AJ225" s="18"/>
      <c r="AK225" s="18"/>
      <c r="AL225" s="18"/>
      <c r="AM225" s="18"/>
      <c r="AN225" s="18"/>
      <c r="AO225" s="18"/>
      <c r="AP225" s="18"/>
      <c r="AQ225" s="18"/>
    </row>
    <row r="226" spans="1:43" s="592" customFormat="1">
      <c r="A226" s="605"/>
      <c r="AI226" s="18"/>
      <c r="AJ226" s="18"/>
      <c r="AK226" s="18"/>
      <c r="AL226" s="18"/>
      <c r="AM226" s="18"/>
      <c r="AN226" s="18"/>
      <c r="AO226" s="18"/>
      <c r="AP226" s="18"/>
      <c r="AQ226" s="18"/>
    </row>
    <row r="227" spans="1:43" s="592" customFormat="1">
      <c r="A227" s="605"/>
      <c r="D227" s="590" t="s">
        <v>1393</v>
      </c>
      <c r="AI227" s="18"/>
      <c r="AJ227" s="18"/>
      <c r="AK227" s="18"/>
      <c r="AL227" s="18"/>
      <c r="AM227" s="18"/>
      <c r="AN227" s="18"/>
      <c r="AO227" s="18"/>
      <c r="AP227" s="18"/>
      <c r="AQ227" s="18"/>
    </row>
    <row r="228" spans="1:43" s="592" customFormat="1">
      <c r="A228" s="605"/>
      <c r="AI228" s="18"/>
      <c r="AJ228" s="18"/>
      <c r="AK228" s="18"/>
      <c r="AL228" s="18"/>
      <c r="AM228" s="18"/>
      <c r="AN228" s="18"/>
      <c r="AO228" s="18"/>
      <c r="AP228" s="18"/>
      <c r="AQ228" s="18"/>
    </row>
    <row r="229" spans="1:43" s="592" customFormat="1">
      <c r="A229" s="605"/>
      <c r="D229" s="1793" t="s">
        <v>1394</v>
      </c>
      <c r="E229" s="1793"/>
      <c r="F229" s="1793"/>
      <c r="G229" s="1793"/>
      <c r="H229" s="1793"/>
      <c r="I229" s="1793"/>
      <c r="J229" s="1793"/>
      <c r="K229" s="1793"/>
      <c r="L229" s="1793"/>
      <c r="M229" s="1793"/>
      <c r="N229" s="1793"/>
      <c r="O229" s="1793"/>
      <c r="P229" s="1793"/>
      <c r="Q229" s="1793"/>
      <c r="R229" s="1793"/>
      <c r="S229" s="1793"/>
      <c r="T229" s="1793"/>
      <c r="U229" s="1793"/>
      <c r="V229" s="1793"/>
      <c r="W229" s="1793"/>
      <c r="X229" s="1793"/>
      <c r="Y229" s="1793"/>
      <c r="Z229" s="1793"/>
      <c r="AA229" s="1793"/>
      <c r="AB229" s="1793"/>
      <c r="AC229" s="1793"/>
      <c r="AD229" s="1793"/>
      <c r="AE229" s="1793"/>
      <c r="AF229" s="1793"/>
      <c r="AG229" s="1793"/>
      <c r="AI229" s="18"/>
      <c r="AJ229" s="18"/>
      <c r="AK229" s="18"/>
      <c r="AL229" s="18"/>
      <c r="AM229" s="18"/>
      <c r="AN229" s="18"/>
      <c r="AO229" s="18"/>
      <c r="AP229" s="18"/>
      <c r="AQ229" s="18"/>
    </row>
    <row r="230" spans="1:43" s="592" customFormat="1">
      <c r="A230" s="605"/>
      <c r="D230" s="1793"/>
      <c r="E230" s="1793"/>
      <c r="F230" s="1793"/>
      <c r="G230" s="1793"/>
      <c r="H230" s="1793"/>
      <c r="I230" s="1793"/>
      <c r="J230" s="1793"/>
      <c r="K230" s="1793"/>
      <c r="L230" s="1793"/>
      <c r="M230" s="1793"/>
      <c r="N230" s="1793"/>
      <c r="O230" s="1793"/>
      <c r="P230" s="1793"/>
      <c r="Q230" s="1793"/>
      <c r="R230" s="1793"/>
      <c r="S230" s="1793"/>
      <c r="T230" s="1793"/>
      <c r="U230" s="1793"/>
      <c r="V230" s="1793"/>
      <c r="W230" s="1793"/>
      <c r="X230" s="1793"/>
      <c r="Y230" s="1793"/>
      <c r="Z230" s="1793"/>
      <c r="AA230" s="1793"/>
      <c r="AB230" s="1793"/>
      <c r="AC230" s="1793"/>
      <c r="AD230" s="1793"/>
      <c r="AE230" s="1793"/>
      <c r="AF230" s="1793"/>
      <c r="AG230" s="1793"/>
      <c r="AI230" s="18"/>
      <c r="AJ230" s="18"/>
      <c r="AK230" s="18"/>
      <c r="AL230" s="18"/>
      <c r="AM230" s="18"/>
      <c r="AN230" s="18"/>
      <c r="AO230" s="18"/>
      <c r="AP230" s="18"/>
      <c r="AQ230" s="18"/>
    </row>
    <row r="231" spans="1:43" s="592" customFormat="1">
      <c r="A231" s="605"/>
      <c r="AI231" s="18"/>
      <c r="AJ231" s="18"/>
      <c r="AK231" s="18"/>
      <c r="AL231" s="18"/>
      <c r="AM231" s="18"/>
      <c r="AN231" s="18"/>
      <c r="AO231" s="18"/>
      <c r="AP231" s="18"/>
      <c r="AQ231" s="18"/>
    </row>
    <row r="232" spans="1:43" s="592" customFormat="1">
      <c r="A232" s="605"/>
      <c r="D232" s="590" t="s">
        <v>1395</v>
      </c>
      <c r="AI232" s="18"/>
      <c r="AJ232" s="18"/>
      <c r="AK232" s="18"/>
      <c r="AL232" s="18"/>
      <c r="AM232" s="18"/>
      <c r="AN232" s="18"/>
      <c r="AO232" s="18"/>
      <c r="AP232" s="18"/>
      <c r="AQ232" s="18"/>
    </row>
    <row r="233" spans="1:43" s="592" customFormat="1">
      <c r="A233" s="605"/>
      <c r="AI233" s="18"/>
      <c r="AJ233" s="18"/>
      <c r="AK233" s="18"/>
      <c r="AL233" s="18"/>
      <c r="AM233" s="18"/>
      <c r="AN233" s="18"/>
      <c r="AO233" s="18"/>
      <c r="AP233" s="18"/>
      <c r="AQ233" s="18"/>
    </row>
    <row r="234" spans="1:43" s="592" customFormat="1">
      <c r="A234" s="605"/>
      <c r="D234" s="1793" t="s">
        <v>1396</v>
      </c>
      <c r="E234" s="1793"/>
      <c r="F234" s="1793"/>
      <c r="G234" s="1793"/>
      <c r="H234" s="1793"/>
      <c r="I234" s="1793"/>
      <c r="J234" s="1793"/>
      <c r="K234" s="1793"/>
      <c r="L234" s="1793"/>
      <c r="M234" s="1793"/>
      <c r="N234" s="1793"/>
      <c r="O234" s="1793"/>
      <c r="P234" s="1793"/>
      <c r="Q234" s="1793"/>
      <c r="R234" s="1793"/>
      <c r="S234" s="1793"/>
      <c r="T234" s="1793"/>
      <c r="U234" s="1793"/>
      <c r="V234" s="1793"/>
      <c r="W234" s="1793"/>
      <c r="X234" s="1793"/>
      <c r="Y234" s="1793"/>
      <c r="Z234" s="1793"/>
      <c r="AA234" s="1793"/>
      <c r="AB234" s="1793"/>
      <c r="AC234" s="1793"/>
      <c r="AD234" s="1793"/>
      <c r="AE234" s="1793"/>
      <c r="AF234" s="1793"/>
      <c r="AG234" s="1793"/>
      <c r="AI234" s="18"/>
      <c r="AJ234" s="18"/>
      <c r="AK234" s="18"/>
      <c r="AL234" s="18"/>
      <c r="AM234" s="18"/>
      <c r="AN234" s="18"/>
      <c r="AO234" s="18"/>
      <c r="AP234" s="18"/>
      <c r="AQ234" s="18"/>
    </row>
    <row r="235" spans="1:43" s="592" customFormat="1">
      <c r="A235" s="605"/>
      <c r="D235" s="1793"/>
      <c r="E235" s="1793"/>
      <c r="F235" s="1793"/>
      <c r="G235" s="1793"/>
      <c r="H235" s="1793"/>
      <c r="I235" s="1793"/>
      <c r="J235" s="1793"/>
      <c r="K235" s="1793"/>
      <c r="L235" s="1793"/>
      <c r="M235" s="1793"/>
      <c r="N235" s="1793"/>
      <c r="O235" s="1793"/>
      <c r="P235" s="1793"/>
      <c r="Q235" s="1793"/>
      <c r="R235" s="1793"/>
      <c r="S235" s="1793"/>
      <c r="T235" s="1793"/>
      <c r="U235" s="1793"/>
      <c r="V235" s="1793"/>
      <c r="W235" s="1793"/>
      <c r="X235" s="1793"/>
      <c r="Y235" s="1793"/>
      <c r="Z235" s="1793"/>
      <c r="AA235" s="1793"/>
      <c r="AB235" s="1793"/>
      <c r="AC235" s="1793"/>
      <c r="AD235" s="1793"/>
      <c r="AE235" s="1793"/>
      <c r="AF235" s="1793"/>
      <c r="AG235" s="1793"/>
      <c r="AI235" s="18"/>
      <c r="AJ235" s="18"/>
      <c r="AK235" s="18"/>
      <c r="AL235" s="18"/>
      <c r="AM235" s="18"/>
      <c r="AN235" s="18"/>
      <c r="AO235" s="18"/>
      <c r="AP235" s="18"/>
      <c r="AQ235" s="18"/>
    </row>
    <row r="236" spans="1:43" s="592" customFormat="1">
      <c r="A236" s="605"/>
      <c r="AI236" s="18"/>
      <c r="AJ236" s="18"/>
      <c r="AK236" s="18"/>
      <c r="AL236" s="18"/>
      <c r="AM236" s="18"/>
      <c r="AN236" s="18"/>
      <c r="AO236" s="18"/>
      <c r="AP236" s="18"/>
      <c r="AQ236" s="18"/>
    </row>
    <row r="237" spans="1:43" s="592" customFormat="1">
      <c r="A237" s="605"/>
      <c r="D237" s="1793" t="s">
        <v>1397</v>
      </c>
      <c r="E237" s="1793"/>
      <c r="F237" s="1793"/>
      <c r="G237" s="1793"/>
      <c r="H237" s="1793"/>
      <c r="I237" s="1793"/>
      <c r="J237" s="1793"/>
      <c r="K237" s="1793"/>
      <c r="L237" s="1793"/>
      <c r="M237" s="1793"/>
      <c r="N237" s="1793"/>
      <c r="O237" s="1793"/>
      <c r="P237" s="1793"/>
      <c r="Q237" s="1793"/>
      <c r="R237" s="1793"/>
      <c r="S237" s="1793"/>
      <c r="T237" s="1793"/>
      <c r="U237" s="1793"/>
      <c r="V237" s="1793"/>
      <c r="W237" s="1793"/>
      <c r="X237" s="1793"/>
      <c r="Y237" s="1793"/>
      <c r="Z237" s="1793"/>
      <c r="AA237" s="1793"/>
      <c r="AB237" s="1793"/>
      <c r="AC237" s="1793"/>
      <c r="AD237" s="1793"/>
      <c r="AE237" s="1793"/>
      <c r="AF237" s="1793"/>
      <c r="AG237" s="1793"/>
      <c r="AI237" s="18"/>
      <c r="AJ237" s="18"/>
      <c r="AK237" s="18"/>
      <c r="AL237" s="18"/>
      <c r="AM237" s="18"/>
      <c r="AN237" s="18"/>
      <c r="AO237" s="18"/>
      <c r="AP237" s="18"/>
      <c r="AQ237" s="18"/>
    </row>
    <row r="238" spans="1:43" s="592" customFormat="1">
      <c r="A238" s="605"/>
      <c r="D238" s="1793"/>
      <c r="E238" s="1793"/>
      <c r="F238" s="1793"/>
      <c r="G238" s="1793"/>
      <c r="H238" s="1793"/>
      <c r="I238" s="1793"/>
      <c r="J238" s="1793"/>
      <c r="K238" s="1793"/>
      <c r="L238" s="1793"/>
      <c r="M238" s="1793"/>
      <c r="N238" s="1793"/>
      <c r="O238" s="1793"/>
      <c r="P238" s="1793"/>
      <c r="Q238" s="1793"/>
      <c r="R238" s="1793"/>
      <c r="S238" s="1793"/>
      <c r="T238" s="1793"/>
      <c r="U238" s="1793"/>
      <c r="V238" s="1793"/>
      <c r="W238" s="1793"/>
      <c r="X238" s="1793"/>
      <c r="Y238" s="1793"/>
      <c r="Z238" s="1793"/>
      <c r="AA238" s="1793"/>
      <c r="AB238" s="1793"/>
      <c r="AC238" s="1793"/>
      <c r="AD238" s="1793"/>
      <c r="AE238" s="1793"/>
      <c r="AF238" s="1793"/>
      <c r="AG238" s="1793"/>
      <c r="AI238" s="18"/>
      <c r="AJ238" s="18"/>
      <c r="AK238" s="18"/>
      <c r="AL238" s="18"/>
      <c r="AM238" s="18"/>
      <c r="AN238" s="18"/>
      <c r="AO238" s="18"/>
      <c r="AP238" s="18"/>
      <c r="AQ238" s="18"/>
    </row>
    <row r="239" spans="1:43" s="592" customFormat="1">
      <c r="A239" s="605"/>
      <c r="D239" s="1793"/>
      <c r="E239" s="1793"/>
      <c r="F239" s="1793"/>
      <c r="G239" s="1793"/>
      <c r="H239" s="1793"/>
      <c r="I239" s="1793"/>
      <c r="J239" s="1793"/>
      <c r="K239" s="1793"/>
      <c r="L239" s="1793"/>
      <c r="M239" s="1793"/>
      <c r="N239" s="1793"/>
      <c r="O239" s="1793"/>
      <c r="P239" s="1793"/>
      <c r="Q239" s="1793"/>
      <c r="R239" s="1793"/>
      <c r="S239" s="1793"/>
      <c r="T239" s="1793"/>
      <c r="U239" s="1793"/>
      <c r="V239" s="1793"/>
      <c r="W239" s="1793"/>
      <c r="X239" s="1793"/>
      <c r="Y239" s="1793"/>
      <c r="Z239" s="1793"/>
      <c r="AA239" s="1793"/>
      <c r="AB239" s="1793"/>
      <c r="AC239" s="1793"/>
      <c r="AD239" s="1793"/>
      <c r="AE239" s="1793"/>
      <c r="AF239" s="1793"/>
      <c r="AG239" s="1793"/>
      <c r="AI239" s="18"/>
      <c r="AJ239" s="18"/>
      <c r="AK239" s="18"/>
      <c r="AL239" s="18"/>
      <c r="AM239" s="18"/>
      <c r="AN239" s="18"/>
      <c r="AO239" s="18"/>
      <c r="AP239" s="18"/>
      <c r="AQ239" s="18"/>
    </row>
    <row r="240" spans="1:43" s="592" customFormat="1">
      <c r="A240" s="605"/>
      <c r="D240" s="1793"/>
      <c r="E240" s="1793"/>
      <c r="F240" s="1793"/>
      <c r="G240" s="1793"/>
      <c r="H240" s="1793"/>
      <c r="I240" s="1793"/>
      <c r="J240" s="1793"/>
      <c r="K240" s="1793"/>
      <c r="L240" s="1793"/>
      <c r="M240" s="1793"/>
      <c r="N240" s="1793"/>
      <c r="O240" s="1793"/>
      <c r="P240" s="1793"/>
      <c r="Q240" s="1793"/>
      <c r="R240" s="1793"/>
      <c r="S240" s="1793"/>
      <c r="T240" s="1793"/>
      <c r="U240" s="1793"/>
      <c r="V240" s="1793"/>
      <c r="W240" s="1793"/>
      <c r="X240" s="1793"/>
      <c r="Y240" s="1793"/>
      <c r="Z240" s="1793"/>
      <c r="AA240" s="1793"/>
      <c r="AB240" s="1793"/>
      <c r="AC240" s="1793"/>
      <c r="AD240" s="1793"/>
      <c r="AE240" s="1793"/>
      <c r="AF240" s="1793"/>
      <c r="AG240" s="1793"/>
      <c r="AI240" s="18"/>
      <c r="AJ240" s="18"/>
      <c r="AK240" s="18"/>
      <c r="AL240" s="18"/>
      <c r="AM240" s="18"/>
      <c r="AN240" s="18"/>
      <c r="AO240" s="18"/>
      <c r="AP240" s="18"/>
      <c r="AQ240" s="18"/>
    </row>
    <row r="241" spans="1:43" s="592" customFormat="1">
      <c r="A241" s="605"/>
      <c r="D241" s="1793"/>
      <c r="E241" s="1793"/>
      <c r="F241" s="1793"/>
      <c r="G241" s="1793"/>
      <c r="H241" s="1793"/>
      <c r="I241" s="1793"/>
      <c r="J241" s="1793"/>
      <c r="K241" s="1793"/>
      <c r="L241" s="1793"/>
      <c r="M241" s="1793"/>
      <c r="N241" s="1793"/>
      <c r="O241" s="1793"/>
      <c r="P241" s="1793"/>
      <c r="Q241" s="1793"/>
      <c r="R241" s="1793"/>
      <c r="S241" s="1793"/>
      <c r="T241" s="1793"/>
      <c r="U241" s="1793"/>
      <c r="V241" s="1793"/>
      <c r="W241" s="1793"/>
      <c r="X241" s="1793"/>
      <c r="Y241" s="1793"/>
      <c r="Z241" s="1793"/>
      <c r="AA241" s="1793"/>
      <c r="AB241" s="1793"/>
      <c r="AC241" s="1793"/>
      <c r="AD241" s="1793"/>
      <c r="AE241" s="1793"/>
      <c r="AF241" s="1793"/>
      <c r="AG241" s="1793"/>
      <c r="AI241" s="18"/>
      <c r="AJ241" s="18"/>
      <c r="AK241" s="18"/>
      <c r="AL241" s="18"/>
      <c r="AM241" s="18"/>
      <c r="AN241" s="18"/>
      <c r="AO241" s="18"/>
      <c r="AP241" s="18"/>
      <c r="AQ241" s="18"/>
    </row>
    <row r="242" spans="1:43" s="592" customFormat="1">
      <c r="A242" s="605"/>
      <c r="AI242" s="18"/>
      <c r="AJ242" s="18"/>
      <c r="AK242" s="18"/>
      <c r="AL242" s="18"/>
      <c r="AM242" s="18"/>
      <c r="AN242" s="18"/>
      <c r="AO242" s="18"/>
      <c r="AP242" s="18"/>
      <c r="AQ242" s="18"/>
    </row>
    <row r="243" spans="1:43" s="592" customFormat="1">
      <c r="A243" s="605"/>
      <c r="D243" s="1795" t="s">
        <v>1398</v>
      </c>
      <c r="E243" s="1795"/>
      <c r="F243" s="1795"/>
      <c r="G243" s="1795"/>
      <c r="H243" s="1795"/>
      <c r="I243" s="1795"/>
      <c r="J243" s="1795"/>
      <c r="K243" s="1795"/>
      <c r="L243" s="1795"/>
      <c r="M243" s="1795"/>
      <c r="N243" s="1795"/>
      <c r="O243" s="1795"/>
      <c r="P243" s="1795"/>
      <c r="Q243" s="1795"/>
      <c r="R243" s="1795"/>
      <c r="S243" s="1795"/>
      <c r="T243" s="1795"/>
      <c r="U243" s="1795"/>
      <c r="V243" s="1795"/>
      <c r="W243" s="1795"/>
      <c r="X243" s="1795"/>
      <c r="Y243" s="1795"/>
      <c r="Z243" s="1795"/>
      <c r="AA243" s="1795"/>
      <c r="AB243" s="1795"/>
      <c r="AC243" s="1795"/>
      <c r="AD243" s="1795"/>
      <c r="AE243" s="1795"/>
      <c r="AF243" s="1795"/>
      <c r="AG243" s="1795"/>
      <c r="AI243" s="18"/>
      <c r="AJ243" s="18"/>
      <c r="AK243" s="18"/>
      <c r="AL243" s="18"/>
      <c r="AM243" s="18"/>
      <c r="AN243" s="18"/>
      <c r="AO243" s="18"/>
      <c r="AP243" s="18"/>
      <c r="AQ243" s="18"/>
    </row>
    <row r="244" spans="1:43" s="592" customFormat="1">
      <c r="A244" s="605"/>
      <c r="K244" s="775"/>
      <c r="AI244" s="18"/>
      <c r="AJ244" s="18"/>
      <c r="AK244" s="18"/>
      <c r="AL244" s="18"/>
      <c r="AM244" s="18"/>
      <c r="AN244" s="18"/>
      <c r="AO244" s="18"/>
      <c r="AP244" s="18"/>
      <c r="AQ244" s="18"/>
    </row>
    <row r="245" spans="1:43" s="592" customFormat="1">
      <c r="A245" s="605"/>
      <c r="D245" s="590" t="s">
        <v>1399</v>
      </c>
      <c r="AI245" s="18"/>
      <c r="AJ245" s="18"/>
      <c r="AK245" s="18"/>
      <c r="AL245" s="18"/>
      <c r="AM245" s="18"/>
      <c r="AN245" s="18"/>
      <c r="AO245" s="18"/>
      <c r="AP245" s="18"/>
      <c r="AQ245" s="18"/>
    </row>
    <row r="246" spans="1:43" s="592" customFormat="1">
      <c r="A246" s="605"/>
      <c r="AI246" s="18"/>
      <c r="AJ246" s="18"/>
      <c r="AK246" s="18"/>
      <c r="AL246" s="18"/>
      <c r="AM246" s="18"/>
      <c r="AN246" s="18"/>
      <c r="AO246" s="18"/>
      <c r="AP246" s="18"/>
      <c r="AQ246" s="18"/>
    </row>
    <row r="247" spans="1:43" s="592" customFormat="1">
      <c r="A247" s="605"/>
      <c r="D247" s="1793" t="s">
        <v>1400</v>
      </c>
      <c r="E247" s="1793"/>
      <c r="F247" s="1793"/>
      <c r="G247" s="1793"/>
      <c r="H247" s="1793"/>
      <c r="I247" s="1793"/>
      <c r="J247" s="1793"/>
      <c r="K247" s="1793"/>
      <c r="L247" s="1793"/>
      <c r="M247" s="1793"/>
      <c r="N247" s="1793"/>
      <c r="O247" s="1793"/>
      <c r="P247" s="1793"/>
      <c r="Q247" s="1793"/>
      <c r="R247" s="1793"/>
      <c r="S247" s="1793"/>
      <c r="T247" s="1793"/>
      <c r="U247" s="1793"/>
      <c r="V247" s="1793"/>
      <c r="W247" s="1793"/>
      <c r="X247" s="1793"/>
      <c r="Y247" s="1793"/>
      <c r="Z247" s="1793"/>
      <c r="AA247" s="1793"/>
      <c r="AB247" s="1793"/>
      <c r="AC247" s="1793"/>
      <c r="AD247" s="1793"/>
      <c r="AE247" s="1793"/>
      <c r="AF247" s="1793"/>
      <c r="AG247" s="1793"/>
      <c r="AI247" s="18"/>
      <c r="AJ247" s="18"/>
      <c r="AK247" s="18"/>
      <c r="AL247" s="18"/>
      <c r="AM247" s="18"/>
      <c r="AN247" s="18"/>
      <c r="AO247" s="18"/>
      <c r="AP247" s="18"/>
      <c r="AQ247" s="18"/>
    </row>
    <row r="248" spans="1:43" s="592" customFormat="1">
      <c r="A248" s="605"/>
      <c r="D248" s="1793"/>
      <c r="E248" s="1793"/>
      <c r="F248" s="1793"/>
      <c r="G248" s="1793"/>
      <c r="H248" s="1793"/>
      <c r="I248" s="1793"/>
      <c r="J248" s="1793"/>
      <c r="K248" s="1793"/>
      <c r="L248" s="1793"/>
      <c r="M248" s="1793"/>
      <c r="N248" s="1793"/>
      <c r="O248" s="1793"/>
      <c r="P248" s="1793"/>
      <c r="Q248" s="1793"/>
      <c r="R248" s="1793"/>
      <c r="S248" s="1793"/>
      <c r="T248" s="1793"/>
      <c r="U248" s="1793"/>
      <c r="V248" s="1793"/>
      <c r="W248" s="1793"/>
      <c r="X248" s="1793"/>
      <c r="Y248" s="1793"/>
      <c r="Z248" s="1793"/>
      <c r="AA248" s="1793"/>
      <c r="AB248" s="1793"/>
      <c r="AC248" s="1793"/>
      <c r="AD248" s="1793"/>
      <c r="AE248" s="1793"/>
      <c r="AF248" s="1793"/>
      <c r="AG248" s="1793"/>
      <c r="AI248" s="18"/>
      <c r="AJ248" s="18"/>
      <c r="AK248" s="18"/>
      <c r="AL248" s="18"/>
      <c r="AM248" s="18"/>
      <c r="AN248" s="18"/>
      <c r="AO248" s="18"/>
      <c r="AP248" s="18"/>
      <c r="AQ248" s="18"/>
    </row>
    <row r="249" spans="1:43" s="592" customFormat="1">
      <c r="A249" s="605"/>
      <c r="AI249" s="18"/>
      <c r="AJ249" s="18"/>
      <c r="AK249" s="18"/>
      <c r="AL249" s="18"/>
      <c r="AM249" s="18"/>
      <c r="AN249" s="18"/>
      <c r="AO249" s="18"/>
      <c r="AP249" s="18"/>
      <c r="AQ249" s="18"/>
    </row>
    <row r="250" spans="1:43" s="592" customFormat="1">
      <c r="A250" s="605"/>
      <c r="D250" s="1793" t="s">
        <v>1401</v>
      </c>
      <c r="E250" s="1793"/>
      <c r="F250" s="1793"/>
      <c r="G250" s="1793"/>
      <c r="H250" s="1793"/>
      <c r="I250" s="1793"/>
      <c r="J250" s="1793"/>
      <c r="K250" s="1793"/>
      <c r="L250" s="1793"/>
      <c r="M250" s="1793"/>
      <c r="N250" s="1793"/>
      <c r="O250" s="1793"/>
      <c r="P250" s="1793"/>
      <c r="Q250" s="1793"/>
      <c r="R250" s="1793"/>
      <c r="S250" s="1793"/>
      <c r="T250" s="1793"/>
      <c r="U250" s="1793"/>
      <c r="V250" s="1793"/>
      <c r="W250" s="1793"/>
      <c r="X250" s="1793"/>
      <c r="Y250" s="1793"/>
      <c r="Z250" s="1793"/>
      <c r="AA250" s="1793"/>
      <c r="AB250" s="1793"/>
      <c r="AC250" s="1793"/>
      <c r="AD250" s="1793"/>
      <c r="AE250" s="1793"/>
      <c r="AF250" s="1793"/>
      <c r="AG250" s="1793"/>
      <c r="AI250" s="18"/>
      <c r="AJ250" s="18"/>
      <c r="AK250" s="18"/>
      <c r="AL250" s="18"/>
      <c r="AM250" s="18"/>
      <c r="AN250" s="18"/>
      <c r="AO250" s="18"/>
      <c r="AP250" s="18"/>
      <c r="AQ250" s="18"/>
    </row>
    <row r="251" spans="1:43" s="592" customFormat="1">
      <c r="A251" s="605"/>
      <c r="D251" s="1793"/>
      <c r="E251" s="1793"/>
      <c r="F251" s="1793"/>
      <c r="G251" s="1793"/>
      <c r="H251" s="1793"/>
      <c r="I251" s="1793"/>
      <c r="J251" s="1793"/>
      <c r="K251" s="1793"/>
      <c r="L251" s="1793"/>
      <c r="M251" s="1793"/>
      <c r="N251" s="1793"/>
      <c r="O251" s="1793"/>
      <c r="P251" s="1793"/>
      <c r="Q251" s="1793"/>
      <c r="R251" s="1793"/>
      <c r="S251" s="1793"/>
      <c r="T251" s="1793"/>
      <c r="U251" s="1793"/>
      <c r="V251" s="1793"/>
      <c r="W251" s="1793"/>
      <c r="X251" s="1793"/>
      <c r="Y251" s="1793"/>
      <c r="Z251" s="1793"/>
      <c r="AA251" s="1793"/>
      <c r="AB251" s="1793"/>
      <c r="AC251" s="1793"/>
      <c r="AD251" s="1793"/>
      <c r="AE251" s="1793"/>
      <c r="AF251" s="1793"/>
      <c r="AG251" s="1793"/>
      <c r="AI251" s="18"/>
      <c r="AJ251" s="18"/>
      <c r="AK251" s="18"/>
      <c r="AL251" s="18"/>
      <c r="AM251" s="18"/>
      <c r="AN251" s="18"/>
      <c r="AO251" s="18"/>
      <c r="AP251" s="18"/>
      <c r="AQ251" s="18"/>
    </row>
    <row r="252" spans="1:43" s="592" customFormat="1">
      <c r="A252" s="605"/>
      <c r="AI252" s="18"/>
      <c r="AJ252" s="18"/>
      <c r="AK252" s="18"/>
      <c r="AL252" s="18"/>
      <c r="AM252" s="18"/>
      <c r="AN252" s="18"/>
      <c r="AO252" s="18"/>
      <c r="AP252" s="18"/>
      <c r="AQ252" s="18"/>
    </row>
    <row r="253" spans="1:43" s="592" customFormat="1">
      <c r="A253" s="605"/>
      <c r="D253" s="1793" t="s">
        <v>1402</v>
      </c>
      <c r="E253" s="1793"/>
      <c r="F253" s="1793"/>
      <c r="G253" s="1793"/>
      <c r="H253" s="1793"/>
      <c r="I253" s="1793"/>
      <c r="J253" s="1793"/>
      <c r="K253" s="1793"/>
      <c r="L253" s="1793"/>
      <c r="M253" s="1793"/>
      <c r="N253" s="1793"/>
      <c r="O253" s="1793"/>
      <c r="P253" s="1793"/>
      <c r="Q253" s="1793"/>
      <c r="R253" s="1793"/>
      <c r="S253" s="1793"/>
      <c r="T253" s="1793"/>
      <c r="U253" s="1793"/>
      <c r="V253" s="1793"/>
      <c r="W253" s="1793"/>
      <c r="X253" s="1793"/>
      <c r="Y253" s="1793"/>
      <c r="Z253" s="1793"/>
      <c r="AA253" s="1793"/>
      <c r="AB253" s="1793"/>
      <c r="AC253" s="1793"/>
      <c r="AD253" s="1793"/>
      <c r="AE253" s="1793"/>
      <c r="AF253" s="1793"/>
      <c r="AG253" s="1793"/>
      <c r="AI253" s="18"/>
      <c r="AJ253" s="18"/>
      <c r="AK253" s="18"/>
      <c r="AL253" s="18"/>
      <c r="AM253" s="18"/>
      <c r="AN253" s="18"/>
      <c r="AO253" s="18"/>
      <c r="AP253" s="18"/>
      <c r="AQ253" s="18"/>
    </row>
    <row r="254" spans="1:43" s="592" customFormat="1">
      <c r="A254" s="605"/>
      <c r="AI254" s="18"/>
      <c r="AJ254" s="18"/>
      <c r="AK254" s="18"/>
      <c r="AL254" s="18"/>
      <c r="AM254" s="18"/>
      <c r="AN254" s="18"/>
      <c r="AO254" s="18"/>
      <c r="AP254" s="18"/>
      <c r="AQ254" s="18"/>
    </row>
    <row r="255" spans="1:43" s="592" customFormat="1">
      <c r="A255" s="605"/>
      <c r="D255" s="590" t="s">
        <v>1403</v>
      </c>
      <c r="AI255" s="18"/>
      <c r="AJ255" s="18"/>
      <c r="AK255" s="18"/>
      <c r="AL255" s="18"/>
      <c r="AM255" s="18"/>
      <c r="AN255" s="18"/>
      <c r="AO255" s="18"/>
      <c r="AP255" s="18"/>
      <c r="AQ255" s="18"/>
    </row>
    <row r="256" spans="1:43" s="592" customFormat="1">
      <c r="A256" s="605"/>
      <c r="AI256" s="18"/>
      <c r="AJ256" s="18"/>
      <c r="AK256" s="18"/>
      <c r="AL256" s="18"/>
      <c r="AM256" s="18"/>
      <c r="AN256" s="18"/>
      <c r="AO256" s="18"/>
      <c r="AP256" s="18"/>
      <c r="AQ256" s="18"/>
    </row>
    <row r="257" spans="1:43" s="592" customFormat="1">
      <c r="A257" s="605"/>
      <c r="D257" s="1793" t="s">
        <v>1404</v>
      </c>
      <c r="E257" s="1793"/>
      <c r="F257" s="1793"/>
      <c r="G257" s="1793"/>
      <c r="H257" s="1793"/>
      <c r="I257" s="1793"/>
      <c r="J257" s="1793"/>
      <c r="K257" s="1793"/>
      <c r="L257" s="1793"/>
      <c r="M257" s="1793"/>
      <c r="N257" s="1793"/>
      <c r="O257" s="1793"/>
      <c r="P257" s="1793"/>
      <c r="Q257" s="1793"/>
      <c r="R257" s="1793"/>
      <c r="S257" s="1793"/>
      <c r="T257" s="1793"/>
      <c r="U257" s="1793"/>
      <c r="V257" s="1793"/>
      <c r="W257" s="1793"/>
      <c r="X257" s="1793"/>
      <c r="Y257" s="1793"/>
      <c r="Z257" s="1793"/>
      <c r="AA257" s="1793"/>
      <c r="AB257" s="1793"/>
      <c r="AC257" s="1793"/>
      <c r="AD257" s="1793"/>
      <c r="AE257" s="1793"/>
      <c r="AF257" s="1793"/>
      <c r="AG257" s="1793"/>
      <c r="AI257" s="18"/>
      <c r="AJ257" s="18"/>
      <c r="AK257" s="18"/>
      <c r="AL257" s="18"/>
      <c r="AM257" s="18"/>
      <c r="AN257" s="18"/>
      <c r="AO257" s="18"/>
      <c r="AP257" s="18"/>
      <c r="AQ257" s="18"/>
    </row>
    <row r="258" spans="1:43" s="592" customFormat="1">
      <c r="A258" s="605"/>
      <c r="D258" s="1793"/>
      <c r="E258" s="1793"/>
      <c r="F258" s="1793"/>
      <c r="G258" s="1793"/>
      <c r="H258" s="1793"/>
      <c r="I258" s="1793"/>
      <c r="J258" s="1793"/>
      <c r="K258" s="1793"/>
      <c r="L258" s="1793"/>
      <c r="M258" s="1793"/>
      <c r="N258" s="1793"/>
      <c r="O258" s="1793"/>
      <c r="P258" s="1793"/>
      <c r="Q258" s="1793"/>
      <c r="R258" s="1793"/>
      <c r="S258" s="1793"/>
      <c r="T258" s="1793"/>
      <c r="U258" s="1793"/>
      <c r="V258" s="1793"/>
      <c r="W258" s="1793"/>
      <c r="X258" s="1793"/>
      <c r="Y258" s="1793"/>
      <c r="Z258" s="1793"/>
      <c r="AA258" s="1793"/>
      <c r="AB258" s="1793"/>
      <c r="AC258" s="1793"/>
      <c r="AD258" s="1793"/>
      <c r="AE258" s="1793"/>
      <c r="AF258" s="1793"/>
      <c r="AG258" s="1793"/>
      <c r="AI258" s="18"/>
      <c r="AJ258" s="18"/>
      <c r="AK258" s="18"/>
      <c r="AL258" s="18"/>
      <c r="AM258" s="18"/>
      <c r="AN258" s="18"/>
      <c r="AO258" s="18"/>
      <c r="AP258" s="18"/>
      <c r="AQ258" s="18"/>
    </row>
    <row r="259" spans="1:43" s="592" customFormat="1">
      <c r="A259" s="605"/>
      <c r="AI259" s="18"/>
      <c r="AJ259" s="18"/>
      <c r="AK259" s="18"/>
      <c r="AL259" s="18"/>
      <c r="AM259" s="18"/>
      <c r="AN259" s="18"/>
      <c r="AO259" s="18"/>
      <c r="AP259" s="18"/>
      <c r="AQ259" s="18"/>
    </row>
    <row r="260" spans="1:43" s="592" customFormat="1">
      <c r="A260" s="605"/>
      <c r="D260" s="590" t="s">
        <v>3144</v>
      </c>
      <c r="AI260" s="18"/>
      <c r="AJ260" s="18"/>
      <c r="AK260" s="18"/>
      <c r="AL260" s="18"/>
      <c r="AM260" s="18"/>
      <c r="AN260" s="18"/>
      <c r="AO260" s="18"/>
      <c r="AP260" s="18"/>
      <c r="AQ260" s="18"/>
    </row>
    <row r="261" spans="1:43" s="592" customFormat="1">
      <c r="A261" s="605"/>
      <c r="AI261" s="18"/>
      <c r="AJ261" s="18"/>
      <c r="AK261" s="18"/>
      <c r="AL261" s="18"/>
      <c r="AM261" s="18"/>
      <c r="AN261" s="18"/>
      <c r="AO261" s="18"/>
      <c r="AP261" s="18"/>
      <c r="AQ261" s="18"/>
    </row>
    <row r="262" spans="1:43" s="592" customFormat="1">
      <c r="A262" s="605"/>
      <c r="D262" s="1793" t="s">
        <v>1405</v>
      </c>
      <c r="E262" s="1793"/>
      <c r="F262" s="1793"/>
      <c r="G262" s="1793"/>
      <c r="H262" s="1793"/>
      <c r="I262" s="1793"/>
      <c r="J262" s="1793"/>
      <c r="K262" s="1793"/>
      <c r="L262" s="1793"/>
      <c r="M262" s="1793"/>
      <c r="N262" s="1793"/>
      <c r="O262" s="1793"/>
      <c r="P262" s="1793"/>
      <c r="Q262" s="1793"/>
      <c r="R262" s="1793"/>
      <c r="S262" s="1793"/>
      <c r="T262" s="1793"/>
      <c r="U262" s="1793"/>
      <c r="V262" s="1793"/>
      <c r="W262" s="1793"/>
      <c r="X262" s="1793"/>
      <c r="Y262" s="1793"/>
      <c r="Z262" s="1793"/>
      <c r="AA262" s="1793"/>
      <c r="AB262" s="1793"/>
      <c r="AC262" s="1793"/>
      <c r="AD262" s="1793"/>
      <c r="AE262" s="1793"/>
      <c r="AF262" s="1793"/>
      <c r="AG262" s="1793"/>
      <c r="AI262" s="18"/>
      <c r="AJ262" s="18"/>
      <c r="AK262" s="18"/>
      <c r="AL262" s="18"/>
      <c r="AM262" s="18"/>
      <c r="AN262" s="18"/>
      <c r="AO262" s="18"/>
      <c r="AP262" s="18"/>
      <c r="AQ262" s="18"/>
    </row>
    <row r="263" spans="1:43" s="592" customFormat="1">
      <c r="A263" s="605"/>
      <c r="D263" s="1793"/>
      <c r="E263" s="1793"/>
      <c r="F263" s="1793"/>
      <c r="G263" s="1793"/>
      <c r="H263" s="1793"/>
      <c r="I263" s="1793"/>
      <c r="J263" s="1793"/>
      <c r="K263" s="1793"/>
      <c r="L263" s="1793"/>
      <c r="M263" s="1793"/>
      <c r="N263" s="1793"/>
      <c r="O263" s="1793"/>
      <c r="P263" s="1793"/>
      <c r="Q263" s="1793"/>
      <c r="R263" s="1793"/>
      <c r="S263" s="1793"/>
      <c r="T263" s="1793"/>
      <c r="U263" s="1793"/>
      <c r="V263" s="1793"/>
      <c r="W263" s="1793"/>
      <c r="X263" s="1793"/>
      <c r="Y263" s="1793"/>
      <c r="Z263" s="1793"/>
      <c r="AA263" s="1793"/>
      <c r="AB263" s="1793"/>
      <c r="AC263" s="1793"/>
      <c r="AD263" s="1793"/>
      <c r="AE263" s="1793"/>
      <c r="AF263" s="1793"/>
      <c r="AG263" s="1793"/>
      <c r="AI263" s="18"/>
      <c r="AJ263" s="18"/>
      <c r="AK263" s="18"/>
      <c r="AL263" s="18"/>
      <c r="AM263" s="18"/>
      <c r="AN263" s="18"/>
      <c r="AO263" s="18"/>
      <c r="AP263" s="18"/>
      <c r="AQ263" s="18"/>
    </row>
    <row r="264" spans="1:43" s="592" customFormat="1">
      <c r="A264" s="605"/>
      <c r="D264" s="1793"/>
      <c r="E264" s="1793"/>
      <c r="F264" s="1793"/>
      <c r="G264" s="1793"/>
      <c r="H264" s="1793"/>
      <c r="I264" s="1793"/>
      <c r="J264" s="1793"/>
      <c r="K264" s="1793"/>
      <c r="L264" s="1793"/>
      <c r="M264" s="1793"/>
      <c r="N264" s="1793"/>
      <c r="O264" s="1793"/>
      <c r="P264" s="1793"/>
      <c r="Q264" s="1793"/>
      <c r="R264" s="1793"/>
      <c r="S264" s="1793"/>
      <c r="T264" s="1793"/>
      <c r="U264" s="1793"/>
      <c r="V264" s="1793"/>
      <c r="W264" s="1793"/>
      <c r="X264" s="1793"/>
      <c r="Y264" s="1793"/>
      <c r="Z264" s="1793"/>
      <c r="AA264" s="1793"/>
      <c r="AB264" s="1793"/>
      <c r="AC264" s="1793"/>
      <c r="AD264" s="1793"/>
      <c r="AE264" s="1793"/>
      <c r="AF264" s="1793"/>
      <c r="AG264" s="1793"/>
      <c r="AI264" s="18"/>
      <c r="AJ264" s="18"/>
      <c r="AK264" s="18"/>
      <c r="AL264" s="18"/>
      <c r="AM264" s="18"/>
      <c r="AN264" s="18"/>
      <c r="AO264" s="18"/>
      <c r="AP264" s="18"/>
      <c r="AQ264" s="18"/>
    </row>
    <row r="265" spans="1:43" s="592" customFormat="1">
      <c r="A265" s="605"/>
      <c r="AI265" s="18"/>
      <c r="AJ265" s="18"/>
      <c r="AK265" s="18"/>
      <c r="AL265" s="18"/>
      <c r="AM265" s="18"/>
      <c r="AN265" s="18"/>
      <c r="AO265" s="18"/>
      <c r="AP265" s="18"/>
      <c r="AQ265" s="18"/>
    </row>
    <row r="266" spans="1:43" s="592" customFormat="1">
      <c r="A266" s="605"/>
      <c r="D266" s="592" t="s">
        <v>1345</v>
      </c>
      <c r="E266" s="1793" t="s">
        <v>1407</v>
      </c>
      <c r="F266" s="1793"/>
      <c r="G266" s="1793"/>
      <c r="H266" s="1793"/>
      <c r="I266" s="1793"/>
      <c r="J266" s="1793"/>
      <c r="K266" s="1793"/>
      <c r="L266" s="1793"/>
      <c r="M266" s="1793"/>
      <c r="N266" s="1793"/>
      <c r="O266" s="1793"/>
      <c r="P266" s="1793"/>
      <c r="Q266" s="1793"/>
      <c r="R266" s="1793"/>
      <c r="S266" s="1793"/>
      <c r="T266" s="1793"/>
      <c r="U266" s="1793"/>
      <c r="V266" s="1793"/>
      <c r="W266" s="1793"/>
      <c r="X266" s="1793"/>
      <c r="Y266" s="1793"/>
      <c r="Z266" s="1793"/>
      <c r="AA266" s="1793"/>
      <c r="AB266" s="1793"/>
      <c r="AC266" s="1793"/>
      <c r="AD266" s="1793"/>
      <c r="AE266" s="1793"/>
      <c r="AF266" s="1793"/>
      <c r="AG266" s="1793"/>
      <c r="AI266" s="18"/>
      <c r="AJ266" s="18"/>
      <c r="AK266" s="18"/>
      <c r="AL266" s="18"/>
      <c r="AM266" s="18"/>
      <c r="AN266" s="18"/>
      <c r="AO266" s="18"/>
      <c r="AP266" s="18"/>
      <c r="AQ266" s="18"/>
    </row>
    <row r="267" spans="1:43" s="592" customFormat="1">
      <c r="A267" s="605"/>
      <c r="E267" s="1793"/>
      <c r="F267" s="1793"/>
      <c r="G267" s="1793"/>
      <c r="H267" s="1793"/>
      <c r="I267" s="1793"/>
      <c r="J267" s="1793"/>
      <c r="K267" s="1793"/>
      <c r="L267" s="1793"/>
      <c r="M267" s="1793"/>
      <c r="N267" s="1793"/>
      <c r="O267" s="1793"/>
      <c r="P267" s="1793"/>
      <c r="Q267" s="1793"/>
      <c r="R267" s="1793"/>
      <c r="S267" s="1793"/>
      <c r="T267" s="1793"/>
      <c r="U267" s="1793"/>
      <c r="V267" s="1793"/>
      <c r="W267" s="1793"/>
      <c r="X267" s="1793"/>
      <c r="Y267" s="1793"/>
      <c r="Z267" s="1793"/>
      <c r="AA267" s="1793"/>
      <c r="AB267" s="1793"/>
      <c r="AC267" s="1793"/>
      <c r="AD267" s="1793"/>
      <c r="AE267" s="1793"/>
      <c r="AF267" s="1793"/>
      <c r="AG267" s="1793"/>
      <c r="AI267" s="18"/>
      <c r="AJ267" s="18"/>
      <c r="AK267" s="18"/>
      <c r="AL267" s="18"/>
      <c r="AM267" s="18"/>
      <c r="AN267" s="18"/>
      <c r="AO267" s="18"/>
      <c r="AP267" s="18"/>
      <c r="AQ267" s="18"/>
    </row>
    <row r="268" spans="1:43" s="592" customFormat="1">
      <c r="A268" s="605"/>
      <c r="E268" s="612"/>
      <c r="F268" s="612"/>
      <c r="G268" s="612"/>
      <c r="H268" s="612"/>
      <c r="I268" s="612"/>
      <c r="J268" s="612"/>
      <c r="K268" s="612"/>
      <c r="L268" s="612"/>
      <c r="M268" s="612"/>
      <c r="N268" s="612"/>
      <c r="O268" s="612"/>
      <c r="P268" s="612"/>
      <c r="Q268" s="612"/>
      <c r="R268" s="612"/>
      <c r="S268" s="612"/>
      <c r="T268" s="612"/>
      <c r="U268" s="612"/>
      <c r="V268" s="612"/>
      <c r="W268" s="612"/>
      <c r="X268" s="612"/>
      <c r="Y268" s="612"/>
      <c r="Z268" s="612"/>
      <c r="AA268" s="612"/>
      <c r="AB268" s="612"/>
      <c r="AC268" s="612"/>
      <c r="AD268" s="612"/>
      <c r="AE268" s="612"/>
      <c r="AF268" s="612"/>
      <c r="AG268" s="612"/>
      <c r="AI268" s="18"/>
      <c r="AJ268" s="18"/>
      <c r="AK268" s="18"/>
      <c r="AL268" s="18"/>
      <c r="AM268" s="18"/>
      <c r="AN268" s="18"/>
      <c r="AO268" s="18"/>
      <c r="AP268" s="18"/>
      <c r="AQ268" s="18"/>
    </row>
    <row r="269" spans="1:43" s="592" customFormat="1">
      <c r="A269" s="605"/>
      <c r="D269" s="592" t="s">
        <v>1345</v>
      </c>
      <c r="E269" s="1793" t="s">
        <v>1406</v>
      </c>
      <c r="F269" s="1793"/>
      <c r="G269" s="1793"/>
      <c r="H269" s="1793"/>
      <c r="I269" s="1793"/>
      <c r="J269" s="1793"/>
      <c r="K269" s="1793"/>
      <c r="L269" s="1793"/>
      <c r="M269" s="1793"/>
      <c r="N269" s="1793"/>
      <c r="O269" s="1793"/>
      <c r="P269" s="1793"/>
      <c r="Q269" s="1793"/>
      <c r="R269" s="1793"/>
      <c r="S269" s="1793"/>
      <c r="T269" s="1793"/>
      <c r="U269" s="1793"/>
      <c r="V269" s="1793"/>
      <c r="W269" s="1793"/>
      <c r="X269" s="1793"/>
      <c r="Y269" s="1793"/>
      <c r="Z269" s="1793"/>
      <c r="AA269" s="1793"/>
      <c r="AB269" s="1793"/>
      <c r="AC269" s="1793"/>
      <c r="AD269" s="1793"/>
      <c r="AE269" s="1793"/>
      <c r="AF269" s="1793"/>
      <c r="AG269" s="1793"/>
      <c r="AI269" s="18"/>
      <c r="AJ269" s="18"/>
      <c r="AK269" s="18"/>
      <c r="AL269" s="18"/>
      <c r="AM269" s="18"/>
      <c r="AN269" s="18"/>
      <c r="AO269" s="18"/>
      <c r="AP269" s="18"/>
      <c r="AQ269" s="18"/>
    </row>
    <row r="270" spans="1:43" s="592" customFormat="1">
      <c r="A270" s="605"/>
      <c r="E270" s="1793"/>
      <c r="F270" s="1793"/>
      <c r="G270" s="1793"/>
      <c r="H270" s="1793"/>
      <c r="I270" s="1793"/>
      <c r="J270" s="1793"/>
      <c r="K270" s="1793"/>
      <c r="L270" s="1793"/>
      <c r="M270" s="1793"/>
      <c r="N270" s="1793"/>
      <c r="O270" s="1793"/>
      <c r="P270" s="1793"/>
      <c r="Q270" s="1793"/>
      <c r="R270" s="1793"/>
      <c r="S270" s="1793"/>
      <c r="T270" s="1793"/>
      <c r="U270" s="1793"/>
      <c r="V270" s="1793"/>
      <c r="W270" s="1793"/>
      <c r="X270" s="1793"/>
      <c r="Y270" s="1793"/>
      <c r="Z270" s="1793"/>
      <c r="AA270" s="1793"/>
      <c r="AB270" s="1793"/>
      <c r="AC270" s="1793"/>
      <c r="AD270" s="1793"/>
      <c r="AE270" s="1793"/>
      <c r="AF270" s="1793"/>
      <c r="AG270" s="1793"/>
      <c r="AI270" s="18"/>
      <c r="AJ270" s="18"/>
      <c r="AK270" s="18"/>
      <c r="AL270" s="18"/>
      <c r="AM270" s="18"/>
      <c r="AN270" s="18"/>
      <c r="AO270" s="18"/>
      <c r="AP270" s="18"/>
      <c r="AQ270" s="18"/>
    </row>
    <row r="271" spans="1:43" s="592" customFormat="1">
      <c r="A271" s="605"/>
      <c r="AI271" s="18"/>
      <c r="AJ271" s="18"/>
      <c r="AK271" s="18"/>
      <c r="AL271" s="18"/>
      <c r="AM271" s="18"/>
      <c r="AN271" s="18"/>
      <c r="AO271" s="18"/>
      <c r="AP271" s="18"/>
      <c r="AQ271" s="18"/>
    </row>
    <row r="272" spans="1:43" s="592" customFormat="1">
      <c r="A272" s="605"/>
      <c r="D272" s="592" t="s">
        <v>1345</v>
      </c>
      <c r="E272" s="1793" t="s">
        <v>1408</v>
      </c>
      <c r="F272" s="1793"/>
      <c r="G272" s="1793"/>
      <c r="H272" s="1793"/>
      <c r="I272" s="1793"/>
      <c r="J272" s="1793"/>
      <c r="K272" s="1793"/>
      <c r="L272" s="1793"/>
      <c r="M272" s="1793"/>
      <c r="N272" s="1793"/>
      <c r="O272" s="1793"/>
      <c r="P272" s="1793"/>
      <c r="Q272" s="1793"/>
      <c r="R272" s="1793"/>
      <c r="S272" s="1793"/>
      <c r="T272" s="1793"/>
      <c r="U272" s="1793"/>
      <c r="V272" s="1793"/>
      <c r="W272" s="1793"/>
      <c r="X272" s="1793"/>
      <c r="Y272" s="1793"/>
      <c r="Z272" s="1793"/>
      <c r="AA272" s="1793"/>
      <c r="AB272" s="1793"/>
      <c r="AC272" s="1793"/>
      <c r="AD272" s="1793"/>
      <c r="AE272" s="1793"/>
      <c r="AF272" s="1793"/>
      <c r="AG272" s="1793"/>
      <c r="AI272" s="18"/>
      <c r="AJ272" s="18"/>
      <c r="AK272" s="18"/>
      <c r="AL272" s="18"/>
      <c r="AM272" s="18"/>
      <c r="AN272" s="18"/>
      <c r="AO272" s="18"/>
      <c r="AP272" s="18"/>
      <c r="AQ272" s="18"/>
    </row>
    <row r="273" spans="1:60" s="592" customFormat="1">
      <c r="A273" s="605"/>
      <c r="AI273" s="18"/>
      <c r="AJ273" s="18"/>
      <c r="AK273" s="18"/>
      <c r="AL273" s="18"/>
      <c r="AM273" s="18"/>
      <c r="AN273" s="18"/>
      <c r="AO273" s="18"/>
      <c r="AP273" s="18"/>
      <c r="AQ273" s="18"/>
    </row>
    <row r="274" spans="1:60" s="592" customFormat="1">
      <c r="A274" s="605"/>
      <c r="D274" s="1793" t="s">
        <v>1409</v>
      </c>
      <c r="E274" s="1793"/>
      <c r="F274" s="1793"/>
      <c r="G274" s="1793"/>
      <c r="H274" s="1793"/>
      <c r="I274" s="1793"/>
      <c r="J274" s="1793"/>
      <c r="K274" s="1793"/>
      <c r="L274" s="1793"/>
      <c r="M274" s="1793"/>
      <c r="N274" s="1793"/>
      <c r="O274" s="1793"/>
      <c r="P274" s="1793"/>
      <c r="Q274" s="1793"/>
      <c r="R274" s="1793"/>
      <c r="S274" s="1793"/>
      <c r="T274" s="1793"/>
      <c r="U274" s="1793"/>
      <c r="V274" s="1793"/>
      <c r="W274" s="1793"/>
      <c r="X274" s="1793"/>
      <c r="Y274" s="1793"/>
      <c r="Z274" s="1793"/>
      <c r="AA274" s="1793"/>
      <c r="AB274" s="1793"/>
      <c r="AC274" s="1793"/>
      <c r="AD274" s="1793"/>
      <c r="AE274" s="1793"/>
      <c r="AF274" s="1793"/>
      <c r="AG274" s="1793"/>
      <c r="AI274" s="18"/>
      <c r="AJ274" s="18"/>
      <c r="AK274" s="18"/>
      <c r="AL274" s="18"/>
      <c r="AM274" s="18"/>
      <c r="AN274" s="18"/>
      <c r="AO274" s="18"/>
      <c r="AP274" s="18"/>
      <c r="AQ274" s="18"/>
    </row>
    <row r="275" spans="1:60" s="592" customFormat="1">
      <c r="A275" s="605"/>
      <c r="AI275" s="18"/>
      <c r="AJ275" s="18"/>
      <c r="AK275" s="18"/>
      <c r="AL275" s="18"/>
      <c r="AM275" s="18"/>
      <c r="AN275" s="18"/>
      <c r="AO275" s="18"/>
      <c r="AP275" s="18"/>
      <c r="AQ275" s="18"/>
    </row>
    <row r="276" spans="1:60" s="592" customFormat="1">
      <c r="A276" s="605"/>
      <c r="D276" s="590" t="s">
        <v>1410</v>
      </c>
      <c r="AI276" s="18"/>
      <c r="AJ276" s="18"/>
      <c r="AK276" s="18"/>
      <c r="AL276" s="18"/>
      <c r="AM276" s="18"/>
      <c r="AN276" s="18"/>
      <c r="AO276" s="18"/>
      <c r="AP276" s="18"/>
      <c r="AQ276" s="18"/>
    </row>
    <row r="277" spans="1:60" s="592" customFormat="1">
      <c r="A277" s="605"/>
      <c r="AI277" s="18"/>
      <c r="AJ277" s="18"/>
      <c r="AK277" s="18"/>
      <c r="AL277" s="18"/>
      <c r="AM277" s="18"/>
      <c r="AN277" s="18"/>
      <c r="AO277" s="18"/>
      <c r="AP277" s="18"/>
      <c r="AQ277" s="18"/>
    </row>
    <row r="278" spans="1:60" s="592" customFormat="1">
      <c r="A278" s="605"/>
      <c r="D278" s="590" t="s">
        <v>1458</v>
      </c>
      <c r="E278" s="782"/>
      <c r="F278" s="782"/>
      <c r="AI278" s="18"/>
      <c r="AJ278" s="18"/>
      <c r="AK278" s="18"/>
      <c r="AL278" s="18"/>
      <c r="AM278" s="18"/>
      <c r="AN278" s="18"/>
      <c r="AO278" s="18"/>
      <c r="AP278" s="18"/>
      <c r="AQ278" s="18"/>
    </row>
    <row r="279" spans="1:60" s="592" customFormat="1">
      <c r="A279" s="605"/>
      <c r="AI279" s="18"/>
      <c r="AJ279" s="18"/>
      <c r="AK279" s="18"/>
      <c r="AL279" s="18"/>
      <c r="AM279" s="18"/>
      <c r="AN279" s="18"/>
      <c r="AO279" s="18"/>
      <c r="AP279" s="18"/>
      <c r="AQ279" s="18"/>
    </row>
    <row r="280" spans="1:60" s="592" customFormat="1">
      <c r="A280" s="605"/>
      <c r="D280" s="782" t="s">
        <v>1459</v>
      </c>
      <c r="AI280" s="18"/>
      <c r="AJ280" s="18"/>
      <c r="AK280" s="18"/>
      <c r="AL280" s="18"/>
      <c r="AM280" s="18"/>
      <c r="AN280" s="18"/>
      <c r="AO280" s="18"/>
      <c r="AP280" s="18"/>
      <c r="AQ280" s="18"/>
    </row>
    <row r="281" spans="1:60" s="592" customFormat="1" ht="15" thickBot="1">
      <c r="A281" s="605"/>
      <c r="AI281" s="1484" t="s">
        <v>1056</v>
      </c>
      <c r="AJ281" s="1484"/>
      <c r="AK281" s="1484"/>
      <c r="AL281" s="1484"/>
      <c r="AM281" s="1484"/>
      <c r="AN281" s="1484"/>
      <c r="AO281" s="1484"/>
      <c r="AP281" s="1484"/>
      <c r="AQ281" s="618"/>
      <c r="AR281" s="1484" t="s">
        <v>1057</v>
      </c>
      <c r="AS281" s="1484"/>
      <c r="AT281" s="1484"/>
      <c r="AU281" s="1484"/>
      <c r="AV281" s="1484"/>
      <c r="AW281" s="1484"/>
      <c r="AX281" s="1484"/>
      <c r="AY281" s="1484"/>
      <c r="AZ281" s="618"/>
      <c r="BA281" s="1484" t="s">
        <v>1058</v>
      </c>
      <c r="BB281" s="1484"/>
      <c r="BC281" s="1484"/>
      <c r="BD281" s="1484"/>
      <c r="BE281" s="1484"/>
      <c r="BF281" s="1484"/>
      <c r="BG281" s="1484"/>
      <c r="BH281" s="1484"/>
    </row>
    <row r="282" spans="1:60" s="592" customFormat="1" ht="15" customHeight="1" thickBot="1">
      <c r="A282" s="605" t="s">
        <v>1457</v>
      </c>
      <c r="D282" s="1697" t="s">
        <v>20</v>
      </c>
      <c r="E282" s="1698"/>
      <c r="F282" s="1698"/>
      <c r="G282" s="1698"/>
      <c r="H282" s="1698"/>
      <c r="I282" s="1699"/>
      <c r="J282" s="1705" t="s">
        <v>2</v>
      </c>
      <c r="K282" s="1705"/>
      <c r="L282" s="1705"/>
      <c r="M282" s="1705"/>
      <c r="N282" s="1705"/>
      <c r="O282" s="1705"/>
      <c r="P282" s="1705"/>
      <c r="Q282" s="1705"/>
      <c r="R282" s="1705"/>
      <c r="S282" s="1705"/>
      <c r="T282" s="1705"/>
      <c r="U282" s="1705"/>
      <c r="V282" s="1705"/>
      <c r="W282" s="1705"/>
      <c r="X282" s="1705"/>
      <c r="Y282" s="1705"/>
      <c r="Z282" s="1705"/>
      <c r="AA282" s="1705"/>
      <c r="AB282" s="1705"/>
      <c r="AC282" s="1705"/>
      <c r="AD282" s="1705"/>
      <c r="AE282" s="1705"/>
      <c r="AF282" s="1705"/>
      <c r="AG282" s="1705"/>
      <c r="AI282" s="18"/>
      <c r="AJ282" s="18"/>
      <c r="AK282" s="18"/>
      <c r="AL282" s="18"/>
      <c r="AM282" s="18"/>
      <c r="AN282" s="18"/>
      <c r="AO282" s="18"/>
      <c r="AP282" s="18"/>
      <c r="AQ282" s="18"/>
    </row>
    <row r="283" spans="1:60" s="592" customFormat="1" ht="46.5" thickTop="1" thickBot="1">
      <c r="A283" s="605"/>
      <c r="D283" s="1700"/>
      <c r="E283" s="1701"/>
      <c r="F283" s="1701"/>
      <c r="G283" s="1701"/>
      <c r="H283" s="1701"/>
      <c r="I283" s="1702"/>
      <c r="J283" s="1706" t="s">
        <v>441</v>
      </c>
      <c r="K283" s="1706"/>
      <c r="L283" s="1706"/>
      <c r="M283" s="1706" t="s">
        <v>21</v>
      </c>
      <c r="N283" s="1706"/>
      <c r="O283" s="1706"/>
      <c r="P283" s="1706" t="s">
        <v>442</v>
      </c>
      <c r="Q283" s="1706"/>
      <c r="R283" s="1706"/>
      <c r="S283" s="1706" t="s">
        <v>22</v>
      </c>
      <c r="T283" s="1706"/>
      <c r="U283" s="1706"/>
      <c r="V283" s="1706" t="s">
        <v>23</v>
      </c>
      <c r="W283" s="1706"/>
      <c r="X283" s="1706"/>
      <c r="Y283" s="1706" t="s">
        <v>443</v>
      </c>
      <c r="Z283" s="1706"/>
      <c r="AA283" s="1706"/>
      <c r="AB283" s="1706" t="s">
        <v>24</v>
      </c>
      <c r="AC283" s="1706"/>
      <c r="AD283" s="1706"/>
      <c r="AE283" s="1706" t="s">
        <v>14</v>
      </c>
      <c r="AF283" s="1706"/>
      <c r="AG283" s="1706"/>
      <c r="AI283" s="772" t="s">
        <v>441</v>
      </c>
      <c r="AJ283" s="773" t="s">
        <v>21</v>
      </c>
      <c r="AK283" s="773" t="s">
        <v>442</v>
      </c>
      <c r="AL283" s="772" t="s">
        <v>22</v>
      </c>
      <c r="AM283" s="773" t="s">
        <v>23</v>
      </c>
      <c r="AN283" s="773" t="s">
        <v>443</v>
      </c>
      <c r="AO283" s="773" t="s">
        <v>24</v>
      </c>
      <c r="AP283" s="773" t="s">
        <v>14</v>
      </c>
      <c r="AQ283" s="18"/>
      <c r="AR283" s="772" t="s">
        <v>441</v>
      </c>
      <c r="AS283" s="773" t="s">
        <v>21</v>
      </c>
      <c r="AT283" s="773" t="s">
        <v>442</v>
      </c>
      <c r="AU283" s="772" t="s">
        <v>22</v>
      </c>
      <c r="AV283" s="773" t="s">
        <v>23</v>
      </c>
      <c r="AW283" s="773" t="s">
        <v>443</v>
      </c>
      <c r="AX283" s="773" t="s">
        <v>24</v>
      </c>
      <c r="AY283" s="773" t="s">
        <v>14</v>
      </c>
      <c r="BA283" s="772" t="s">
        <v>441</v>
      </c>
      <c r="BB283" s="773" t="s">
        <v>21</v>
      </c>
      <c r="BC283" s="773" t="s">
        <v>442</v>
      </c>
      <c r="BD283" s="772" t="s">
        <v>22</v>
      </c>
      <c r="BE283" s="773" t="s">
        <v>23</v>
      </c>
      <c r="BF283" s="773" t="s">
        <v>443</v>
      </c>
      <c r="BG283" s="773" t="s">
        <v>24</v>
      </c>
      <c r="BH283" s="773" t="s">
        <v>14</v>
      </c>
    </row>
    <row r="284" spans="1:60" s="592" customFormat="1" ht="15" thickBot="1">
      <c r="A284" s="605"/>
      <c r="D284" s="1796" t="s">
        <v>25</v>
      </c>
      <c r="E284" s="1796"/>
      <c r="F284" s="1796"/>
      <c r="G284" s="1796"/>
      <c r="H284" s="1796"/>
      <c r="I284" s="1796"/>
      <c r="J284" s="1796"/>
      <c r="K284" s="1796"/>
      <c r="L284" s="1796"/>
      <c r="M284" s="1796"/>
      <c r="N284" s="1796"/>
      <c r="O284" s="1796"/>
      <c r="P284" s="1796"/>
      <c r="Q284" s="1796"/>
      <c r="R284" s="1796"/>
      <c r="S284" s="1796"/>
      <c r="T284" s="1796"/>
      <c r="U284" s="1796"/>
      <c r="V284" s="1796"/>
      <c r="W284" s="1796"/>
      <c r="X284" s="1796"/>
      <c r="Y284" s="1796"/>
      <c r="Z284" s="1796"/>
      <c r="AA284" s="1796"/>
      <c r="AB284" s="1796"/>
      <c r="AC284" s="1796"/>
      <c r="AD284" s="1796"/>
      <c r="AE284" s="1796"/>
      <c r="AF284" s="1796"/>
      <c r="AG284" s="1796"/>
      <c r="AH284" s="616"/>
      <c r="AI284" s="623"/>
      <c r="AJ284" s="624"/>
      <c r="AK284" s="624"/>
      <c r="AL284" s="624"/>
      <c r="AM284" s="624"/>
      <c r="AN284" s="624"/>
      <c r="AO284" s="624"/>
      <c r="AP284" s="629"/>
      <c r="AQ284" s="18"/>
      <c r="AR284" s="623"/>
      <c r="AS284" s="624"/>
      <c r="AT284" s="624"/>
      <c r="AU284" s="624"/>
      <c r="AV284" s="624"/>
      <c r="AW284" s="624"/>
      <c r="AX284" s="624"/>
      <c r="AY284" s="629"/>
      <c r="BA284" s="623"/>
      <c r="BB284" s="624"/>
      <c r="BC284" s="624"/>
      <c r="BD284" s="624"/>
      <c r="BE284" s="624"/>
      <c r="BF284" s="624"/>
      <c r="BG284" s="624"/>
      <c r="BH284" s="629"/>
    </row>
    <row r="285" spans="1:60" s="592" customFormat="1" ht="21.75" customHeight="1">
      <c r="A285" s="605"/>
      <c r="D285" s="1777" t="s">
        <v>26</v>
      </c>
      <c r="E285" s="1777"/>
      <c r="F285" s="1777"/>
      <c r="G285" s="1777"/>
      <c r="H285" s="1777"/>
      <c r="I285" s="1777"/>
      <c r="J285" s="1710"/>
      <c r="K285" s="1710"/>
      <c r="L285" s="1710"/>
      <c r="M285" s="1710"/>
      <c r="N285" s="1710"/>
      <c r="O285" s="1710"/>
      <c r="P285" s="1710"/>
      <c r="Q285" s="1710"/>
      <c r="R285" s="1710"/>
      <c r="S285" s="1710"/>
      <c r="T285" s="1710"/>
      <c r="U285" s="1710"/>
      <c r="V285" s="1710"/>
      <c r="W285" s="1710"/>
      <c r="X285" s="1710"/>
      <c r="Y285" s="1710"/>
      <c r="Z285" s="1710"/>
      <c r="AA285" s="1710"/>
      <c r="AB285" s="1710"/>
      <c r="AC285" s="1710"/>
      <c r="AD285" s="1710"/>
      <c r="AE285" s="1780">
        <f>SUM(J285:AD285)</f>
        <v>0</v>
      </c>
      <c r="AF285" s="1780"/>
      <c r="AG285" s="1780"/>
      <c r="AI285" s="617"/>
      <c r="AJ285" s="618"/>
      <c r="AK285" s="618"/>
      <c r="AL285" s="618"/>
      <c r="AM285" s="618"/>
      <c r="AN285" s="618"/>
      <c r="AO285" s="618"/>
      <c r="AP285" s="619">
        <f>SUM(J285:AD285)-AE285</f>
        <v>0</v>
      </c>
      <c r="AQ285" s="18"/>
      <c r="AR285" s="632">
        <f>J285-J314</f>
        <v>0</v>
      </c>
      <c r="AS285" s="664">
        <f>M285-M314</f>
        <v>0</v>
      </c>
      <c r="AT285" s="664">
        <f>P285-P314</f>
        <v>0</v>
      </c>
      <c r="AU285" s="664">
        <f>S285-S314</f>
        <v>0</v>
      </c>
      <c r="AV285" s="664">
        <f>V285-V314</f>
        <v>0</v>
      </c>
      <c r="AW285" s="664">
        <f>Y285-Y314</f>
        <v>0</v>
      </c>
      <c r="AX285" s="664">
        <f>AB285-AB314</f>
        <v>0</v>
      </c>
      <c r="AY285" s="619">
        <f>AE285-AE314</f>
        <v>0</v>
      </c>
      <c r="BA285" s="617"/>
      <c r="BB285" s="618"/>
      <c r="BC285" s="618"/>
      <c r="BD285" s="618"/>
      <c r="BE285" s="618"/>
      <c r="BF285" s="618"/>
      <c r="BG285" s="618"/>
      <c r="BH285" s="630"/>
    </row>
    <row r="286" spans="1:60" s="592" customFormat="1">
      <c r="A286" s="605"/>
      <c r="D286" s="1781" t="s">
        <v>27</v>
      </c>
      <c r="E286" s="1781"/>
      <c r="F286" s="1781"/>
      <c r="G286" s="1781"/>
      <c r="H286" s="1781"/>
      <c r="I286" s="1781"/>
      <c r="J286" s="1679"/>
      <c r="K286" s="1679"/>
      <c r="L286" s="1679"/>
      <c r="M286" s="1679"/>
      <c r="N286" s="1679"/>
      <c r="O286" s="1679"/>
      <c r="P286" s="1679"/>
      <c r="Q286" s="1679"/>
      <c r="R286" s="1679"/>
      <c r="S286" s="1679"/>
      <c r="T286" s="1679"/>
      <c r="U286" s="1679"/>
      <c r="V286" s="1679"/>
      <c r="W286" s="1679"/>
      <c r="X286" s="1679"/>
      <c r="Y286" s="1679"/>
      <c r="Z286" s="1679"/>
      <c r="AA286" s="1679"/>
      <c r="AB286" s="1679"/>
      <c r="AC286" s="1679"/>
      <c r="AD286" s="1679"/>
      <c r="AE286" s="1773">
        <f>SUM(J286:AD286)</f>
        <v>0</v>
      </c>
      <c r="AF286" s="1773"/>
      <c r="AG286" s="1773"/>
      <c r="AI286" s="617"/>
      <c r="AJ286" s="618"/>
      <c r="AK286" s="618"/>
      <c r="AL286" s="618"/>
      <c r="AM286" s="618"/>
      <c r="AN286" s="618"/>
      <c r="AO286" s="618"/>
      <c r="AP286" s="619">
        <f t="shared" ref="AP286:AP287" si="3">SUM(J286:AD286)-AE286</f>
        <v>0</v>
      </c>
      <c r="AQ286" s="18"/>
      <c r="AR286" s="617"/>
      <c r="AS286" s="618"/>
      <c r="AT286" s="618"/>
      <c r="AU286" s="618"/>
      <c r="AV286" s="618"/>
      <c r="AW286" s="618"/>
      <c r="AX286" s="618"/>
      <c r="AY286" s="630"/>
      <c r="BA286" s="617"/>
      <c r="BB286" s="618"/>
      <c r="BC286" s="618"/>
      <c r="BD286" s="618"/>
      <c r="BE286" s="618"/>
      <c r="BF286" s="618"/>
      <c r="BG286" s="618"/>
      <c r="BH286" s="630"/>
    </row>
    <row r="287" spans="1:60" s="592" customFormat="1">
      <c r="A287" s="605"/>
      <c r="D287" s="1781" t="s">
        <v>28</v>
      </c>
      <c r="E287" s="1781"/>
      <c r="F287" s="1781"/>
      <c r="G287" s="1781"/>
      <c r="H287" s="1781"/>
      <c r="I287" s="1781"/>
      <c r="J287" s="1679"/>
      <c r="K287" s="1679"/>
      <c r="L287" s="1679"/>
      <c r="M287" s="1679"/>
      <c r="N287" s="1679"/>
      <c r="O287" s="1679"/>
      <c r="P287" s="1679"/>
      <c r="Q287" s="1679"/>
      <c r="R287" s="1679"/>
      <c r="S287" s="1679"/>
      <c r="T287" s="1679"/>
      <c r="U287" s="1679"/>
      <c r="V287" s="1679"/>
      <c r="W287" s="1679"/>
      <c r="X287" s="1679"/>
      <c r="Y287" s="1679"/>
      <c r="Z287" s="1679"/>
      <c r="AA287" s="1679"/>
      <c r="AB287" s="1679"/>
      <c r="AC287" s="1679"/>
      <c r="AD287" s="1679"/>
      <c r="AE287" s="1773">
        <f t="shared" ref="AE287" si="4">SUM(J287:AD287)</f>
        <v>0</v>
      </c>
      <c r="AF287" s="1773"/>
      <c r="AG287" s="1773"/>
      <c r="AI287" s="617"/>
      <c r="AJ287" s="618"/>
      <c r="AK287" s="618"/>
      <c r="AL287" s="618"/>
      <c r="AM287" s="618"/>
      <c r="AN287" s="618"/>
      <c r="AO287" s="618"/>
      <c r="AP287" s="619">
        <f t="shared" si="3"/>
        <v>0</v>
      </c>
      <c r="AQ287" s="18"/>
      <c r="AR287" s="617"/>
      <c r="AS287" s="618"/>
      <c r="AT287" s="618"/>
      <c r="AU287" s="618"/>
      <c r="AV287" s="618"/>
      <c r="AW287" s="618"/>
      <c r="AX287" s="618"/>
      <c r="AY287" s="630"/>
      <c r="BA287" s="617"/>
      <c r="BB287" s="618"/>
      <c r="BC287" s="618"/>
      <c r="BD287" s="618"/>
      <c r="BE287" s="618"/>
      <c r="BF287" s="618"/>
      <c r="BG287" s="618"/>
      <c r="BH287" s="630"/>
    </row>
    <row r="288" spans="1:60" s="592" customFormat="1">
      <c r="A288" s="605"/>
      <c r="D288" s="1781" t="s">
        <v>29</v>
      </c>
      <c r="E288" s="1781"/>
      <c r="F288" s="1781"/>
      <c r="G288" s="1781"/>
      <c r="H288" s="1781"/>
      <c r="I288" s="1781"/>
      <c r="J288" s="1679"/>
      <c r="K288" s="1679"/>
      <c r="L288" s="1679"/>
      <c r="M288" s="1679"/>
      <c r="N288" s="1679"/>
      <c r="O288" s="1679"/>
      <c r="P288" s="1679"/>
      <c r="Q288" s="1679"/>
      <c r="R288" s="1679"/>
      <c r="S288" s="1679"/>
      <c r="T288" s="1679"/>
      <c r="U288" s="1679"/>
      <c r="V288" s="1679"/>
      <c r="W288" s="1679"/>
      <c r="X288" s="1679"/>
      <c r="Y288" s="1679"/>
      <c r="Z288" s="1679"/>
      <c r="AA288" s="1679"/>
      <c r="AB288" s="1679"/>
      <c r="AC288" s="1679"/>
      <c r="AD288" s="1679"/>
      <c r="AE288" s="1773">
        <f>SUM(J288:AD288)</f>
        <v>0</v>
      </c>
      <c r="AF288" s="1773"/>
      <c r="AG288" s="1773"/>
      <c r="AI288" s="617"/>
      <c r="AJ288" s="618"/>
      <c r="AK288" s="618"/>
      <c r="AL288" s="618"/>
      <c r="AM288" s="618"/>
      <c r="AN288" s="618"/>
      <c r="AO288" s="618"/>
      <c r="AP288" s="619">
        <f>SUM(J288:AD288)-AE288</f>
        <v>0</v>
      </c>
      <c r="AQ288" s="18"/>
      <c r="AR288" s="617"/>
      <c r="AS288" s="618"/>
      <c r="AT288" s="618"/>
      <c r="AU288" s="618"/>
      <c r="AV288" s="618"/>
      <c r="AW288" s="618"/>
      <c r="AX288" s="618"/>
      <c r="AY288" s="630"/>
      <c r="BA288" s="617"/>
      <c r="BB288" s="618"/>
      <c r="BC288" s="618"/>
      <c r="BD288" s="618"/>
      <c r="BE288" s="618"/>
      <c r="BF288" s="618"/>
      <c r="BG288" s="618"/>
      <c r="BH288" s="630"/>
    </row>
    <row r="289" spans="1:60" s="592" customFormat="1" ht="21.75" customHeight="1" thickBot="1">
      <c r="A289" s="605"/>
      <c r="D289" s="1782" t="s">
        <v>30</v>
      </c>
      <c r="E289" s="1782"/>
      <c r="F289" s="1782"/>
      <c r="G289" s="1782"/>
      <c r="H289" s="1782"/>
      <c r="I289" s="1782"/>
      <c r="J289" s="1772">
        <f>J285+J286-J287+J288</f>
        <v>0</v>
      </c>
      <c r="K289" s="1772"/>
      <c r="L289" s="1772"/>
      <c r="M289" s="1772">
        <f t="shared" ref="M289" si="5">M285+M286-M287+M288</f>
        <v>0</v>
      </c>
      <c r="N289" s="1772"/>
      <c r="O289" s="1772"/>
      <c r="P289" s="1772">
        <f t="shared" ref="P289" si="6">P285+P286-P287+P288</f>
        <v>0</v>
      </c>
      <c r="Q289" s="1772"/>
      <c r="R289" s="1772"/>
      <c r="S289" s="1772">
        <f t="shared" ref="S289" si="7">S285+S286-S287+S288</f>
        <v>0</v>
      </c>
      <c r="T289" s="1772"/>
      <c r="U289" s="1772"/>
      <c r="V289" s="1772">
        <f t="shared" ref="V289" si="8">V285+V286-V287+V288</f>
        <v>0</v>
      </c>
      <c r="W289" s="1772"/>
      <c r="X289" s="1772"/>
      <c r="Y289" s="1772">
        <f t="shared" ref="Y289" si="9">Y285+Y286-Y287+Y288</f>
        <v>0</v>
      </c>
      <c r="Z289" s="1772"/>
      <c r="AA289" s="1772"/>
      <c r="AB289" s="1772">
        <f t="shared" ref="AB289" si="10">AB285+AB286-AB287+AB288</f>
        <v>0</v>
      </c>
      <c r="AC289" s="1772"/>
      <c r="AD289" s="1772"/>
      <c r="AE289" s="1772">
        <f t="shared" ref="AE289" si="11">AE285+AE286-AE287+AE288</f>
        <v>0</v>
      </c>
      <c r="AF289" s="1772"/>
      <c r="AG289" s="1772"/>
      <c r="AI289" s="632">
        <f>J285+J286-J287+J288-J289</f>
        <v>0</v>
      </c>
      <c r="AJ289" s="664">
        <f>M285+M286-M287+M288-M289</f>
        <v>0</v>
      </c>
      <c r="AK289" s="664">
        <f>P285+P286-P287+P288-P289</f>
        <v>0</v>
      </c>
      <c r="AL289" s="664">
        <f>S285+S286-S287+S288-S289</f>
        <v>0</v>
      </c>
      <c r="AM289" s="664">
        <f>V285+V286-V287+V288-V289</f>
        <v>0</v>
      </c>
      <c r="AN289" s="664">
        <f>Y285+Y286-Y287+Y288-Y289</f>
        <v>0</v>
      </c>
      <c r="AO289" s="664">
        <f>AB285+AB286-AB287+AB288-AB289</f>
        <v>0</v>
      </c>
      <c r="AP289" s="619">
        <f>AE285+AE286-AE287+AE288-AE289</f>
        <v>0</v>
      </c>
      <c r="AQ289" s="18"/>
      <c r="AR289" s="617"/>
      <c r="AS289" s="618"/>
      <c r="AT289" s="618"/>
      <c r="AU289" s="618"/>
      <c r="AV289" s="618"/>
      <c r="AW289" s="618"/>
      <c r="AX289" s="618"/>
      <c r="AY289" s="630"/>
      <c r="BA289" s="632">
        <f>J289-BS!$D$13</f>
        <v>0</v>
      </c>
      <c r="BB289" s="664">
        <f>M289-BS!$D$14</f>
        <v>0</v>
      </c>
      <c r="BC289" s="664">
        <f>P289-BS!$D$15</f>
        <v>0</v>
      </c>
      <c r="BD289" s="664">
        <f>S289-BS!$D$16</f>
        <v>0</v>
      </c>
      <c r="BE289" s="664">
        <f>V289-BS!$D$17</f>
        <v>0</v>
      </c>
      <c r="BF289" s="664">
        <f>Y289-BS!$D$18</f>
        <v>0</v>
      </c>
      <c r="BG289" s="664">
        <f>AB289-BS!$D$19</f>
        <v>0</v>
      </c>
      <c r="BH289" s="619">
        <f>AE289-BS!$D$12</f>
        <v>0</v>
      </c>
    </row>
    <row r="290" spans="1:60" s="592" customFormat="1" ht="15" thickBot="1">
      <c r="A290" s="605"/>
      <c r="D290" s="1796" t="s">
        <v>31</v>
      </c>
      <c r="E290" s="1796"/>
      <c r="F290" s="1796"/>
      <c r="G290" s="1796"/>
      <c r="H290" s="1796"/>
      <c r="I290" s="1796"/>
      <c r="J290" s="1796"/>
      <c r="K290" s="1796"/>
      <c r="L290" s="1796"/>
      <c r="M290" s="1796"/>
      <c r="N290" s="1796"/>
      <c r="O290" s="1796"/>
      <c r="P290" s="1796"/>
      <c r="Q290" s="1796"/>
      <c r="R290" s="1796"/>
      <c r="S290" s="1796"/>
      <c r="T290" s="1796"/>
      <c r="U290" s="1796"/>
      <c r="V290" s="1796"/>
      <c r="W290" s="1796"/>
      <c r="X290" s="1796"/>
      <c r="Y290" s="1796"/>
      <c r="Z290" s="1796"/>
      <c r="AA290" s="1796"/>
      <c r="AB290" s="1796"/>
      <c r="AC290" s="1796"/>
      <c r="AD290" s="1796"/>
      <c r="AE290" s="1796"/>
      <c r="AF290" s="1796"/>
      <c r="AG290" s="1796"/>
      <c r="AH290" s="616"/>
      <c r="AI290" s="617"/>
      <c r="AJ290" s="618"/>
      <c r="AK290" s="618"/>
      <c r="AL290" s="618"/>
      <c r="AM290" s="618"/>
      <c r="AN290" s="618"/>
      <c r="AO290" s="618"/>
      <c r="AP290" s="619"/>
      <c r="AQ290" s="18"/>
      <c r="AR290" s="617"/>
      <c r="AS290" s="618"/>
      <c r="AT290" s="618"/>
      <c r="AU290" s="618"/>
      <c r="AV290" s="618"/>
      <c r="AW290" s="618"/>
      <c r="AX290" s="618"/>
      <c r="AY290" s="630"/>
      <c r="BA290" s="617"/>
      <c r="BB290" s="618"/>
      <c r="BC290" s="618"/>
      <c r="BD290" s="618"/>
      <c r="BE290" s="618"/>
      <c r="BF290" s="618"/>
      <c r="BG290" s="618"/>
      <c r="BH290" s="630"/>
    </row>
    <row r="291" spans="1:60" s="592" customFormat="1" ht="21.75" customHeight="1">
      <c r="A291" s="605"/>
      <c r="D291" s="1754" t="s">
        <v>32</v>
      </c>
      <c r="E291" s="1755"/>
      <c r="F291" s="1755"/>
      <c r="G291" s="1755"/>
      <c r="H291" s="1755"/>
      <c r="I291" s="1756"/>
      <c r="J291" s="1769"/>
      <c r="K291" s="1770"/>
      <c r="L291" s="1771"/>
      <c r="M291" s="1769"/>
      <c r="N291" s="1770"/>
      <c r="O291" s="1771"/>
      <c r="P291" s="1769"/>
      <c r="Q291" s="1770"/>
      <c r="R291" s="1771"/>
      <c r="S291" s="1769"/>
      <c r="T291" s="1770"/>
      <c r="U291" s="1771"/>
      <c r="V291" s="1769"/>
      <c r="W291" s="1770"/>
      <c r="X291" s="1771"/>
      <c r="Y291" s="1769"/>
      <c r="Z291" s="1770"/>
      <c r="AA291" s="1771"/>
      <c r="AB291" s="1769"/>
      <c r="AC291" s="1770"/>
      <c r="AD291" s="1771"/>
      <c r="AE291" s="1882">
        <f>SUM(J291:AD291)</f>
        <v>0</v>
      </c>
      <c r="AF291" s="1883"/>
      <c r="AG291" s="1884"/>
      <c r="AI291" s="617"/>
      <c r="AJ291" s="618"/>
      <c r="AK291" s="618"/>
      <c r="AL291" s="618"/>
      <c r="AM291" s="618"/>
      <c r="AN291" s="618"/>
      <c r="AO291" s="618"/>
      <c r="AP291" s="619">
        <f>SUM(J291:AD291)-AE291</f>
        <v>0</v>
      </c>
      <c r="AQ291" s="18"/>
      <c r="AR291" s="632">
        <f>J291-J320</f>
        <v>0</v>
      </c>
      <c r="AS291" s="664">
        <f>M291-M320</f>
        <v>0</v>
      </c>
      <c r="AT291" s="664">
        <f>P291-P320</f>
        <v>0</v>
      </c>
      <c r="AU291" s="664">
        <f>S291-S320</f>
        <v>0</v>
      </c>
      <c r="AV291" s="664">
        <f>V291-V320</f>
        <v>0</v>
      </c>
      <c r="AW291" s="664">
        <f>Y291-Y320</f>
        <v>0</v>
      </c>
      <c r="AX291" s="664">
        <f>AB291-AB320</f>
        <v>0</v>
      </c>
      <c r="AY291" s="619">
        <f>AE291-AE320</f>
        <v>0</v>
      </c>
      <c r="BA291" s="617"/>
      <c r="BB291" s="618"/>
      <c r="BC291" s="618"/>
      <c r="BD291" s="618"/>
      <c r="BE291" s="618"/>
      <c r="BF291" s="618"/>
      <c r="BG291" s="618"/>
      <c r="BH291" s="630"/>
    </row>
    <row r="292" spans="1:60" s="592" customFormat="1">
      <c r="A292" s="605"/>
      <c r="D292" s="1786" t="s">
        <v>27</v>
      </c>
      <c r="E292" s="1787"/>
      <c r="F292" s="1787"/>
      <c r="G292" s="1787"/>
      <c r="H292" s="1787"/>
      <c r="I292" s="1788"/>
      <c r="J292" s="1682"/>
      <c r="K292" s="1792"/>
      <c r="L292" s="1696"/>
      <c r="M292" s="1682"/>
      <c r="N292" s="1792"/>
      <c r="O292" s="1696"/>
      <c r="P292" s="1682"/>
      <c r="Q292" s="1792"/>
      <c r="R292" s="1696"/>
      <c r="S292" s="1682"/>
      <c r="T292" s="1792"/>
      <c r="U292" s="1696"/>
      <c r="V292" s="1682"/>
      <c r="W292" s="1792"/>
      <c r="X292" s="1696"/>
      <c r="Y292" s="1682"/>
      <c r="Z292" s="1792"/>
      <c r="AA292" s="1696"/>
      <c r="AB292" s="1682"/>
      <c r="AC292" s="1792"/>
      <c r="AD292" s="1696"/>
      <c r="AE292" s="1885">
        <f>SUM(J292:AD292)</f>
        <v>0</v>
      </c>
      <c r="AF292" s="1886"/>
      <c r="AG292" s="1887"/>
      <c r="AI292" s="617"/>
      <c r="AJ292" s="618"/>
      <c r="AK292" s="618"/>
      <c r="AL292" s="618"/>
      <c r="AM292" s="618"/>
      <c r="AN292" s="618"/>
      <c r="AO292" s="618"/>
      <c r="AP292" s="619">
        <f t="shared" ref="AP292:AP293" si="12">SUM(J292:AD292)-AE292</f>
        <v>0</v>
      </c>
      <c r="AQ292" s="18"/>
      <c r="AR292" s="617"/>
      <c r="AS292" s="618"/>
      <c r="AT292" s="618"/>
      <c r="AU292" s="618"/>
      <c r="AV292" s="618"/>
      <c r="AW292" s="618"/>
      <c r="AX292" s="618"/>
      <c r="AY292" s="630"/>
      <c r="BA292" s="617"/>
      <c r="BB292" s="618"/>
      <c r="BC292" s="618"/>
      <c r="BD292" s="618"/>
      <c r="BE292" s="618"/>
      <c r="BF292" s="618"/>
      <c r="BG292" s="618"/>
      <c r="BH292" s="630"/>
    </row>
    <row r="293" spans="1:60" s="592" customFormat="1">
      <c r="A293" s="605"/>
      <c r="D293" s="1786" t="s">
        <v>28</v>
      </c>
      <c r="E293" s="1787"/>
      <c r="F293" s="1787"/>
      <c r="G293" s="1787"/>
      <c r="H293" s="1787"/>
      <c r="I293" s="1788"/>
      <c r="J293" s="1682"/>
      <c r="K293" s="1792"/>
      <c r="L293" s="1696"/>
      <c r="M293" s="1682"/>
      <c r="N293" s="1792"/>
      <c r="O293" s="1696"/>
      <c r="P293" s="1682"/>
      <c r="Q293" s="1792"/>
      <c r="R293" s="1696"/>
      <c r="S293" s="1682"/>
      <c r="T293" s="1792"/>
      <c r="U293" s="1696"/>
      <c r="V293" s="1682"/>
      <c r="W293" s="1792"/>
      <c r="X293" s="1696"/>
      <c r="Y293" s="1682"/>
      <c r="Z293" s="1792"/>
      <c r="AA293" s="1696"/>
      <c r="AB293" s="1682"/>
      <c r="AC293" s="1792"/>
      <c r="AD293" s="1696"/>
      <c r="AE293" s="1885">
        <f>SUM(J293:AD293)</f>
        <v>0</v>
      </c>
      <c r="AF293" s="1886"/>
      <c r="AG293" s="1887"/>
      <c r="AI293" s="617"/>
      <c r="AJ293" s="618"/>
      <c r="AK293" s="618"/>
      <c r="AL293" s="618"/>
      <c r="AM293" s="618"/>
      <c r="AN293" s="618"/>
      <c r="AO293" s="618"/>
      <c r="AP293" s="619">
        <f t="shared" si="12"/>
        <v>0</v>
      </c>
      <c r="AQ293" s="18"/>
      <c r="AR293" s="617"/>
      <c r="AS293" s="618"/>
      <c r="AT293" s="618"/>
      <c r="AU293" s="618"/>
      <c r="AV293" s="618"/>
      <c r="AW293" s="618"/>
      <c r="AX293" s="618"/>
      <c r="AY293" s="630"/>
      <c r="BA293" s="679" t="s">
        <v>1059</v>
      </c>
      <c r="BB293" s="618"/>
      <c r="BC293" s="618"/>
      <c r="BD293" s="618"/>
      <c r="BE293" s="618"/>
      <c r="BF293" s="618"/>
      <c r="BG293" s="618"/>
      <c r="BH293" s="630"/>
    </row>
    <row r="294" spans="1:60" s="592" customFormat="1">
      <c r="A294" s="605"/>
      <c r="D294" s="1781" t="s">
        <v>29</v>
      </c>
      <c r="E294" s="1781"/>
      <c r="F294" s="1781"/>
      <c r="G294" s="1781"/>
      <c r="H294" s="1781"/>
      <c r="I294" s="1781"/>
      <c r="J294" s="1679"/>
      <c r="K294" s="1679"/>
      <c r="L294" s="1679"/>
      <c r="M294" s="1679"/>
      <c r="N294" s="1679"/>
      <c r="O294" s="1679"/>
      <c r="P294" s="1679"/>
      <c r="Q294" s="1679"/>
      <c r="R294" s="1679"/>
      <c r="S294" s="1679"/>
      <c r="T294" s="1679"/>
      <c r="U294" s="1679"/>
      <c r="V294" s="1679"/>
      <c r="W294" s="1679"/>
      <c r="X294" s="1679"/>
      <c r="Y294" s="1679"/>
      <c r="Z294" s="1679"/>
      <c r="AA294" s="1679"/>
      <c r="AB294" s="1679"/>
      <c r="AC294" s="1679"/>
      <c r="AD294" s="1679"/>
      <c r="AE294" s="1773">
        <f>SUM(J294:AD294)</f>
        <v>0</v>
      </c>
      <c r="AF294" s="1773"/>
      <c r="AG294" s="1773"/>
      <c r="AI294" s="617"/>
      <c r="AJ294" s="618"/>
      <c r="AK294" s="618"/>
      <c r="AL294" s="618"/>
      <c r="AM294" s="618"/>
      <c r="AN294" s="618"/>
      <c r="AO294" s="618"/>
      <c r="AP294" s="619">
        <f>SUM(J294:AD294)-AE294</f>
        <v>0</v>
      </c>
      <c r="AQ294" s="18"/>
      <c r="AR294" s="617"/>
      <c r="AS294" s="618"/>
      <c r="AT294" s="618"/>
      <c r="AU294" s="618"/>
      <c r="AV294" s="618"/>
      <c r="AW294" s="618"/>
      <c r="AX294" s="618"/>
      <c r="AY294" s="630"/>
      <c r="BA294" s="617"/>
      <c r="BB294" s="618"/>
      <c r="BC294" s="618"/>
      <c r="BD294" s="618"/>
      <c r="BE294" s="618"/>
      <c r="BF294" s="618"/>
      <c r="BG294" s="618"/>
      <c r="BH294" s="630"/>
    </row>
    <row r="295" spans="1:60" s="592" customFormat="1" ht="21.75" customHeight="1" thickBot="1">
      <c r="A295" s="605"/>
      <c r="D295" s="1789" t="s">
        <v>30</v>
      </c>
      <c r="E295" s="1790"/>
      <c r="F295" s="1790"/>
      <c r="G295" s="1790"/>
      <c r="H295" s="1790"/>
      <c r="I295" s="1791"/>
      <c r="J295" s="1772">
        <f>J291+J292-J293+J294</f>
        <v>0</v>
      </c>
      <c r="K295" s="1772"/>
      <c r="L295" s="1772"/>
      <c r="M295" s="1772">
        <f t="shared" ref="M295" si="13">M291+M292-M293+M294</f>
        <v>0</v>
      </c>
      <c r="N295" s="1772"/>
      <c r="O295" s="1772"/>
      <c r="P295" s="1772">
        <f t="shared" ref="P295" si="14">P291+P292-P293+P294</f>
        <v>0</v>
      </c>
      <c r="Q295" s="1772"/>
      <c r="R295" s="1772"/>
      <c r="S295" s="1772">
        <f t="shared" ref="S295" si="15">S291+S292-S293+S294</f>
        <v>0</v>
      </c>
      <c r="T295" s="1772"/>
      <c r="U295" s="1772"/>
      <c r="V295" s="1772">
        <f t="shared" ref="V295" si="16">V291+V292-V293+V294</f>
        <v>0</v>
      </c>
      <c r="W295" s="1772"/>
      <c r="X295" s="1772"/>
      <c r="Y295" s="1772">
        <f t="shared" ref="Y295" si="17">Y291+Y292-Y293+Y294</f>
        <v>0</v>
      </c>
      <c r="Z295" s="1772"/>
      <c r="AA295" s="1772"/>
      <c r="AB295" s="1772">
        <f t="shared" ref="AB295" si="18">AB291+AB292-AB293+AB294</f>
        <v>0</v>
      </c>
      <c r="AC295" s="1772"/>
      <c r="AD295" s="1772"/>
      <c r="AE295" s="1772">
        <f t="shared" ref="AE295" si="19">AE291+AE292-AE293+AE294</f>
        <v>0</v>
      </c>
      <c r="AF295" s="1772"/>
      <c r="AG295" s="1772"/>
      <c r="AI295" s="632">
        <f>J291+J292-J293+J294-J295</f>
        <v>0</v>
      </c>
      <c r="AJ295" s="664">
        <f>M291+M292-M293+M294-M295</f>
        <v>0</v>
      </c>
      <c r="AK295" s="664">
        <f>P291+P292-P293+P294-P295</f>
        <v>0</v>
      </c>
      <c r="AL295" s="664">
        <f>S291+S292-S293+S294-S295</f>
        <v>0</v>
      </c>
      <c r="AM295" s="664">
        <f>V291+V292-V293+V294-V295</f>
        <v>0</v>
      </c>
      <c r="AN295" s="664">
        <f>Y291+Y292-Y293+Y294-Y295</f>
        <v>0</v>
      </c>
      <c r="AO295" s="664">
        <f>AB291+AB292-AB293+AB294-AB295</f>
        <v>0</v>
      </c>
      <c r="AP295" s="619">
        <f>AE291+AE292-AE293+AE294-AE295</f>
        <v>0</v>
      </c>
      <c r="AQ295" s="18"/>
      <c r="AR295" s="617"/>
      <c r="AS295" s="618"/>
      <c r="AT295" s="618"/>
      <c r="AU295" s="618"/>
      <c r="AV295" s="618"/>
      <c r="AW295" s="618"/>
      <c r="AX295" s="618"/>
      <c r="AY295" s="630"/>
      <c r="BA295" s="632">
        <f>J295+J301-BS!$E$13</f>
        <v>0</v>
      </c>
      <c r="BB295" s="664">
        <f>M295+M301-BS!$E$14</f>
        <v>0</v>
      </c>
      <c r="BC295" s="664">
        <f>P295+P301-BS!$E$15</f>
        <v>0</v>
      </c>
      <c r="BD295" s="664">
        <f>S295+S301-BS!$E$16</f>
        <v>0</v>
      </c>
      <c r="BE295" s="664">
        <f>V295+V301-BS!$E$17</f>
        <v>0</v>
      </c>
      <c r="BF295" s="664">
        <f>Y295+Y301-BS!$E$18</f>
        <v>0</v>
      </c>
      <c r="BG295" s="664">
        <f>AB295+AB301-BS!$E$19</f>
        <v>0</v>
      </c>
      <c r="BH295" s="619">
        <f>AE295+AE301-BS!$E$12</f>
        <v>0</v>
      </c>
    </row>
    <row r="296" spans="1:60" s="592" customFormat="1" ht="15" thickBot="1">
      <c r="A296" s="605"/>
      <c r="D296" s="1796" t="s">
        <v>33</v>
      </c>
      <c r="E296" s="1796"/>
      <c r="F296" s="1796"/>
      <c r="G296" s="1796"/>
      <c r="H296" s="1796"/>
      <c r="I296" s="1796"/>
      <c r="J296" s="1796"/>
      <c r="K296" s="1796"/>
      <c r="L296" s="1796"/>
      <c r="M296" s="1796"/>
      <c r="N296" s="1796"/>
      <c r="O296" s="1796"/>
      <c r="P296" s="1796"/>
      <c r="Q296" s="1796"/>
      <c r="R296" s="1796"/>
      <c r="S296" s="1796"/>
      <c r="T296" s="1796"/>
      <c r="U296" s="1796"/>
      <c r="V296" s="1796"/>
      <c r="W296" s="1796"/>
      <c r="X296" s="1796"/>
      <c r="Y296" s="1796"/>
      <c r="Z296" s="1796"/>
      <c r="AA296" s="1796"/>
      <c r="AB296" s="1796"/>
      <c r="AC296" s="1796"/>
      <c r="AD296" s="1796"/>
      <c r="AE296" s="1796"/>
      <c r="AF296" s="1796"/>
      <c r="AG296" s="1796"/>
      <c r="AH296" s="616"/>
      <c r="AI296" s="617"/>
      <c r="AJ296" s="618"/>
      <c r="AK296" s="618"/>
      <c r="AL296" s="618"/>
      <c r="AM296" s="618"/>
      <c r="AN296" s="618"/>
      <c r="AO296" s="618"/>
      <c r="AP296" s="619"/>
      <c r="AQ296" s="18"/>
      <c r="AR296" s="617"/>
      <c r="AS296" s="618"/>
      <c r="AT296" s="618"/>
      <c r="AU296" s="618"/>
      <c r="AV296" s="618"/>
      <c r="AW296" s="618"/>
      <c r="AX296" s="618"/>
      <c r="AY296" s="630"/>
      <c r="BA296" s="617"/>
      <c r="BB296" s="618"/>
      <c r="BC296" s="618"/>
      <c r="BD296" s="618"/>
      <c r="BE296" s="618"/>
      <c r="BF296" s="618"/>
      <c r="BG296" s="618"/>
      <c r="BH296" s="630"/>
    </row>
    <row r="297" spans="1:60" s="592" customFormat="1" ht="21.75" customHeight="1">
      <c r="A297" s="605"/>
      <c r="D297" s="1754" t="s">
        <v>32</v>
      </c>
      <c r="E297" s="1755"/>
      <c r="F297" s="1755"/>
      <c r="G297" s="1755"/>
      <c r="H297" s="1755"/>
      <c r="I297" s="1756"/>
      <c r="J297" s="1769"/>
      <c r="K297" s="1770"/>
      <c r="L297" s="1771"/>
      <c r="M297" s="1769"/>
      <c r="N297" s="1770"/>
      <c r="O297" s="1771"/>
      <c r="P297" s="1769"/>
      <c r="Q297" s="1770"/>
      <c r="R297" s="1771"/>
      <c r="S297" s="1769"/>
      <c r="T297" s="1770"/>
      <c r="U297" s="1771"/>
      <c r="V297" s="1769"/>
      <c r="W297" s="1770"/>
      <c r="X297" s="1771"/>
      <c r="Y297" s="1769"/>
      <c r="Z297" s="1770"/>
      <c r="AA297" s="1771"/>
      <c r="AB297" s="1769"/>
      <c r="AC297" s="1770"/>
      <c r="AD297" s="1771"/>
      <c r="AE297" s="1882">
        <f>SUM(J297:AD297)</f>
        <v>0</v>
      </c>
      <c r="AF297" s="1883"/>
      <c r="AG297" s="1884"/>
      <c r="AI297" s="617"/>
      <c r="AJ297" s="618"/>
      <c r="AK297" s="618"/>
      <c r="AL297" s="618"/>
      <c r="AM297" s="618"/>
      <c r="AN297" s="618"/>
      <c r="AO297" s="618"/>
      <c r="AP297" s="619">
        <f>SUM(J297:AD297)-AE297</f>
        <v>0</v>
      </c>
      <c r="AQ297" s="18"/>
      <c r="AR297" s="632">
        <f>J297-J326</f>
        <v>0</v>
      </c>
      <c r="AS297" s="664">
        <f>M297-M326</f>
        <v>0</v>
      </c>
      <c r="AT297" s="664">
        <f>P297-P326</f>
        <v>0</v>
      </c>
      <c r="AU297" s="664">
        <f>S297-S326</f>
        <v>0</v>
      </c>
      <c r="AV297" s="664">
        <f>V297-V326</f>
        <v>0</v>
      </c>
      <c r="AW297" s="664">
        <f>Y297-Y326</f>
        <v>0</v>
      </c>
      <c r="AX297" s="664">
        <f>AB297-AB326</f>
        <v>0</v>
      </c>
      <c r="AY297" s="619">
        <f>AE297-AE326</f>
        <v>0</v>
      </c>
      <c r="BA297" s="617"/>
      <c r="BB297" s="618"/>
      <c r="BC297" s="618"/>
      <c r="BD297" s="618"/>
      <c r="BE297" s="618"/>
      <c r="BF297" s="618"/>
      <c r="BG297" s="618"/>
      <c r="BH297" s="630"/>
    </row>
    <row r="298" spans="1:60" s="592" customFormat="1">
      <c r="A298" s="605"/>
      <c r="D298" s="1786" t="s">
        <v>27</v>
      </c>
      <c r="E298" s="1787"/>
      <c r="F298" s="1787"/>
      <c r="G298" s="1787"/>
      <c r="H298" s="1787"/>
      <c r="I298" s="1788"/>
      <c r="J298" s="1682"/>
      <c r="K298" s="1792"/>
      <c r="L298" s="1696"/>
      <c r="M298" s="1682"/>
      <c r="N298" s="1792"/>
      <c r="O298" s="1696"/>
      <c r="P298" s="1682"/>
      <c r="Q298" s="1792"/>
      <c r="R298" s="1696"/>
      <c r="S298" s="1682"/>
      <c r="T298" s="1792"/>
      <c r="U298" s="1696"/>
      <c r="V298" s="1682"/>
      <c r="W298" s="1792"/>
      <c r="X298" s="1696"/>
      <c r="Y298" s="1682"/>
      <c r="Z298" s="1792"/>
      <c r="AA298" s="1696"/>
      <c r="AB298" s="1682"/>
      <c r="AC298" s="1792"/>
      <c r="AD298" s="1696"/>
      <c r="AE298" s="1885">
        <f>SUM(J298:AD298)</f>
        <v>0</v>
      </c>
      <c r="AF298" s="1886"/>
      <c r="AG298" s="1887"/>
      <c r="AI298" s="617"/>
      <c r="AJ298" s="618"/>
      <c r="AK298" s="618"/>
      <c r="AL298" s="618"/>
      <c r="AM298" s="618"/>
      <c r="AN298" s="618"/>
      <c r="AO298" s="618"/>
      <c r="AP298" s="619">
        <f t="shared" ref="AP298:AP299" si="20">SUM(J298:AD298)-AE298</f>
        <v>0</v>
      </c>
      <c r="AQ298" s="18"/>
      <c r="AR298" s="617"/>
      <c r="AS298" s="618"/>
      <c r="AT298" s="618"/>
      <c r="AU298" s="618"/>
      <c r="AV298" s="618"/>
      <c r="AW298" s="618"/>
      <c r="AX298" s="618"/>
      <c r="AY298" s="630"/>
      <c r="BA298" s="617"/>
      <c r="BB298" s="618"/>
      <c r="BC298" s="618"/>
      <c r="BD298" s="618"/>
      <c r="BE298" s="618"/>
      <c r="BF298" s="618"/>
      <c r="BG298" s="618"/>
      <c r="BH298" s="630"/>
    </row>
    <row r="299" spans="1:60" s="592" customFormat="1">
      <c r="A299" s="605"/>
      <c r="D299" s="1786" t="s">
        <v>28</v>
      </c>
      <c r="E299" s="1787"/>
      <c r="F299" s="1787"/>
      <c r="G299" s="1787"/>
      <c r="H299" s="1787"/>
      <c r="I299" s="1788"/>
      <c r="J299" s="1682"/>
      <c r="K299" s="1792"/>
      <c r="L299" s="1696"/>
      <c r="M299" s="1682"/>
      <c r="N299" s="1792"/>
      <c r="O299" s="1696"/>
      <c r="P299" s="1682"/>
      <c r="Q299" s="1792"/>
      <c r="R299" s="1696"/>
      <c r="S299" s="1682"/>
      <c r="T299" s="1792"/>
      <c r="U299" s="1696"/>
      <c r="V299" s="1682"/>
      <c r="W299" s="1792"/>
      <c r="X299" s="1696"/>
      <c r="Y299" s="1682"/>
      <c r="Z299" s="1792"/>
      <c r="AA299" s="1696"/>
      <c r="AB299" s="1682"/>
      <c r="AC299" s="1792"/>
      <c r="AD299" s="1696"/>
      <c r="AE299" s="1885">
        <f>SUM(J298:AD298)</f>
        <v>0</v>
      </c>
      <c r="AF299" s="1886"/>
      <c r="AG299" s="1887"/>
      <c r="AI299" s="617"/>
      <c r="AJ299" s="618"/>
      <c r="AK299" s="618"/>
      <c r="AL299" s="618"/>
      <c r="AM299" s="618"/>
      <c r="AN299" s="618"/>
      <c r="AO299" s="618"/>
      <c r="AP299" s="619">
        <f t="shared" si="20"/>
        <v>0</v>
      </c>
      <c r="AQ299" s="18"/>
      <c r="AR299" s="617"/>
      <c r="AS299" s="618"/>
      <c r="AT299" s="618"/>
      <c r="AU299" s="618"/>
      <c r="AV299" s="618"/>
      <c r="AW299" s="618"/>
      <c r="AX299" s="618"/>
      <c r="AY299" s="630"/>
      <c r="BA299" s="617"/>
      <c r="BB299" s="618"/>
      <c r="BC299" s="618"/>
      <c r="BD299" s="618"/>
      <c r="BE299" s="618"/>
      <c r="BF299" s="618"/>
      <c r="BG299" s="618"/>
      <c r="BH299" s="630"/>
    </row>
    <row r="300" spans="1:60" s="592" customFormat="1">
      <c r="A300" s="605"/>
      <c r="D300" s="1781" t="s">
        <v>29</v>
      </c>
      <c r="E300" s="1781"/>
      <c r="F300" s="1781"/>
      <c r="G300" s="1781"/>
      <c r="H300" s="1781"/>
      <c r="I300" s="1781"/>
      <c r="J300" s="1679"/>
      <c r="K300" s="1679"/>
      <c r="L300" s="1679"/>
      <c r="M300" s="1679"/>
      <c r="N300" s="1679"/>
      <c r="O300" s="1679"/>
      <c r="P300" s="1679"/>
      <c r="Q300" s="1679"/>
      <c r="R300" s="1679"/>
      <c r="S300" s="1679"/>
      <c r="T300" s="1679"/>
      <c r="U300" s="1679"/>
      <c r="V300" s="1679"/>
      <c r="W300" s="1679"/>
      <c r="X300" s="1679"/>
      <c r="Y300" s="1679"/>
      <c r="Z300" s="1679"/>
      <c r="AA300" s="1679"/>
      <c r="AB300" s="1679"/>
      <c r="AC300" s="1679"/>
      <c r="AD300" s="1679"/>
      <c r="AE300" s="1773">
        <f>SUM(J300:AD300)</f>
        <v>0</v>
      </c>
      <c r="AF300" s="1773"/>
      <c r="AG300" s="1773"/>
      <c r="AI300" s="617"/>
      <c r="AJ300" s="618"/>
      <c r="AK300" s="618"/>
      <c r="AL300" s="618"/>
      <c r="AM300" s="618"/>
      <c r="AN300" s="618"/>
      <c r="AO300" s="618"/>
      <c r="AP300" s="619">
        <f>SUM(J300:AD300)-AE300</f>
        <v>0</v>
      </c>
      <c r="AQ300" s="18"/>
      <c r="AR300" s="617"/>
      <c r="AS300" s="618"/>
      <c r="AT300" s="618"/>
      <c r="AU300" s="618"/>
      <c r="AV300" s="618"/>
      <c r="AW300" s="618"/>
      <c r="AX300" s="618"/>
      <c r="AY300" s="630"/>
      <c r="BA300" s="617"/>
      <c r="BB300" s="618"/>
      <c r="BC300" s="618"/>
      <c r="BD300" s="618"/>
      <c r="BE300" s="618"/>
      <c r="BF300" s="618"/>
      <c r="BG300" s="618"/>
      <c r="BH300" s="630"/>
    </row>
    <row r="301" spans="1:60" s="592" customFormat="1" ht="21.75" customHeight="1" thickBot="1">
      <c r="A301" s="605"/>
      <c r="D301" s="1789" t="s">
        <v>30</v>
      </c>
      <c r="E301" s="1790"/>
      <c r="F301" s="1790"/>
      <c r="G301" s="1790"/>
      <c r="H301" s="1790"/>
      <c r="I301" s="1791"/>
      <c r="J301" s="1772">
        <f>J297+J298-J299+J300</f>
        <v>0</v>
      </c>
      <c r="K301" s="1772"/>
      <c r="L301" s="1772"/>
      <c r="M301" s="1772">
        <f t="shared" ref="M301" si="21">M297+M298-M299+M300</f>
        <v>0</v>
      </c>
      <c r="N301" s="1772"/>
      <c r="O301" s="1772"/>
      <c r="P301" s="1772">
        <f t="shared" ref="P301" si="22">P297+P298-P299+P300</f>
        <v>0</v>
      </c>
      <c r="Q301" s="1772"/>
      <c r="R301" s="1772"/>
      <c r="S301" s="1772">
        <f t="shared" ref="S301" si="23">S297+S298-S299+S300</f>
        <v>0</v>
      </c>
      <c r="T301" s="1772"/>
      <c r="U301" s="1772"/>
      <c r="V301" s="1772">
        <f t="shared" ref="V301" si="24">V297+V298-V299+V300</f>
        <v>0</v>
      </c>
      <c r="W301" s="1772"/>
      <c r="X301" s="1772"/>
      <c r="Y301" s="1772">
        <f t="shared" ref="Y301" si="25">Y297+Y298-Y299+Y300</f>
        <v>0</v>
      </c>
      <c r="Z301" s="1772"/>
      <c r="AA301" s="1772"/>
      <c r="AB301" s="1772">
        <f t="shared" ref="AB301" si="26">AB297+AB298-AB299+AB300</f>
        <v>0</v>
      </c>
      <c r="AC301" s="1772"/>
      <c r="AD301" s="1772"/>
      <c r="AE301" s="1772">
        <f t="shared" ref="AE301" si="27">AE297+AE298-AE299+AE300</f>
        <v>0</v>
      </c>
      <c r="AF301" s="1772"/>
      <c r="AG301" s="1772"/>
      <c r="AI301" s="632">
        <f>J297+J298-J299+J300-J301</f>
        <v>0</v>
      </c>
      <c r="AJ301" s="664">
        <f>M297+M298-M299+M300-M301</f>
        <v>0</v>
      </c>
      <c r="AK301" s="664">
        <f>P297+P298-P299+P300-P301</f>
        <v>0</v>
      </c>
      <c r="AL301" s="664">
        <f>S297+S298-S299+S300-S301</f>
        <v>0</v>
      </c>
      <c r="AM301" s="664">
        <f>V297+V298-V299+V300-V301</f>
        <v>0</v>
      </c>
      <c r="AN301" s="664">
        <f>Y297+Y298-Y299+Y300-Y301</f>
        <v>0</v>
      </c>
      <c r="AO301" s="664">
        <f>AB297+AB298-AB299+AB300-AB301</f>
        <v>0</v>
      </c>
      <c r="AP301" s="619">
        <f>AE297+AE298-AE299+AE300-AE301</f>
        <v>0</v>
      </c>
      <c r="AQ301" s="18"/>
      <c r="AR301" s="617"/>
      <c r="AS301" s="618"/>
      <c r="AT301" s="618"/>
      <c r="AU301" s="618"/>
      <c r="AV301" s="618"/>
      <c r="AW301" s="618"/>
      <c r="AX301" s="618"/>
      <c r="AY301" s="630"/>
      <c r="BA301" s="617"/>
      <c r="BB301" s="618"/>
      <c r="BC301" s="618"/>
      <c r="BD301" s="618"/>
      <c r="BE301" s="618"/>
      <c r="BF301" s="618"/>
      <c r="BG301" s="618"/>
      <c r="BH301" s="630"/>
    </row>
    <row r="302" spans="1:60" s="592" customFormat="1" ht="15" thickBot="1">
      <c r="A302" s="605"/>
      <c r="D302" s="1796" t="s">
        <v>34</v>
      </c>
      <c r="E302" s="1796"/>
      <c r="F302" s="1796"/>
      <c r="G302" s="1796"/>
      <c r="H302" s="1796"/>
      <c r="I302" s="1796"/>
      <c r="J302" s="1796"/>
      <c r="K302" s="1796"/>
      <c r="L302" s="1796"/>
      <c r="M302" s="1796"/>
      <c r="N302" s="1796"/>
      <c r="O302" s="1796"/>
      <c r="P302" s="1796"/>
      <c r="Q302" s="1796"/>
      <c r="R302" s="1796"/>
      <c r="S302" s="1796"/>
      <c r="T302" s="1796"/>
      <c r="U302" s="1796"/>
      <c r="V302" s="1796"/>
      <c r="W302" s="1796"/>
      <c r="X302" s="1796"/>
      <c r="Y302" s="1796"/>
      <c r="Z302" s="1796"/>
      <c r="AA302" s="1796"/>
      <c r="AB302" s="1796"/>
      <c r="AC302" s="1796"/>
      <c r="AD302" s="1796"/>
      <c r="AE302" s="1796"/>
      <c r="AF302" s="1796"/>
      <c r="AG302" s="1796"/>
      <c r="AH302" s="616"/>
      <c r="AI302" s="617"/>
      <c r="AJ302" s="618"/>
      <c r="AK302" s="618"/>
      <c r="AL302" s="618"/>
      <c r="AM302" s="618"/>
      <c r="AN302" s="618"/>
      <c r="AO302" s="618"/>
      <c r="AP302" s="619"/>
      <c r="AQ302" s="18"/>
      <c r="AR302" s="617"/>
      <c r="AS302" s="618"/>
      <c r="AT302" s="618"/>
      <c r="AU302" s="618"/>
      <c r="AV302" s="618"/>
      <c r="AW302" s="618"/>
      <c r="AX302" s="618"/>
      <c r="AY302" s="630"/>
      <c r="BA302" s="617"/>
      <c r="BB302" s="618"/>
      <c r="BC302" s="618"/>
      <c r="BD302" s="618"/>
      <c r="BE302" s="618"/>
      <c r="BF302" s="618"/>
      <c r="BG302" s="618"/>
      <c r="BH302" s="630"/>
    </row>
    <row r="303" spans="1:60" s="592" customFormat="1" ht="21.75" customHeight="1">
      <c r="A303" s="605"/>
      <c r="D303" s="1794" t="s">
        <v>32</v>
      </c>
      <c r="E303" s="1794"/>
      <c r="F303" s="1794"/>
      <c r="G303" s="1794"/>
      <c r="H303" s="1794"/>
      <c r="I303" s="1794"/>
      <c r="J303" s="1888">
        <f>J285-J291-J297</f>
        <v>0</v>
      </c>
      <c r="K303" s="1888"/>
      <c r="L303" s="1888"/>
      <c r="M303" s="1888">
        <f>M285-M291-M297</f>
        <v>0</v>
      </c>
      <c r="N303" s="1888"/>
      <c r="O303" s="1888"/>
      <c r="P303" s="1888">
        <f>P285-P291-P297</f>
        <v>0</v>
      </c>
      <c r="Q303" s="1888"/>
      <c r="R303" s="1888"/>
      <c r="S303" s="1888">
        <f>S285-S291-S297</f>
        <v>0</v>
      </c>
      <c r="T303" s="1888"/>
      <c r="U303" s="1888"/>
      <c r="V303" s="1888">
        <f>V285-V291-V297</f>
        <v>0</v>
      </c>
      <c r="W303" s="1888"/>
      <c r="X303" s="1888"/>
      <c r="Y303" s="1888">
        <f>Y285-Y291-Y297</f>
        <v>0</v>
      </c>
      <c r="Z303" s="1888"/>
      <c r="AA303" s="1888"/>
      <c r="AB303" s="1888">
        <f>AB285-AB291-AB297</f>
        <v>0</v>
      </c>
      <c r="AC303" s="1888"/>
      <c r="AD303" s="1888"/>
      <c r="AE303" s="1888">
        <f>AE285-AE291-AE297</f>
        <v>0</v>
      </c>
      <c r="AF303" s="1888"/>
      <c r="AG303" s="1888"/>
      <c r="AI303" s="632">
        <f>J285-J291-J297-J303</f>
        <v>0</v>
      </c>
      <c r="AJ303" s="664">
        <f>M285-M291-M297-M303</f>
        <v>0</v>
      </c>
      <c r="AK303" s="664">
        <f>P285-P291-P297-P303</f>
        <v>0</v>
      </c>
      <c r="AL303" s="664">
        <f>S285-S291-S297-S303</f>
        <v>0</v>
      </c>
      <c r="AM303" s="664">
        <f>V285-V291-V297-V303</f>
        <v>0</v>
      </c>
      <c r="AN303" s="664">
        <f>Y285-Y291-Y297-Y303</f>
        <v>0</v>
      </c>
      <c r="AO303" s="664">
        <f>AB285-AB291-AB297-AB303</f>
        <v>0</v>
      </c>
      <c r="AP303" s="619">
        <f>SUM(J303:AD303)-AE303</f>
        <v>0</v>
      </c>
      <c r="AQ303" s="18"/>
      <c r="AR303" s="632">
        <f>J303-J329</f>
        <v>0</v>
      </c>
      <c r="AS303" s="664">
        <f>M303-M329</f>
        <v>0</v>
      </c>
      <c r="AT303" s="664">
        <f>P303-P329</f>
        <v>0</v>
      </c>
      <c r="AU303" s="664">
        <f>S303-S329</f>
        <v>0</v>
      </c>
      <c r="AV303" s="664">
        <f>V303-V329</f>
        <v>0</v>
      </c>
      <c r="AW303" s="664">
        <f>Y303-Y329</f>
        <v>0</v>
      </c>
      <c r="AX303" s="664">
        <f>AB303-AB329</f>
        <v>0</v>
      </c>
      <c r="AY303" s="619">
        <f>AE303-AE329</f>
        <v>0</v>
      </c>
      <c r="BA303" s="617"/>
      <c r="BB303" s="618"/>
      <c r="BC303" s="618"/>
      <c r="BD303" s="618"/>
      <c r="BE303" s="618"/>
      <c r="BF303" s="618"/>
      <c r="BG303" s="618"/>
      <c r="BH303" s="630"/>
    </row>
    <row r="304" spans="1:60" s="592" customFormat="1" ht="21.75" customHeight="1" thickBot="1">
      <c r="A304" s="605"/>
      <c r="D304" s="1782" t="s">
        <v>30</v>
      </c>
      <c r="E304" s="1782"/>
      <c r="F304" s="1782"/>
      <c r="G304" s="1782"/>
      <c r="H304" s="1782"/>
      <c r="I304" s="1782"/>
      <c r="J304" s="1772">
        <f>J289-J295-J301</f>
        <v>0</v>
      </c>
      <c r="K304" s="1772"/>
      <c r="L304" s="1772"/>
      <c r="M304" s="1772">
        <f>M289-M295-M301</f>
        <v>0</v>
      </c>
      <c r="N304" s="1772"/>
      <c r="O304" s="1772"/>
      <c r="P304" s="1772">
        <f>P289-P295-P301</f>
        <v>0</v>
      </c>
      <c r="Q304" s="1772"/>
      <c r="R304" s="1772"/>
      <c r="S304" s="1772">
        <f>S289-S295-S301</f>
        <v>0</v>
      </c>
      <c r="T304" s="1772"/>
      <c r="U304" s="1772"/>
      <c r="V304" s="1772">
        <f>V289-V295-V301</f>
        <v>0</v>
      </c>
      <c r="W304" s="1772"/>
      <c r="X304" s="1772"/>
      <c r="Y304" s="1772">
        <f>Y289-Y295-Y301</f>
        <v>0</v>
      </c>
      <c r="Z304" s="1772"/>
      <c r="AA304" s="1772"/>
      <c r="AB304" s="1772">
        <f>AB289-AB295-AB301</f>
        <v>0</v>
      </c>
      <c r="AC304" s="1772"/>
      <c r="AD304" s="1772"/>
      <c r="AE304" s="1772">
        <f>AE289-AE295-AE301</f>
        <v>0</v>
      </c>
      <c r="AF304" s="1772"/>
      <c r="AG304" s="1772"/>
      <c r="AI304" s="620">
        <f>J289-J295-J301-J304</f>
        <v>0</v>
      </c>
      <c r="AJ304" s="621">
        <f>M289-M295-M301-M304</f>
        <v>0</v>
      </c>
      <c r="AK304" s="621">
        <f>P289-P295-P301-P304</f>
        <v>0</v>
      </c>
      <c r="AL304" s="621">
        <f>S289-S295-S301-S304</f>
        <v>0</v>
      </c>
      <c r="AM304" s="621">
        <f>V289-V295-V301-V304</f>
        <v>0</v>
      </c>
      <c r="AN304" s="621">
        <f>Y289-Y295-Y301-Y304</f>
        <v>0</v>
      </c>
      <c r="AO304" s="621">
        <f>AB289-AB295-AB301-AB304</f>
        <v>0</v>
      </c>
      <c r="AP304" s="622">
        <f>SUM(J304:AD304)-AE304</f>
        <v>0</v>
      </c>
      <c r="AQ304" s="18"/>
      <c r="AR304" s="785"/>
      <c r="AS304" s="786"/>
      <c r="AT304" s="786"/>
      <c r="AU304" s="786"/>
      <c r="AV304" s="786"/>
      <c r="AW304" s="786"/>
      <c r="AX304" s="786"/>
      <c r="AY304" s="787"/>
      <c r="BA304" s="620">
        <f>J304-BS!$F$13</f>
        <v>0</v>
      </c>
      <c r="BB304" s="621">
        <f>M304-BS!$F$14</f>
        <v>0</v>
      </c>
      <c r="BC304" s="621">
        <f>P304-BS!$F$15</f>
        <v>0</v>
      </c>
      <c r="BD304" s="621">
        <f>S304-BS!$F$16</f>
        <v>0</v>
      </c>
      <c r="BE304" s="621">
        <f>V304-BS!$F$17</f>
        <v>0</v>
      </c>
      <c r="BF304" s="621">
        <f>Y304-BS!$F$18</f>
        <v>0</v>
      </c>
      <c r="BG304" s="621">
        <f>AB304-BS!$F$19</f>
        <v>0</v>
      </c>
      <c r="BH304" s="622">
        <f>AE304-BS!$F$12</f>
        <v>0</v>
      </c>
    </row>
    <row r="305" spans="1:60" s="592" customFormat="1">
      <c r="A305" s="605"/>
      <c r="D305" s="781"/>
      <c r="E305" s="781"/>
      <c r="F305" s="781"/>
      <c r="G305" s="781"/>
      <c r="AI305" s="18"/>
      <c r="AJ305" s="18"/>
      <c r="AK305" s="18"/>
      <c r="AL305" s="18"/>
      <c r="AM305" s="18"/>
      <c r="AN305" s="18"/>
      <c r="AO305" s="18"/>
      <c r="AP305" s="18"/>
      <c r="AQ305" s="18"/>
    </row>
    <row r="306" spans="1:60" s="592" customFormat="1" ht="15" thickBot="1">
      <c r="A306" s="605"/>
      <c r="D306" s="781"/>
      <c r="E306" s="781"/>
      <c r="F306" s="781"/>
      <c r="G306" s="781"/>
      <c r="AI306" s="18"/>
      <c r="AJ306" s="18"/>
      <c r="AK306" s="18"/>
      <c r="AL306" s="18"/>
      <c r="AM306" s="18"/>
      <c r="AN306" s="18"/>
      <c r="AO306" s="18"/>
      <c r="AP306" s="18"/>
      <c r="AQ306" s="18"/>
    </row>
    <row r="307" spans="1:60" s="592" customFormat="1" ht="15" thickBot="1">
      <c r="A307" s="605" t="s">
        <v>1461</v>
      </c>
      <c r="D307" s="1697" t="s">
        <v>20</v>
      </c>
      <c r="E307" s="1698"/>
      <c r="F307" s="1698"/>
      <c r="G307" s="1698"/>
      <c r="H307" s="1698"/>
      <c r="I307" s="1699"/>
      <c r="J307" s="1705" t="s">
        <v>3</v>
      </c>
      <c r="K307" s="1705"/>
      <c r="L307" s="1705"/>
      <c r="M307" s="1705"/>
      <c r="N307" s="1705"/>
      <c r="O307" s="1705"/>
      <c r="P307" s="1705"/>
      <c r="Q307" s="1705"/>
      <c r="R307" s="1705"/>
      <c r="S307" s="1705"/>
      <c r="T307" s="1705"/>
      <c r="U307" s="1705"/>
      <c r="V307" s="1705"/>
      <c r="W307" s="1705"/>
      <c r="X307" s="1705"/>
      <c r="Y307" s="1705"/>
      <c r="Z307" s="1705"/>
      <c r="AA307" s="1705"/>
      <c r="AB307" s="1705"/>
      <c r="AC307" s="1705"/>
      <c r="AD307" s="1705"/>
      <c r="AE307" s="1705"/>
      <c r="AF307" s="1705"/>
      <c r="AG307" s="1705"/>
      <c r="AI307" s="18"/>
      <c r="AJ307" s="18"/>
      <c r="AK307" s="18"/>
      <c r="AL307" s="18"/>
      <c r="AM307" s="18"/>
      <c r="AN307" s="18"/>
      <c r="AO307" s="18"/>
      <c r="AP307" s="18"/>
      <c r="AQ307" s="18"/>
    </row>
    <row r="308" spans="1:60" s="592" customFormat="1" ht="46.5" thickTop="1" thickBot="1">
      <c r="A308" s="605"/>
      <c r="D308" s="1700"/>
      <c r="E308" s="1701"/>
      <c r="F308" s="1701"/>
      <c r="G308" s="1701"/>
      <c r="H308" s="1701"/>
      <c r="I308" s="1702"/>
      <c r="J308" s="1706" t="s">
        <v>441</v>
      </c>
      <c r="K308" s="1706"/>
      <c r="L308" s="1706"/>
      <c r="M308" s="1706" t="s">
        <v>21</v>
      </c>
      <c r="N308" s="1706"/>
      <c r="O308" s="1706"/>
      <c r="P308" s="1706" t="s">
        <v>442</v>
      </c>
      <c r="Q308" s="1706"/>
      <c r="R308" s="1706"/>
      <c r="S308" s="1706" t="s">
        <v>22</v>
      </c>
      <c r="T308" s="1706"/>
      <c r="U308" s="1706"/>
      <c r="V308" s="1706" t="s">
        <v>23</v>
      </c>
      <c r="W308" s="1706"/>
      <c r="X308" s="1706"/>
      <c r="Y308" s="1706" t="s">
        <v>443</v>
      </c>
      <c r="Z308" s="1706"/>
      <c r="AA308" s="1706"/>
      <c r="AB308" s="1706" t="s">
        <v>24</v>
      </c>
      <c r="AC308" s="1706"/>
      <c r="AD308" s="1706"/>
      <c r="AE308" s="1706" t="s">
        <v>14</v>
      </c>
      <c r="AF308" s="1706"/>
      <c r="AG308" s="1706"/>
      <c r="AI308" s="772" t="s">
        <v>441</v>
      </c>
      <c r="AJ308" s="773" t="s">
        <v>21</v>
      </c>
      <c r="AK308" s="773" t="s">
        <v>442</v>
      </c>
      <c r="AL308" s="772" t="s">
        <v>22</v>
      </c>
      <c r="AM308" s="773" t="s">
        <v>23</v>
      </c>
      <c r="AN308" s="773" t="s">
        <v>443</v>
      </c>
      <c r="AO308" s="773" t="s">
        <v>24</v>
      </c>
      <c r="AP308" s="773" t="s">
        <v>14</v>
      </c>
      <c r="AQ308" s="18"/>
      <c r="AR308" s="59" t="s">
        <v>441</v>
      </c>
      <c r="AS308" s="770" t="s">
        <v>21</v>
      </c>
      <c r="AT308" s="770" t="s">
        <v>442</v>
      </c>
      <c r="AU308" s="59" t="s">
        <v>22</v>
      </c>
      <c r="AV308" s="770" t="s">
        <v>23</v>
      </c>
      <c r="AW308" s="770" t="s">
        <v>443</v>
      </c>
      <c r="AX308" s="770" t="s">
        <v>24</v>
      </c>
      <c r="AY308" s="770" t="s">
        <v>14</v>
      </c>
      <c r="BA308" s="772" t="s">
        <v>441</v>
      </c>
      <c r="BB308" s="773" t="s">
        <v>21</v>
      </c>
      <c r="BC308" s="773" t="s">
        <v>442</v>
      </c>
      <c r="BD308" s="772" t="s">
        <v>22</v>
      </c>
      <c r="BE308" s="773" t="s">
        <v>23</v>
      </c>
      <c r="BF308" s="773" t="s">
        <v>443</v>
      </c>
      <c r="BG308" s="773" t="s">
        <v>24</v>
      </c>
      <c r="BH308" s="773" t="s">
        <v>14</v>
      </c>
    </row>
    <row r="309" spans="1:60" s="592" customFormat="1" ht="15" thickBot="1">
      <c r="A309" s="605"/>
      <c r="D309" s="1796" t="s">
        <v>25</v>
      </c>
      <c r="E309" s="1796"/>
      <c r="F309" s="1796"/>
      <c r="G309" s="1796"/>
      <c r="H309" s="1796"/>
      <c r="I309" s="1796"/>
      <c r="J309" s="1796"/>
      <c r="K309" s="1796"/>
      <c r="L309" s="1796"/>
      <c r="M309" s="1796"/>
      <c r="N309" s="1796"/>
      <c r="O309" s="1796"/>
      <c r="P309" s="1796"/>
      <c r="Q309" s="1796"/>
      <c r="R309" s="1796"/>
      <c r="S309" s="1796"/>
      <c r="T309" s="1796"/>
      <c r="U309" s="1796"/>
      <c r="V309" s="1796"/>
      <c r="W309" s="1796"/>
      <c r="X309" s="1796"/>
      <c r="Y309" s="1796"/>
      <c r="Z309" s="1796"/>
      <c r="AA309" s="1796"/>
      <c r="AB309" s="1796"/>
      <c r="AC309" s="1796"/>
      <c r="AD309" s="1796"/>
      <c r="AE309" s="1796"/>
      <c r="AF309" s="1796"/>
      <c r="AG309" s="1796"/>
      <c r="AH309" s="616"/>
      <c r="AI309" s="623"/>
      <c r="AJ309" s="624"/>
      <c r="AK309" s="624"/>
      <c r="AL309" s="624"/>
      <c r="AM309" s="624"/>
      <c r="AN309" s="624"/>
      <c r="AO309" s="624"/>
      <c r="AP309" s="629"/>
      <c r="AQ309" s="18"/>
      <c r="BA309" s="623"/>
      <c r="BB309" s="624"/>
      <c r="BC309" s="624"/>
      <c r="BD309" s="624"/>
      <c r="BE309" s="624"/>
      <c r="BF309" s="624"/>
      <c r="BG309" s="624"/>
      <c r="BH309" s="629"/>
    </row>
    <row r="310" spans="1:60" s="592" customFormat="1" ht="21.75" customHeight="1">
      <c r="A310" s="605"/>
      <c r="D310" s="1777" t="s">
        <v>26</v>
      </c>
      <c r="E310" s="1777"/>
      <c r="F310" s="1777"/>
      <c r="G310" s="1777"/>
      <c r="H310" s="1777"/>
      <c r="I310" s="1777"/>
      <c r="J310" s="1710"/>
      <c r="K310" s="1710"/>
      <c r="L310" s="1710"/>
      <c r="M310" s="1710"/>
      <c r="N310" s="1710"/>
      <c r="O310" s="1710"/>
      <c r="P310" s="1710"/>
      <c r="Q310" s="1710"/>
      <c r="R310" s="1710"/>
      <c r="S310" s="1710"/>
      <c r="T310" s="1710"/>
      <c r="U310" s="1710"/>
      <c r="V310" s="1710"/>
      <c r="W310" s="1710"/>
      <c r="X310" s="1710"/>
      <c r="Y310" s="1710"/>
      <c r="Z310" s="1710"/>
      <c r="AA310" s="1710"/>
      <c r="AB310" s="1710"/>
      <c r="AC310" s="1710"/>
      <c r="AD310" s="1710"/>
      <c r="AE310" s="1780">
        <f>SUM(J310:AD310)</f>
        <v>0</v>
      </c>
      <c r="AF310" s="1780"/>
      <c r="AG310" s="1780"/>
      <c r="AI310" s="617"/>
      <c r="AJ310" s="618"/>
      <c r="AK310" s="618"/>
      <c r="AL310" s="618"/>
      <c r="AM310" s="618"/>
      <c r="AN310" s="618"/>
      <c r="AO310" s="618"/>
      <c r="AP310" s="619">
        <f>SUM(J310:AD310)-AE310</f>
        <v>0</v>
      </c>
      <c r="AQ310" s="18"/>
      <c r="BA310" s="617"/>
      <c r="BB310" s="618"/>
      <c r="BC310" s="618"/>
      <c r="BD310" s="618"/>
      <c r="BE310" s="618"/>
      <c r="BF310" s="618"/>
      <c r="BG310" s="618"/>
      <c r="BH310" s="630"/>
    </row>
    <row r="311" spans="1:60" s="592" customFormat="1">
      <c r="A311" s="605"/>
      <c r="D311" s="1781" t="s">
        <v>27</v>
      </c>
      <c r="E311" s="1781"/>
      <c r="F311" s="1781"/>
      <c r="G311" s="1781"/>
      <c r="H311" s="1781"/>
      <c r="I311" s="1781"/>
      <c r="J311" s="1679"/>
      <c r="K311" s="1679"/>
      <c r="L311" s="1679"/>
      <c r="M311" s="1679"/>
      <c r="N311" s="1679"/>
      <c r="O311" s="1679"/>
      <c r="P311" s="1679"/>
      <c r="Q311" s="1679"/>
      <c r="R311" s="1679"/>
      <c r="S311" s="1679"/>
      <c r="T311" s="1679"/>
      <c r="U311" s="1679"/>
      <c r="V311" s="1679"/>
      <c r="W311" s="1679"/>
      <c r="X311" s="1679"/>
      <c r="Y311" s="1679"/>
      <c r="Z311" s="1679"/>
      <c r="AA311" s="1679"/>
      <c r="AB311" s="1679"/>
      <c r="AC311" s="1679"/>
      <c r="AD311" s="1679"/>
      <c r="AE311" s="1773">
        <f>SUM(J311:AD311)</f>
        <v>0</v>
      </c>
      <c r="AF311" s="1773"/>
      <c r="AG311" s="1773"/>
      <c r="AI311" s="617"/>
      <c r="AJ311" s="618"/>
      <c r="AK311" s="618"/>
      <c r="AL311" s="618"/>
      <c r="AM311" s="618"/>
      <c r="AN311" s="618"/>
      <c r="AO311" s="618"/>
      <c r="AP311" s="619">
        <f>SUM(J311:AD311)-AE311</f>
        <v>0</v>
      </c>
      <c r="AQ311" s="18"/>
      <c r="BA311" s="617"/>
      <c r="BB311" s="618"/>
      <c r="BC311" s="618"/>
      <c r="BD311" s="618"/>
      <c r="BE311" s="618"/>
      <c r="BF311" s="618"/>
      <c r="BG311" s="618"/>
      <c r="BH311" s="630"/>
    </row>
    <row r="312" spans="1:60" s="592" customFormat="1">
      <c r="A312" s="605"/>
      <c r="D312" s="1781" t="s">
        <v>28</v>
      </c>
      <c r="E312" s="1781"/>
      <c r="F312" s="1781"/>
      <c r="G312" s="1781"/>
      <c r="H312" s="1781"/>
      <c r="I312" s="1781"/>
      <c r="J312" s="1679"/>
      <c r="K312" s="1679"/>
      <c r="L312" s="1679"/>
      <c r="M312" s="1679"/>
      <c r="N312" s="1679"/>
      <c r="O312" s="1679"/>
      <c r="P312" s="1679"/>
      <c r="Q312" s="1679"/>
      <c r="R312" s="1679"/>
      <c r="S312" s="1679"/>
      <c r="T312" s="1679"/>
      <c r="U312" s="1679"/>
      <c r="V312" s="1679"/>
      <c r="W312" s="1679"/>
      <c r="X312" s="1679"/>
      <c r="Y312" s="1679"/>
      <c r="Z312" s="1679"/>
      <c r="AA312" s="1679"/>
      <c r="AB312" s="1679"/>
      <c r="AC312" s="1679"/>
      <c r="AD312" s="1679"/>
      <c r="AE312" s="1773">
        <f t="shared" ref="AE312" si="28">SUM(J312:AD312)</f>
        <v>0</v>
      </c>
      <c r="AF312" s="1773"/>
      <c r="AG312" s="1773"/>
      <c r="AI312" s="617"/>
      <c r="AJ312" s="618"/>
      <c r="AK312" s="618"/>
      <c r="AL312" s="618"/>
      <c r="AM312" s="618"/>
      <c r="AN312" s="618"/>
      <c r="AO312" s="618"/>
      <c r="AP312" s="619">
        <f t="shared" ref="AP312" si="29">SUM(J312:AD312)-AE312</f>
        <v>0</v>
      </c>
      <c r="AQ312" s="18"/>
      <c r="BA312" s="617"/>
      <c r="BB312" s="618"/>
      <c r="BC312" s="618"/>
      <c r="BD312" s="618"/>
      <c r="BE312" s="618"/>
      <c r="BF312" s="618"/>
      <c r="BG312" s="618"/>
      <c r="BH312" s="630"/>
    </row>
    <row r="313" spans="1:60" s="592" customFormat="1">
      <c r="A313" s="605"/>
      <c r="D313" s="1781" t="s">
        <v>29</v>
      </c>
      <c r="E313" s="1781"/>
      <c r="F313" s="1781"/>
      <c r="G313" s="1781"/>
      <c r="H313" s="1781"/>
      <c r="I313" s="1781"/>
      <c r="J313" s="1679"/>
      <c r="K313" s="1679"/>
      <c r="L313" s="1679"/>
      <c r="M313" s="1679"/>
      <c r="N313" s="1679"/>
      <c r="O313" s="1679"/>
      <c r="P313" s="1679"/>
      <c r="Q313" s="1679"/>
      <c r="R313" s="1679"/>
      <c r="S313" s="1679"/>
      <c r="T313" s="1679"/>
      <c r="U313" s="1679"/>
      <c r="V313" s="1679"/>
      <c r="W313" s="1679"/>
      <c r="X313" s="1679"/>
      <c r="Y313" s="1679"/>
      <c r="Z313" s="1679"/>
      <c r="AA313" s="1679"/>
      <c r="AB313" s="1679"/>
      <c r="AC313" s="1679"/>
      <c r="AD313" s="1679"/>
      <c r="AE313" s="1773">
        <f>SUM(J313:AD313)</f>
        <v>0</v>
      </c>
      <c r="AF313" s="1773"/>
      <c r="AG313" s="1773"/>
      <c r="AI313" s="617"/>
      <c r="AJ313" s="618"/>
      <c r="AK313" s="618"/>
      <c r="AL313" s="618"/>
      <c r="AM313" s="618"/>
      <c r="AN313" s="618"/>
      <c r="AO313" s="618"/>
      <c r="AP313" s="619">
        <f>SUM(J313:AD313)-AE313</f>
        <v>0</v>
      </c>
      <c r="AQ313" s="18"/>
      <c r="BA313" s="617"/>
      <c r="BB313" s="618"/>
      <c r="BC313" s="618"/>
      <c r="BD313" s="618"/>
      <c r="BE313" s="618"/>
      <c r="BF313" s="618"/>
      <c r="BG313" s="618"/>
      <c r="BH313" s="630"/>
    </row>
    <row r="314" spans="1:60" s="592" customFormat="1" ht="21.75" customHeight="1" thickBot="1">
      <c r="A314" s="605"/>
      <c r="D314" s="1782" t="s">
        <v>30</v>
      </c>
      <c r="E314" s="1782"/>
      <c r="F314" s="1782"/>
      <c r="G314" s="1782"/>
      <c r="H314" s="1782"/>
      <c r="I314" s="1782"/>
      <c r="J314" s="1772">
        <f>J310+J311-J312+J313</f>
        <v>0</v>
      </c>
      <c r="K314" s="1772"/>
      <c r="L314" s="1772"/>
      <c r="M314" s="1772">
        <f t="shared" ref="M314" si="30">M310+M311-M312+M313</f>
        <v>0</v>
      </c>
      <c r="N314" s="1772"/>
      <c r="O314" s="1772"/>
      <c r="P314" s="1772">
        <f t="shared" ref="P314" si="31">P310+P311-P312+P313</f>
        <v>0</v>
      </c>
      <c r="Q314" s="1772"/>
      <c r="R314" s="1772"/>
      <c r="S314" s="1772">
        <f t="shared" ref="S314" si="32">S310+S311-S312+S313</f>
        <v>0</v>
      </c>
      <c r="T314" s="1772"/>
      <c r="U314" s="1772"/>
      <c r="V314" s="1772">
        <f t="shared" ref="V314" si="33">V310+V311-V312+V313</f>
        <v>0</v>
      </c>
      <c r="W314" s="1772"/>
      <c r="X314" s="1772"/>
      <c r="Y314" s="1772">
        <f t="shared" ref="Y314" si="34">Y310+Y311-Y312+Y313</f>
        <v>0</v>
      </c>
      <c r="Z314" s="1772"/>
      <c r="AA314" s="1772"/>
      <c r="AB314" s="1772">
        <f t="shared" ref="AB314" si="35">AB310+AB311-AB312+AB313</f>
        <v>0</v>
      </c>
      <c r="AC314" s="1772"/>
      <c r="AD314" s="1772"/>
      <c r="AE314" s="1772">
        <f t="shared" ref="AE314" si="36">AE310+AE311-AE312+AE313</f>
        <v>0</v>
      </c>
      <c r="AF314" s="1772"/>
      <c r="AG314" s="1772"/>
      <c r="AI314" s="632">
        <f>J310+J311-J312+J313-J314</f>
        <v>0</v>
      </c>
      <c r="AJ314" s="664">
        <f>M310+M311-M312+M313-M314</f>
        <v>0</v>
      </c>
      <c r="AK314" s="664">
        <f>P310+P311-P312+P313-P314</f>
        <v>0</v>
      </c>
      <c r="AL314" s="664">
        <f>S310+S311-S312+S313-S314</f>
        <v>0</v>
      </c>
      <c r="AM314" s="664">
        <f>V310+V311-V312+V313-V314</f>
        <v>0</v>
      </c>
      <c r="AN314" s="664">
        <f>Y310+Y311-Y312+Y313-Y314</f>
        <v>0</v>
      </c>
      <c r="AO314" s="664">
        <f>AB310+AB311-AB312+AB313-AB314</f>
        <v>0</v>
      </c>
      <c r="AP314" s="619">
        <f>AE310+AE311-AE312+AE313-AE314</f>
        <v>0</v>
      </c>
      <c r="AQ314" s="18"/>
      <c r="BA314" s="632"/>
      <c r="BB314" s="664"/>
      <c r="BC314" s="664"/>
      <c r="BD314" s="664"/>
      <c r="BE314" s="664"/>
      <c r="BF314" s="664"/>
      <c r="BG314" s="664"/>
      <c r="BH314" s="619"/>
    </row>
    <row r="315" spans="1:60" s="592" customFormat="1" ht="15" thickBot="1">
      <c r="A315" s="605"/>
      <c r="D315" s="1796" t="s">
        <v>31</v>
      </c>
      <c r="E315" s="1796"/>
      <c r="F315" s="1796"/>
      <c r="G315" s="1796"/>
      <c r="H315" s="1796"/>
      <c r="I315" s="1796"/>
      <c r="J315" s="1796"/>
      <c r="K315" s="1796"/>
      <c r="L315" s="1796"/>
      <c r="M315" s="1796"/>
      <c r="N315" s="1796"/>
      <c r="O315" s="1796"/>
      <c r="P315" s="1796"/>
      <c r="Q315" s="1796"/>
      <c r="R315" s="1796"/>
      <c r="S315" s="1796"/>
      <c r="T315" s="1796"/>
      <c r="U315" s="1796"/>
      <c r="V315" s="1796"/>
      <c r="W315" s="1796"/>
      <c r="X315" s="1796"/>
      <c r="Y315" s="1796"/>
      <c r="Z315" s="1796"/>
      <c r="AA315" s="1796"/>
      <c r="AB315" s="1796"/>
      <c r="AC315" s="1796"/>
      <c r="AD315" s="1796"/>
      <c r="AE315" s="1796"/>
      <c r="AF315" s="1796"/>
      <c r="AG315" s="1796"/>
      <c r="AH315" s="616"/>
      <c r="AI315" s="617"/>
      <c r="AJ315" s="618"/>
      <c r="AK315" s="618"/>
      <c r="AL315" s="618"/>
      <c r="AM315" s="618"/>
      <c r="AN315" s="618"/>
      <c r="AO315" s="618"/>
      <c r="AP315" s="619"/>
      <c r="AQ315" s="18"/>
      <c r="BA315" s="617"/>
      <c r="BB315" s="618"/>
      <c r="BC315" s="618"/>
      <c r="BD315" s="618"/>
      <c r="BE315" s="618"/>
      <c r="BF315" s="618"/>
      <c r="BG315" s="618"/>
      <c r="BH315" s="630"/>
    </row>
    <row r="316" spans="1:60" s="592" customFormat="1" ht="21.75" customHeight="1">
      <c r="A316" s="605"/>
      <c r="D316" s="1754" t="s">
        <v>32</v>
      </c>
      <c r="E316" s="1755"/>
      <c r="F316" s="1755"/>
      <c r="G316" s="1755"/>
      <c r="H316" s="1755"/>
      <c r="I316" s="1756"/>
      <c r="J316" s="1769"/>
      <c r="K316" s="1770"/>
      <c r="L316" s="1771"/>
      <c r="M316" s="1769"/>
      <c r="N316" s="1770"/>
      <c r="O316" s="1771"/>
      <c r="P316" s="1769"/>
      <c r="Q316" s="1770"/>
      <c r="R316" s="1771"/>
      <c r="S316" s="1769"/>
      <c r="T316" s="1770"/>
      <c r="U316" s="1771"/>
      <c r="V316" s="1769"/>
      <c r="W316" s="1770"/>
      <c r="X316" s="1771"/>
      <c r="Y316" s="1769"/>
      <c r="Z316" s="1770"/>
      <c r="AA316" s="1771"/>
      <c r="AB316" s="1769"/>
      <c r="AC316" s="1770"/>
      <c r="AD316" s="1771"/>
      <c r="AE316" s="1882">
        <f>SUM(J316:AD316)</f>
        <v>0</v>
      </c>
      <c r="AF316" s="1883"/>
      <c r="AG316" s="1884"/>
      <c r="AI316" s="617"/>
      <c r="AJ316" s="618"/>
      <c r="AK316" s="618"/>
      <c r="AL316" s="618"/>
      <c r="AM316" s="618"/>
      <c r="AN316" s="618"/>
      <c r="AO316" s="618"/>
      <c r="AP316" s="619">
        <f>SUM(J316:AD316)-AE316</f>
        <v>0</v>
      </c>
      <c r="AQ316" s="18"/>
      <c r="BA316" s="617"/>
      <c r="BB316" s="618"/>
      <c r="BC316" s="618"/>
      <c r="BD316" s="618"/>
      <c r="BE316" s="618"/>
      <c r="BF316" s="618"/>
      <c r="BG316" s="618"/>
      <c r="BH316" s="630"/>
    </row>
    <row r="317" spans="1:60" s="592" customFormat="1">
      <c r="A317" s="605"/>
      <c r="D317" s="1786" t="s">
        <v>27</v>
      </c>
      <c r="E317" s="1787"/>
      <c r="F317" s="1787"/>
      <c r="G317" s="1787"/>
      <c r="H317" s="1787"/>
      <c r="I317" s="1788"/>
      <c r="J317" s="1682"/>
      <c r="K317" s="1792"/>
      <c r="L317" s="1696"/>
      <c r="M317" s="1682"/>
      <c r="N317" s="1792"/>
      <c r="O317" s="1696"/>
      <c r="P317" s="1682"/>
      <c r="Q317" s="1792"/>
      <c r="R317" s="1696"/>
      <c r="S317" s="1682"/>
      <c r="T317" s="1792"/>
      <c r="U317" s="1696"/>
      <c r="V317" s="1682"/>
      <c r="W317" s="1792"/>
      <c r="X317" s="1696"/>
      <c r="Y317" s="1682"/>
      <c r="Z317" s="1792"/>
      <c r="AA317" s="1696"/>
      <c r="AB317" s="1682"/>
      <c r="AC317" s="1792"/>
      <c r="AD317" s="1696"/>
      <c r="AE317" s="1885">
        <f>SUM(J317:AD317)</f>
        <v>0</v>
      </c>
      <c r="AF317" s="1886"/>
      <c r="AG317" s="1887"/>
      <c r="AI317" s="617"/>
      <c r="AJ317" s="618"/>
      <c r="AK317" s="618"/>
      <c r="AL317" s="618"/>
      <c r="AM317" s="618"/>
      <c r="AN317" s="618"/>
      <c r="AO317" s="618"/>
      <c r="AP317" s="619">
        <f t="shared" ref="AP317:AP318" si="37">SUM(J317:AD317)-AE317</f>
        <v>0</v>
      </c>
      <c r="AQ317" s="18"/>
      <c r="BA317" s="617"/>
      <c r="BB317" s="618"/>
      <c r="BC317" s="618"/>
      <c r="BD317" s="618"/>
      <c r="BE317" s="618"/>
      <c r="BF317" s="618"/>
      <c r="BG317" s="618"/>
      <c r="BH317" s="630"/>
    </row>
    <row r="318" spans="1:60" s="592" customFormat="1">
      <c r="A318" s="605"/>
      <c r="D318" s="1786" t="s">
        <v>28</v>
      </c>
      <c r="E318" s="1787"/>
      <c r="F318" s="1787"/>
      <c r="G318" s="1787"/>
      <c r="H318" s="1787"/>
      <c r="I318" s="1788"/>
      <c r="J318" s="1682"/>
      <c r="K318" s="1792"/>
      <c r="L318" s="1696"/>
      <c r="M318" s="1682"/>
      <c r="N318" s="1792"/>
      <c r="O318" s="1696"/>
      <c r="P318" s="1682"/>
      <c r="Q318" s="1792"/>
      <c r="R318" s="1696"/>
      <c r="S318" s="1682"/>
      <c r="T318" s="1792"/>
      <c r="U318" s="1696"/>
      <c r="V318" s="1682"/>
      <c r="W318" s="1792"/>
      <c r="X318" s="1696"/>
      <c r="Y318" s="1682"/>
      <c r="Z318" s="1792"/>
      <c r="AA318" s="1696"/>
      <c r="AB318" s="1682"/>
      <c r="AC318" s="1792"/>
      <c r="AD318" s="1696"/>
      <c r="AE318" s="1885">
        <f>SUM(J318:AD318)</f>
        <v>0</v>
      </c>
      <c r="AF318" s="1886"/>
      <c r="AG318" s="1887"/>
      <c r="AI318" s="617"/>
      <c r="AJ318" s="618"/>
      <c r="AK318" s="618"/>
      <c r="AL318" s="618"/>
      <c r="AM318" s="618"/>
      <c r="AN318" s="618"/>
      <c r="AO318" s="618"/>
      <c r="AP318" s="619">
        <f t="shared" si="37"/>
        <v>0</v>
      </c>
      <c r="AQ318" s="18"/>
      <c r="BA318" s="679"/>
      <c r="BB318" s="618"/>
      <c r="BC318" s="618"/>
      <c r="BD318" s="618"/>
      <c r="BE318" s="618"/>
      <c r="BF318" s="618"/>
      <c r="BG318" s="618"/>
      <c r="BH318" s="630"/>
    </row>
    <row r="319" spans="1:60" s="592" customFormat="1">
      <c r="A319" s="605"/>
      <c r="D319" s="1781" t="s">
        <v>29</v>
      </c>
      <c r="E319" s="1781"/>
      <c r="F319" s="1781"/>
      <c r="G319" s="1781"/>
      <c r="H319" s="1781"/>
      <c r="I319" s="1781"/>
      <c r="J319" s="1679"/>
      <c r="K319" s="1679"/>
      <c r="L319" s="1679"/>
      <c r="M319" s="1679"/>
      <c r="N319" s="1679"/>
      <c r="O319" s="1679"/>
      <c r="P319" s="1679"/>
      <c r="Q319" s="1679"/>
      <c r="R319" s="1679"/>
      <c r="S319" s="1679"/>
      <c r="T319" s="1679"/>
      <c r="U319" s="1679"/>
      <c r="V319" s="1679"/>
      <c r="W319" s="1679"/>
      <c r="X319" s="1679"/>
      <c r="Y319" s="1679"/>
      <c r="Z319" s="1679"/>
      <c r="AA319" s="1679"/>
      <c r="AB319" s="1679"/>
      <c r="AC319" s="1679"/>
      <c r="AD319" s="1679"/>
      <c r="AE319" s="1773">
        <f>SUM(J319:AD319)</f>
        <v>0</v>
      </c>
      <c r="AF319" s="1773"/>
      <c r="AG319" s="1773"/>
      <c r="AI319" s="617"/>
      <c r="AJ319" s="618"/>
      <c r="AK319" s="618"/>
      <c r="AL319" s="618"/>
      <c r="AM319" s="618"/>
      <c r="AN319" s="618"/>
      <c r="AO319" s="618"/>
      <c r="AP319" s="619">
        <f>SUM(J319:AD319)-AE319</f>
        <v>0</v>
      </c>
      <c r="AQ319" s="18"/>
      <c r="BA319" s="617"/>
      <c r="BB319" s="618"/>
      <c r="BC319" s="618"/>
      <c r="BD319" s="618"/>
      <c r="BE319" s="618"/>
      <c r="BF319" s="618"/>
      <c r="BG319" s="618"/>
      <c r="BH319" s="630"/>
    </row>
    <row r="320" spans="1:60" s="592" customFormat="1" ht="21.75" customHeight="1" thickBot="1">
      <c r="A320" s="605"/>
      <c r="D320" s="1789" t="s">
        <v>30</v>
      </c>
      <c r="E320" s="1790"/>
      <c r="F320" s="1790"/>
      <c r="G320" s="1790"/>
      <c r="H320" s="1790"/>
      <c r="I320" s="1791"/>
      <c r="J320" s="1772">
        <f>J316+J317-J318+J319</f>
        <v>0</v>
      </c>
      <c r="K320" s="1772"/>
      <c r="L320" s="1772"/>
      <c r="M320" s="1772">
        <f t="shared" ref="M320" si="38">M316+M317-M318+M319</f>
        <v>0</v>
      </c>
      <c r="N320" s="1772"/>
      <c r="O320" s="1772"/>
      <c r="P320" s="1772">
        <f t="shared" ref="P320" si="39">P316+P317-P318+P319</f>
        <v>0</v>
      </c>
      <c r="Q320" s="1772"/>
      <c r="R320" s="1772"/>
      <c r="S320" s="1772">
        <f t="shared" ref="S320" si="40">S316+S317-S318+S319</f>
        <v>0</v>
      </c>
      <c r="T320" s="1772"/>
      <c r="U320" s="1772"/>
      <c r="V320" s="1772">
        <f t="shared" ref="V320" si="41">V316+V317-V318+V319</f>
        <v>0</v>
      </c>
      <c r="W320" s="1772"/>
      <c r="X320" s="1772"/>
      <c r="Y320" s="1772">
        <f t="shared" ref="Y320" si="42">Y316+Y317-Y318+Y319</f>
        <v>0</v>
      </c>
      <c r="Z320" s="1772"/>
      <c r="AA320" s="1772"/>
      <c r="AB320" s="1772">
        <f t="shared" ref="AB320" si="43">AB316+AB317-AB318+AB319</f>
        <v>0</v>
      </c>
      <c r="AC320" s="1772"/>
      <c r="AD320" s="1772"/>
      <c r="AE320" s="1772">
        <f t="shared" ref="AE320" si="44">AE316+AE317-AE318+AE319</f>
        <v>0</v>
      </c>
      <c r="AF320" s="1772"/>
      <c r="AG320" s="1772"/>
      <c r="AI320" s="632">
        <f>J316+J317-J318+J319-J320</f>
        <v>0</v>
      </c>
      <c r="AJ320" s="664">
        <f>M316+M317-M318+M319-M320</f>
        <v>0</v>
      </c>
      <c r="AK320" s="664">
        <f>P316+P317-P318+P319-P320</f>
        <v>0</v>
      </c>
      <c r="AL320" s="664">
        <f>S316+S317-S318+S319-S320</f>
        <v>0</v>
      </c>
      <c r="AM320" s="664">
        <f>V316+V317-V318+V319-V320</f>
        <v>0</v>
      </c>
      <c r="AN320" s="664">
        <f>Y316+Y317-Y318+Y319-Y320</f>
        <v>0</v>
      </c>
      <c r="AO320" s="664">
        <f>AB316+AB317-AB318+AB319-AB320</f>
        <v>0</v>
      </c>
      <c r="AP320" s="619">
        <f>AE316+AE317-AE318+AE319-AE320</f>
        <v>0</v>
      </c>
      <c r="AQ320" s="18"/>
      <c r="BA320" s="632"/>
      <c r="BB320" s="664"/>
      <c r="BC320" s="664"/>
      <c r="BD320" s="664"/>
      <c r="BE320" s="664"/>
      <c r="BF320" s="664"/>
      <c r="BG320" s="664"/>
      <c r="BH320" s="619"/>
    </row>
    <row r="321" spans="1:63" s="592" customFormat="1" ht="15" thickBot="1">
      <c r="A321" s="605"/>
      <c r="D321" s="1796" t="s">
        <v>33</v>
      </c>
      <c r="E321" s="1796"/>
      <c r="F321" s="1796"/>
      <c r="G321" s="1796"/>
      <c r="H321" s="1796"/>
      <c r="I321" s="1796"/>
      <c r="J321" s="1796"/>
      <c r="K321" s="1796"/>
      <c r="L321" s="1796"/>
      <c r="M321" s="1796"/>
      <c r="N321" s="1796"/>
      <c r="O321" s="1796"/>
      <c r="P321" s="1796"/>
      <c r="Q321" s="1796"/>
      <c r="R321" s="1796"/>
      <c r="S321" s="1796"/>
      <c r="T321" s="1796"/>
      <c r="U321" s="1796"/>
      <c r="V321" s="1796"/>
      <c r="W321" s="1796"/>
      <c r="X321" s="1796"/>
      <c r="Y321" s="1796"/>
      <c r="Z321" s="1796"/>
      <c r="AA321" s="1796"/>
      <c r="AB321" s="1796"/>
      <c r="AC321" s="1796"/>
      <c r="AD321" s="1796"/>
      <c r="AE321" s="1796"/>
      <c r="AF321" s="1796"/>
      <c r="AG321" s="1796"/>
      <c r="AH321" s="616"/>
      <c r="AI321" s="617"/>
      <c r="AJ321" s="618"/>
      <c r="AK321" s="618"/>
      <c r="AL321" s="618"/>
      <c r="AM321" s="618"/>
      <c r="AN321" s="618"/>
      <c r="AO321" s="618"/>
      <c r="AP321" s="619"/>
      <c r="AQ321" s="18"/>
      <c r="BA321" s="617"/>
      <c r="BB321" s="618"/>
      <c r="BC321" s="618"/>
      <c r="BD321" s="618"/>
      <c r="BE321" s="618"/>
      <c r="BF321" s="618"/>
      <c r="BG321" s="618"/>
      <c r="BH321" s="630"/>
    </row>
    <row r="322" spans="1:63" s="592" customFormat="1" ht="21.75" customHeight="1">
      <c r="A322" s="605"/>
      <c r="D322" s="1754" t="s">
        <v>32</v>
      </c>
      <c r="E322" s="1755"/>
      <c r="F322" s="1755"/>
      <c r="G322" s="1755"/>
      <c r="H322" s="1755"/>
      <c r="I322" s="1756"/>
      <c r="J322" s="1769"/>
      <c r="K322" s="1770"/>
      <c r="L322" s="1771"/>
      <c r="M322" s="1769"/>
      <c r="N322" s="1770"/>
      <c r="O322" s="1771"/>
      <c r="P322" s="1769"/>
      <c r="Q322" s="1770"/>
      <c r="R322" s="1771"/>
      <c r="S322" s="1769"/>
      <c r="T322" s="1770"/>
      <c r="U322" s="1771"/>
      <c r="V322" s="1769"/>
      <c r="W322" s="1770"/>
      <c r="X322" s="1771"/>
      <c r="Y322" s="1769"/>
      <c r="Z322" s="1770"/>
      <c r="AA322" s="1771"/>
      <c r="AB322" s="1769"/>
      <c r="AC322" s="1770"/>
      <c r="AD322" s="1771"/>
      <c r="AE322" s="1882">
        <f>SUM(J322:AD322)</f>
        <v>0</v>
      </c>
      <c r="AF322" s="1883"/>
      <c r="AG322" s="1884"/>
      <c r="AI322" s="617"/>
      <c r="AJ322" s="618"/>
      <c r="AK322" s="618"/>
      <c r="AL322" s="618"/>
      <c r="AM322" s="618"/>
      <c r="AN322" s="618"/>
      <c r="AO322" s="618"/>
      <c r="AP322" s="619">
        <f>SUM(J322:AD322)-AE322</f>
        <v>0</v>
      </c>
      <c r="AQ322" s="18"/>
      <c r="BA322" s="617"/>
      <c r="BB322" s="618"/>
      <c r="BC322" s="618"/>
      <c r="BD322" s="618"/>
      <c r="BE322" s="618"/>
      <c r="BF322" s="618"/>
      <c r="BG322" s="618"/>
      <c r="BH322" s="630"/>
    </row>
    <row r="323" spans="1:63" s="592" customFormat="1">
      <c r="A323" s="605"/>
      <c r="D323" s="1786" t="s">
        <v>27</v>
      </c>
      <c r="E323" s="1787"/>
      <c r="F323" s="1787"/>
      <c r="G323" s="1787"/>
      <c r="H323" s="1787"/>
      <c r="I323" s="1788"/>
      <c r="J323" s="1682"/>
      <c r="K323" s="1792"/>
      <c r="L323" s="1696"/>
      <c r="M323" s="1682"/>
      <c r="N323" s="1792"/>
      <c r="O323" s="1696"/>
      <c r="P323" s="1682"/>
      <c r="Q323" s="1792"/>
      <c r="R323" s="1696"/>
      <c r="S323" s="1682"/>
      <c r="T323" s="1792"/>
      <c r="U323" s="1696"/>
      <c r="V323" s="1682"/>
      <c r="W323" s="1792"/>
      <c r="X323" s="1696"/>
      <c r="Y323" s="1682"/>
      <c r="Z323" s="1792"/>
      <c r="AA323" s="1696"/>
      <c r="AB323" s="1682"/>
      <c r="AC323" s="1792"/>
      <c r="AD323" s="1696"/>
      <c r="AE323" s="1885">
        <f>SUM(J323:AD323)</f>
        <v>0</v>
      </c>
      <c r="AF323" s="1886"/>
      <c r="AG323" s="1887"/>
      <c r="AI323" s="617"/>
      <c r="AJ323" s="618"/>
      <c r="AK323" s="618"/>
      <c r="AL323" s="618"/>
      <c r="AM323" s="618"/>
      <c r="AN323" s="618"/>
      <c r="AO323" s="618"/>
      <c r="AP323" s="619">
        <f t="shared" ref="AP323:AP324" si="45">SUM(J323:AD323)-AE323</f>
        <v>0</v>
      </c>
      <c r="AQ323" s="18"/>
      <c r="BA323" s="617"/>
      <c r="BB323" s="618"/>
      <c r="BC323" s="618"/>
      <c r="BD323" s="618"/>
      <c r="BE323" s="618"/>
      <c r="BF323" s="618"/>
      <c r="BG323" s="618"/>
      <c r="BH323" s="630"/>
    </row>
    <row r="324" spans="1:63" s="592" customFormat="1">
      <c r="A324" s="605"/>
      <c r="D324" s="1786" t="s">
        <v>28</v>
      </c>
      <c r="E324" s="1787"/>
      <c r="F324" s="1787"/>
      <c r="G324" s="1787"/>
      <c r="H324" s="1787"/>
      <c r="I324" s="1788"/>
      <c r="J324" s="1682"/>
      <c r="K324" s="1792"/>
      <c r="L324" s="1696"/>
      <c r="M324" s="1682"/>
      <c r="N324" s="1792"/>
      <c r="O324" s="1696"/>
      <c r="P324" s="1682"/>
      <c r="Q324" s="1792"/>
      <c r="R324" s="1696"/>
      <c r="S324" s="1682"/>
      <c r="T324" s="1792"/>
      <c r="U324" s="1696"/>
      <c r="V324" s="1682"/>
      <c r="W324" s="1792"/>
      <c r="X324" s="1696"/>
      <c r="Y324" s="1682"/>
      <c r="Z324" s="1792"/>
      <c r="AA324" s="1696"/>
      <c r="AB324" s="1682"/>
      <c r="AC324" s="1792"/>
      <c r="AD324" s="1696"/>
      <c r="AE324" s="1885">
        <f>SUM(J323:AD323)</f>
        <v>0</v>
      </c>
      <c r="AF324" s="1886"/>
      <c r="AG324" s="1887"/>
      <c r="AI324" s="617"/>
      <c r="AJ324" s="618"/>
      <c r="AK324" s="618"/>
      <c r="AL324" s="618"/>
      <c r="AM324" s="618"/>
      <c r="AN324" s="618"/>
      <c r="AO324" s="618"/>
      <c r="AP324" s="619">
        <f t="shared" si="45"/>
        <v>0</v>
      </c>
      <c r="AQ324" s="18"/>
      <c r="BA324" s="617"/>
      <c r="BB324" s="618"/>
      <c r="BC324" s="618"/>
      <c r="BD324" s="618"/>
      <c r="BE324" s="618"/>
      <c r="BF324" s="618"/>
      <c r="BG324" s="618"/>
      <c r="BH324" s="630"/>
    </row>
    <row r="325" spans="1:63" s="592" customFormat="1">
      <c r="A325" s="605"/>
      <c r="D325" s="1781" t="s">
        <v>29</v>
      </c>
      <c r="E325" s="1781"/>
      <c r="F325" s="1781"/>
      <c r="G325" s="1781"/>
      <c r="H325" s="1781"/>
      <c r="I325" s="1781"/>
      <c r="J325" s="1679"/>
      <c r="K325" s="1679"/>
      <c r="L325" s="1679"/>
      <c r="M325" s="1679"/>
      <c r="N325" s="1679"/>
      <c r="O325" s="1679"/>
      <c r="P325" s="1679"/>
      <c r="Q325" s="1679"/>
      <c r="R325" s="1679"/>
      <c r="S325" s="1679"/>
      <c r="T325" s="1679"/>
      <c r="U325" s="1679"/>
      <c r="V325" s="1679"/>
      <c r="W325" s="1679"/>
      <c r="X325" s="1679"/>
      <c r="Y325" s="1679"/>
      <c r="Z325" s="1679"/>
      <c r="AA325" s="1679"/>
      <c r="AB325" s="1679"/>
      <c r="AC325" s="1679"/>
      <c r="AD325" s="1679"/>
      <c r="AE325" s="1773">
        <f>SUM(J325:AD325)</f>
        <v>0</v>
      </c>
      <c r="AF325" s="1773"/>
      <c r="AG325" s="1773"/>
      <c r="AI325" s="617"/>
      <c r="AJ325" s="618"/>
      <c r="AK325" s="618"/>
      <c r="AL325" s="618"/>
      <c r="AM325" s="618"/>
      <c r="AN325" s="618"/>
      <c r="AO325" s="618"/>
      <c r="AP325" s="619">
        <f>SUM(J325:AD325)-AE325</f>
        <v>0</v>
      </c>
      <c r="AQ325" s="18"/>
      <c r="BA325" s="617"/>
      <c r="BB325" s="618"/>
      <c r="BC325" s="618"/>
      <c r="BD325" s="618"/>
      <c r="BE325" s="618"/>
      <c r="BF325" s="618"/>
      <c r="BG325" s="618"/>
      <c r="BH325" s="630"/>
    </row>
    <row r="326" spans="1:63" s="592" customFormat="1" ht="21.75" customHeight="1" thickBot="1">
      <c r="A326" s="605"/>
      <c r="D326" s="1789" t="s">
        <v>30</v>
      </c>
      <c r="E326" s="1790"/>
      <c r="F326" s="1790"/>
      <c r="G326" s="1790"/>
      <c r="H326" s="1790"/>
      <c r="I326" s="1791"/>
      <c r="J326" s="1772">
        <f>J322+J323-J324+J325</f>
        <v>0</v>
      </c>
      <c r="K326" s="1772"/>
      <c r="L326" s="1772"/>
      <c r="M326" s="1772">
        <f t="shared" ref="M326" si="46">M322+M323-M324+M325</f>
        <v>0</v>
      </c>
      <c r="N326" s="1772"/>
      <c r="O326" s="1772"/>
      <c r="P326" s="1772">
        <f t="shared" ref="P326" si="47">P322+P323-P324+P325</f>
        <v>0</v>
      </c>
      <c r="Q326" s="1772"/>
      <c r="R326" s="1772"/>
      <c r="S326" s="1772">
        <f t="shared" ref="S326" si="48">S322+S323-S324+S325</f>
        <v>0</v>
      </c>
      <c r="T326" s="1772"/>
      <c r="U326" s="1772"/>
      <c r="V326" s="1772">
        <f t="shared" ref="V326" si="49">V322+V323-V324+V325</f>
        <v>0</v>
      </c>
      <c r="W326" s="1772"/>
      <c r="X326" s="1772"/>
      <c r="Y326" s="1772">
        <f t="shared" ref="Y326" si="50">Y322+Y323-Y324+Y325</f>
        <v>0</v>
      </c>
      <c r="Z326" s="1772"/>
      <c r="AA326" s="1772"/>
      <c r="AB326" s="1772">
        <f t="shared" ref="AB326" si="51">AB322+AB323-AB324+AB325</f>
        <v>0</v>
      </c>
      <c r="AC326" s="1772"/>
      <c r="AD326" s="1772"/>
      <c r="AE326" s="1772">
        <f t="shared" ref="AE326" si="52">AE322+AE323-AE324+AE325</f>
        <v>0</v>
      </c>
      <c r="AF326" s="1772"/>
      <c r="AG326" s="1772"/>
      <c r="AI326" s="632">
        <f>J322+J323-J324+J325-J326</f>
        <v>0</v>
      </c>
      <c r="AJ326" s="664">
        <f>M322+M323-M324+M325-M326</f>
        <v>0</v>
      </c>
      <c r="AK326" s="664">
        <f>P322+P323-P324+P325-P326</f>
        <v>0</v>
      </c>
      <c r="AL326" s="664">
        <f>S322+S323-S324+S325-S326</f>
        <v>0</v>
      </c>
      <c r="AM326" s="664">
        <f>V322+V323-V324+V325-V326</f>
        <v>0</v>
      </c>
      <c r="AN326" s="664">
        <f>Y322+Y323-Y324+Y325-Y326</f>
        <v>0</v>
      </c>
      <c r="AO326" s="664">
        <f>AB322+AB323-AB324+AB325-AB326</f>
        <v>0</v>
      </c>
      <c r="AP326" s="619">
        <f>AE322+AE323-AE324+AE325-AE326</f>
        <v>0</v>
      </c>
      <c r="AQ326" s="18"/>
      <c r="BA326" s="617"/>
      <c r="BB326" s="618"/>
      <c r="BC326" s="618"/>
      <c r="BD326" s="618"/>
      <c r="BE326" s="618"/>
      <c r="BF326" s="618"/>
      <c r="BG326" s="618"/>
      <c r="BH326" s="630"/>
    </row>
    <row r="327" spans="1:63" s="592" customFormat="1" ht="15" thickBot="1">
      <c r="A327" s="605"/>
      <c r="D327" s="1796" t="s">
        <v>34</v>
      </c>
      <c r="E327" s="1796"/>
      <c r="F327" s="1796"/>
      <c r="G327" s="1796"/>
      <c r="H327" s="1796"/>
      <c r="I327" s="1796"/>
      <c r="J327" s="1796"/>
      <c r="K327" s="1796"/>
      <c r="L327" s="1796"/>
      <c r="M327" s="1796"/>
      <c r="N327" s="1796"/>
      <c r="O327" s="1796"/>
      <c r="P327" s="1796"/>
      <c r="Q327" s="1796"/>
      <c r="R327" s="1796"/>
      <c r="S327" s="1796"/>
      <c r="T327" s="1796"/>
      <c r="U327" s="1796"/>
      <c r="V327" s="1796"/>
      <c r="W327" s="1796"/>
      <c r="X327" s="1796"/>
      <c r="Y327" s="1796"/>
      <c r="Z327" s="1796"/>
      <c r="AA327" s="1796"/>
      <c r="AB327" s="1796"/>
      <c r="AC327" s="1796"/>
      <c r="AD327" s="1796"/>
      <c r="AE327" s="1796"/>
      <c r="AF327" s="1796"/>
      <c r="AG327" s="1796"/>
      <c r="AH327" s="616"/>
      <c r="AI327" s="617"/>
      <c r="AJ327" s="618"/>
      <c r="AK327" s="618"/>
      <c r="AL327" s="618"/>
      <c r="AM327" s="618"/>
      <c r="AN327" s="618"/>
      <c r="AO327" s="618"/>
      <c r="AP327" s="619"/>
      <c r="AQ327" s="18"/>
      <c r="BA327" s="617"/>
      <c r="BB327" s="618"/>
      <c r="BC327" s="618"/>
      <c r="BD327" s="618"/>
      <c r="BE327" s="618"/>
      <c r="BF327" s="618"/>
      <c r="BG327" s="618"/>
      <c r="BH327" s="630"/>
    </row>
    <row r="328" spans="1:63" s="592" customFormat="1" ht="21.75" customHeight="1">
      <c r="A328" s="605"/>
      <c r="D328" s="1794" t="s">
        <v>32</v>
      </c>
      <c r="E328" s="1794"/>
      <c r="F328" s="1794"/>
      <c r="G328" s="1794"/>
      <c r="H328" s="1794"/>
      <c r="I328" s="1794"/>
      <c r="J328" s="1888">
        <f>J310-J316-J322</f>
        <v>0</v>
      </c>
      <c r="K328" s="1888"/>
      <c r="L328" s="1888"/>
      <c r="M328" s="1888">
        <f>M310-M316-M322</f>
        <v>0</v>
      </c>
      <c r="N328" s="1888"/>
      <c r="O328" s="1888"/>
      <c r="P328" s="1888">
        <f>P310-P316-P322</f>
        <v>0</v>
      </c>
      <c r="Q328" s="1888"/>
      <c r="R328" s="1888"/>
      <c r="S328" s="1888">
        <f>S310-S316-S322</f>
        <v>0</v>
      </c>
      <c r="T328" s="1888"/>
      <c r="U328" s="1888"/>
      <c r="V328" s="1888">
        <f>V310-V316-V322</f>
        <v>0</v>
      </c>
      <c r="W328" s="1888"/>
      <c r="X328" s="1888"/>
      <c r="Y328" s="1888">
        <f>Y310-Y316-Y322</f>
        <v>0</v>
      </c>
      <c r="Z328" s="1888"/>
      <c r="AA328" s="1888"/>
      <c r="AB328" s="1888">
        <f>AB310-AB316-AB322</f>
        <v>0</v>
      </c>
      <c r="AC328" s="1888"/>
      <c r="AD328" s="1888"/>
      <c r="AE328" s="1888">
        <f>AE310-AE316-AE322</f>
        <v>0</v>
      </c>
      <c r="AF328" s="1888"/>
      <c r="AG328" s="1888"/>
      <c r="AI328" s="632">
        <f>J310-J316-J322-J328</f>
        <v>0</v>
      </c>
      <c r="AJ328" s="664">
        <f>M310-M316-M322-M328</f>
        <v>0</v>
      </c>
      <c r="AK328" s="664">
        <f>P310-P316-P322-P328</f>
        <v>0</v>
      </c>
      <c r="AL328" s="664">
        <f>S310-S316-S322-S328</f>
        <v>0</v>
      </c>
      <c r="AM328" s="664">
        <f>V310-V316-V322-V328</f>
        <v>0</v>
      </c>
      <c r="AN328" s="664">
        <f>Y310-Y316-Y322-Y328</f>
        <v>0</v>
      </c>
      <c r="AO328" s="664">
        <f>AB310-AB316-AB322-AB328</f>
        <v>0</v>
      </c>
      <c r="AP328" s="619">
        <f>SUM(J328:AD328)-AE328</f>
        <v>0</v>
      </c>
      <c r="AQ328" s="18"/>
      <c r="BA328" s="617"/>
      <c r="BB328" s="618"/>
      <c r="BC328" s="618"/>
      <c r="BD328" s="618"/>
      <c r="BE328" s="618"/>
      <c r="BF328" s="618"/>
      <c r="BG328" s="618"/>
      <c r="BH328" s="630"/>
    </row>
    <row r="329" spans="1:63" s="592" customFormat="1" ht="21.75" customHeight="1" thickBot="1">
      <c r="A329" s="605"/>
      <c r="D329" s="1782" t="s">
        <v>30</v>
      </c>
      <c r="E329" s="1782"/>
      <c r="F329" s="1782"/>
      <c r="G329" s="1782"/>
      <c r="H329" s="1782"/>
      <c r="I329" s="1782"/>
      <c r="J329" s="1772">
        <f>J314-J320-J326</f>
        <v>0</v>
      </c>
      <c r="K329" s="1772"/>
      <c r="L329" s="1772"/>
      <c r="M329" s="1772">
        <f>M314-M320-M326</f>
        <v>0</v>
      </c>
      <c r="N329" s="1772"/>
      <c r="O329" s="1772"/>
      <c r="P329" s="1772">
        <f>P314-P320-P326</f>
        <v>0</v>
      </c>
      <c r="Q329" s="1772"/>
      <c r="R329" s="1772"/>
      <c r="S329" s="1772">
        <f>S314-S320-S326</f>
        <v>0</v>
      </c>
      <c r="T329" s="1772"/>
      <c r="U329" s="1772"/>
      <c r="V329" s="1772">
        <f>V314-V320-V326</f>
        <v>0</v>
      </c>
      <c r="W329" s="1772"/>
      <c r="X329" s="1772"/>
      <c r="Y329" s="1772">
        <f>Y314-Y320-Y326</f>
        <v>0</v>
      </c>
      <c r="Z329" s="1772"/>
      <c r="AA329" s="1772"/>
      <c r="AB329" s="1772">
        <f>AB314-AB320-AB326</f>
        <v>0</v>
      </c>
      <c r="AC329" s="1772"/>
      <c r="AD329" s="1772"/>
      <c r="AE329" s="1772">
        <f>AE314-AE320-AE326</f>
        <v>0</v>
      </c>
      <c r="AF329" s="1772"/>
      <c r="AG329" s="1772"/>
      <c r="AI329" s="620">
        <f>J314-J320-J326-J329</f>
        <v>0</v>
      </c>
      <c r="AJ329" s="621">
        <f>M314-M320-M326-M329</f>
        <v>0</v>
      </c>
      <c r="AK329" s="621">
        <f>P314-P320-P326-P329</f>
        <v>0</v>
      </c>
      <c r="AL329" s="621">
        <f>S314-S320-S326-S329</f>
        <v>0</v>
      </c>
      <c r="AM329" s="621">
        <f>V314-V320-V326-V329</f>
        <v>0</v>
      </c>
      <c r="AN329" s="621">
        <f>Y314-Y320-Y326-Y329</f>
        <v>0</v>
      </c>
      <c r="AO329" s="621">
        <f>AB314-AB320-AB326-AB329</f>
        <v>0</v>
      </c>
      <c r="AP329" s="622">
        <f>SUM(J329:AD329)-AE329</f>
        <v>0</v>
      </c>
      <c r="AQ329" s="18"/>
      <c r="BA329" s="620">
        <f>J329-BS!$G$13</f>
        <v>0</v>
      </c>
      <c r="BB329" s="621">
        <f>M329-BS!$G$14</f>
        <v>0</v>
      </c>
      <c r="BC329" s="621">
        <f>P329-BS!$G$15</f>
        <v>0</v>
      </c>
      <c r="BD329" s="621">
        <f>S329-BS!$G$16</f>
        <v>0</v>
      </c>
      <c r="BE329" s="621">
        <f>V329-BS!$G$17</f>
        <v>0</v>
      </c>
      <c r="BF329" s="621">
        <f>Y329-BS!$G$18</f>
        <v>0</v>
      </c>
      <c r="BG329" s="621">
        <f>AB329-BS!$G$19</f>
        <v>0</v>
      </c>
      <c r="BH329" s="622">
        <f>AE329-BS!$G$12</f>
        <v>0</v>
      </c>
    </row>
    <row r="330" spans="1:63" s="592" customFormat="1">
      <c r="A330" s="605"/>
      <c r="D330" s="781"/>
      <c r="E330" s="781"/>
      <c r="F330" s="781"/>
      <c r="G330" s="781"/>
      <c r="AI330" s="18"/>
      <c r="AJ330" s="18"/>
      <c r="AK330" s="18"/>
      <c r="AL330" s="18"/>
      <c r="AM330" s="18"/>
      <c r="AN330" s="18"/>
      <c r="AO330" s="18"/>
      <c r="AP330" s="18"/>
      <c r="AQ330" s="18"/>
    </row>
    <row r="331" spans="1:63" s="592" customFormat="1">
      <c r="A331" s="605"/>
      <c r="D331" s="781"/>
      <c r="E331" s="781"/>
      <c r="F331" s="781"/>
      <c r="G331" s="781"/>
      <c r="AI331" s="18"/>
      <c r="AJ331" s="18"/>
      <c r="AK331" s="18"/>
      <c r="AL331" s="18"/>
      <c r="AM331" s="18"/>
      <c r="AN331" s="18"/>
      <c r="AO331" s="18"/>
      <c r="AP331" s="18"/>
      <c r="AQ331" s="18"/>
    </row>
    <row r="332" spans="1:63" s="592" customFormat="1">
      <c r="A332" s="605"/>
      <c r="D332" s="590" t="s">
        <v>1462</v>
      </c>
      <c r="E332" s="774"/>
      <c r="F332" s="774"/>
      <c r="G332" s="774"/>
      <c r="H332" s="774"/>
      <c r="I332" s="774"/>
      <c r="J332" s="774"/>
      <c r="K332" s="774"/>
      <c r="L332" s="774"/>
      <c r="M332" s="774"/>
      <c r="N332" s="774"/>
      <c r="O332" s="774"/>
      <c r="P332" s="774"/>
      <c r="Q332" s="774"/>
      <c r="R332" s="774"/>
      <c r="S332" s="774"/>
      <c r="T332" s="774"/>
      <c r="U332" s="774"/>
      <c r="V332" s="774"/>
      <c r="W332" s="774"/>
      <c r="X332" s="774"/>
      <c r="Y332" s="774"/>
      <c r="Z332" s="774"/>
      <c r="AA332" s="774"/>
      <c r="AB332" s="774"/>
      <c r="AC332" s="774"/>
      <c r="AD332" s="774"/>
      <c r="AE332" s="774"/>
      <c r="AF332" s="774"/>
      <c r="AG332" s="774"/>
      <c r="AI332" s="18"/>
      <c r="AJ332" s="18"/>
      <c r="AK332" s="18"/>
      <c r="AL332" s="18"/>
      <c r="AM332" s="18"/>
      <c r="AN332" s="18"/>
      <c r="AO332" s="18"/>
      <c r="AP332" s="18"/>
      <c r="AQ332" s="18"/>
    </row>
    <row r="333" spans="1:63" s="592" customFormat="1">
      <c r="A333" s="605"/>
      <c r="E333" s="774"/>
      <c r="F333" s="774"/>
      <c r="G333" s="774"/>
      <c r="H333" s="774"/>
      <c r="I333" s="774"/>
      <c r="J333" s="774"/>
      <c r="K333" s="774"/>
      <c r="L333" s="774"/>
      <c r="M333" s="774"/>
      <c r="N333" s="774"/>
      <c r="O333" s="774"/>
      <c r="P333" s="774"/>
      <c r="Q333" s="774"/>
      <c r="R333" s="774"/>
      <c r="S333" s="774"/>
      <c r="T333" s="774"/>
      <c r="U333" s="774"/>
      <c r="V333" s="774"/>
      <c r="W333" s="774"/>
      <c r="X333" s="774"/>
      <c r="Y333" s="774"/>
      <c r="Z333" s="774"/>
      <c r="AA333" s="774"/>
      <c r="AB333" s="774"/>
      <c r="AC333" s="774"/>
      <c r="AD333" s="774"/>
      <c r="AE333" s="774"/>
      <c r="AF333" s="774"/>
      <c r="AG333" s="774"/>
      <c r="AI333" s="18"/>
      <c r="AJ333" s="18"/>
      <c r="AK333" s="18"/>
      <c r="AL333" s="18"/>
      <c r="AM333" s="18"/>
      <c r="AN333" s="18"/>
      <c r="AO333" s="18"/>
      <c r="AP333" s="18"/>
      <c r="AQ333" s="18"/>
    </row>
    <row r="334" spans="1:63" s="592" customFormat="1">
      <c r="A334" s="605"/>
      <c r="D334" s="782" t="s">
        <v>1463</v>
      </c>
      <c r="E334" s="774"/>
      <c r="F334" s="774"/>
      <c r="G334" s="774"/>
      <c r="H334" s="774"/>
      <c r="I334" s="774"/>
      <c r="J334" s="774"/>
      <c r="K334" s="774"/>
      <c r="L334" s="774"/>
      <c r="M334" s="774"/>
      <c r="N334" s="774"/>
      <c r="O334" s="774"/>
      <c r="P334" s="774"/>
      <c r="Q334" s="774"/>
      <c r="R334" s="774"/>
      <c r="S334" s="774"/>
      <c r="T334" s="774"/>
      <c r="U334" s="774"/>
      <c r="V334" s="774"/>
      <c r="W334" s="774"/>
      <c r="X334" s="774"/>
      <c r="Y334" s="774"/>
      <c r="Z334" s="774"/>
      <c r="AA334" s="774"/>
      <c r="AB334" s="774"/>
      <c r="AC334" s="774"/>
      <c r="AD334" s="774"/>
      <c r="AE334" s="774"/>
      <c r="AF334" s="774"/>
      <c r="AG334" s="774"/>
      <c r="AI334" s="18"/>
      <c r="AJ334" s="18"/>
      <c r="AK334" s="18"/>
      <c r="AL334" s="18"/>
      <c r="AM334" s="18"/>
      <c r="AN334" s="18"/>
      <c r="AO334" s="18"/>
      <c r="AP334" s="18"/>
      <c r="AQ334" s="18"/>
    </row>
    <row r="335" spans="1:63" s="592" customFormat="1" ht="15" thickBot="1">
      <c r="A335" s="605"/>
      <c r="D335" s="788"/>
      <c r="E335" s="774"/>
      <c r="F335" s="774"/>
      <c r="G335" s="774"/>
      <c r="H335" s="774"/>
      <c r="I335" s="774"/>
      <c r="J335" s="774"/>
      <c r="K335" s="774"/>
      <c r="L335" s="774"/>
      <c r="M335" s="774"/>
      <c r="N335" s="774"/>
      <c r="O335" s="774"/>
      <c r="P335" s="774"/>
      <c r="Q335" s="774"/>
      <c r="R335" s="774"/>
      <c r="S335" s="774"/>
      <c r="T335" s="774"/>
      <c r="U335" s="774"/>
      <c r="V335" s="774"/>
      <c r="W335" s="774"/>
      <c r="X335" s="774"/>
      <c r="Y335" s="774"/>
      <c r="Z335" s="774"/>
      <c r="AA335" s="774"/>
      <c r="AB335" s="774"/>
      <c r="AC335" s="774"/>
      <c r="AD335" s="774"/>
      <c r="AE335" s="774"/>
      <c r="AF335" s="774"/>
      <c r="AG335" s="774"/>
      <c r="AI335" s="1484" t="s">
        <v>1056</v>
      </c>
      <c r="AJ335" s="1484"/>
      <c r="AK335" s="1484"/>
      <c r="AL335" s="1484"/>
      <c r="AM335" s="1484"/>
      <c r="AN335" s="1484"/>
      <c r="AO335" s="1484"/>
      <c r="AP335" s="1484"/>
      <c r="AQ335" s="1484"/>
      <c r="AR335" s="618"/>
      <c r="AS335" s="1484" t="s">
        <v>1057</v>
      </c>
      <c r="AT335" s="1484"/>
      <c r="AU335" s="1484"/>
      <c r="AV335" s="1484"/>
      <c r="AW335" s="1484"/>
      <c r="AX335" s="1484"/>
      <c r="AY335" s="1484"/>
      <c r="AZ335" s="1484"/>
      <c r="BA335" s="1484"/>
      <c r="BB335" s="618"/>
      <c r="BC335" s="1484" t="s">
        <v>1058</v>
      </c>
      <c r="BD335" s="1484"/>
      <c r="BE335" s="1484"/>
      <c r="BF335" s="1484"/>
      <c r="BG335" s="1484"/>
      <c r="BH335" s="1484"/>
      <c r="BI335" s="1484"/>
      <c r="BJ335" s="1484"/>
      <c r="BK335" s="1484"/>
    </row>
    <row r="336" spans="1:63" s="592" customFormat="1" ht="15.75" customHeight="1" thickBot="1">
      <c r="A336" s="605" t="s">
        <v>1464</v>
      </c>
      <c r="D336" s="1697" t="s">
        <v>40</v>
      </c>
      <c r="E336" s="1698"/>
      <c r="F336" s="1698"/>
      <c r="G336" s="1699"/>
      <c r="H336" s="1705" t="s">
        <v>2</v>
      </c>
      <c r="I336" s="1705"/>
      <c r="J336" s="1705"/>
      <c r="K336" s="1705"/>
      <c r="L336" s="1705"/>
      <c r="M336" s="1705"/>
      <c r="N336" s="1705"/>
      <c r="O336" s="1705"/>
      <c r="P336" s="1705"/>
      <c r="Q336" s="1705"/>
      <c r="R336" s="1705"/>
      <c r="S336" s="1705"/>
      <c r="T336" s="1705"/>
      <c r="U336" s="1705"/>
      <c r="V336" s="1705"/>
      <c r="W336" s="1705"/>
      <c r="X336" s="1705"/>
      <c r="Y336" s="1705"/>
      <c r="Z336" s="1705"/>
      <c r="AA336" s="1705"/>
      <c r="AB336" s="1705"/>
      <c r="AC336" s="1705"/>
      <c r="AD336" s="1705"/>
      <c r="AE336" s="1705"/>
      <c r="AF336" s="1705"/>
      <c r="AG336" s="1705"/>
      <c r="AH336" s="1705"/>
      <c r="AI336" s="18"/>
      <c r="AJ336" s="18"/>
      <c r="AK336" s="18"/>
      <c r="AL336" s="18"/>
      <c r="AM336" s="18"/>
      <c r="AN336" s="18"/>
      <c r="AO336" s="18"/>
      <c r="AP336" s="18"/>
      <c r="AQ336" s="18"/>
    </row>
    <row r="337" spans="1:63" s="592" customFormat="1" ht="55.5" customHeight="1" thickTop="1" thickBot="1">
      <c r="A337" s="605"/>
      <c r="D337" s="1700"/>
      <c r="E337" s="1701"/>
      <c r="F337" s="1701"/>
      <c r="G337" s="1702"/>
      <c r="H337" s="1706" t="s">
        <v>41</v>
      </c>
      <c r="I337" s="1706"/>
      <c r="J337" s="1706"/>
      <c r="K337" s="1706" t="s">
        <v>42</v>
      </c>
      <c r="L337" s="1706"/>
      <c r="M337" s="1706"/>
      <c r="N337" s="1706" t="s">
        <v>43</v>
      </c>
      <c r="O337" s="1706"/>
      <c r="P337" s="1706"/>
      <c r="Q337" s="1706" t="s">
        <v>1465</v>
      </c>
      <c r="R337" s="1706"/>
      <c r="S337" s="1706"/>
      <c r="T337" s="1706" t="s">
        <v>44</v>
      </c>
      <c r="U337" s="1706"/>
      <c r="V337" s="1706"/>
      <c r="W337" s="1706" t="s">
        <v>45</v>
      </c>
      <c r="X337" s="1706"/>
      <c r="Y337" s="1706"/>
      <c r="Z337" s="1706" t="s">
        <v>445</v>
      </c>
      <c r="AA337" s="1706"/>
      <c r="AB337" s="1706"/>
      <c r="AC337" s="1706" t="s">
        <v>46</v>
      </c>
      <c r="AD337" s="1706"/>
      <c r="AE337" s="1706"/>
      <c r="AF337" s="1706" t="s">
        <v>14</v>
      </c>
      <c r="AG337" s="1706"/>
      <c r="AH337" s="1706"/>
      <c r="AI337" s="950" t="s">
        <v>41</v>
      </c>
      <c r="AJ337" s="772" t="s">
        <v>42</v>
      </c>
      <c r="AK337" s="772" t="s">
        <v>43</v>
      </c>
      <c r="AL337" s="772" t="s">
        <v>444</v>
      </c>
      <c r="AM337" s="772" t="s">
        <v>44</v>
      </c>
      <c r="AN337" s="772" t="s">
        <v>45</v>
      </c>
      <c r="AO337" s="772" t="s">
        <v>445</v>
      </c>
      <c r="AP337" s="772" t="s">
        <v>46</v>
      </c>
      <c r="AQ337" s="772" t="s">
        <v>14</v>
      </c>
      <c r="AS337" s="772" t="s">
        <v>41</v>
      </c>
      <c r="AT337" s="772" t="s">
        <v>42</v>
      </c>
      <c r="AU337" s="772" t="s">
        <v>43</v>
      </c>
      <c r="AV337" s="772" t="s">
        <v>444</v>
      </c>
      <c r="AW337" s="772" t="s">
        <v>44</v>
      </c>
      <c r="AX337" s="772" t="s">
        <v>45</v>
      </c>
      <c r="AY337" s="772" t="s">
        <v>445</v>
      </c>
      <c r="AZ337" s="772" t="s">
        <v>46</v>
      </c>
      <c r="BA337" s="772" t="s">
        <v>14</v>
      </c>
      <c r="BC337" s="772" t="s">
        <v>41</v>
      </c>
      <c r="BD337" s="772" t="s">
        <v>42</v>
      </c>
      <c r="BE337" s="772" t="s">
        <v>43</v>
      </c>
      <c r="BF337" s="772" t="s">
        <v>444</v>
      </c>
      <c r="BG337" s="772" t="s">
        <v>44</v>
      </c>
      <c r="BH337" s="772" t="s">
        <v>45</v>
      </c>
      <c r="BI337" s="772" t="s">
        <v>445</v>
      </c>
      <c r="BJ337" s="772" t="s">
        <v>46</v>
      </c>
      <c r="BK337" s="772" t="s">
        <v>14</v>
      </c>
    </row>
    <row r="338" spans="1:63" s="592" customFormat="1" ht="15.75" customHeight="1" thickBot="1">
      <c r="A338" s="605"/>
      <c r="D338" s="1774" t="s">
        <v>25</v>
      </c>
      <c r="E338" s="1775"/>
      <c r="F338" s="1775"/>
      <c r="G338" s="1775"/>
      <c r="H338" s="1775"/>
      <c r="I338" s="1775"/>
      <c r="J338" s="1775"/>
      <c r="K338" s="1775"/>
      <c r="L338" s="1775"/>
      <c r="M338" s="1775"/>
      <c r="N338" s="1775"/>
      <c r="O338" s="1775"/>
      <c r="P338" s="1775"/>
      <c r="Q338" s="1775"/>
      <c r="R338" s="1775"/>
      <c r="S338" s="1775"/>
      <c r="T338" s="1775"/>
      <c r="U338" s="1775"/>
      <c r="V338" s="1775"/>
      <c r="W338" s="1775"/>
      <c r="X338" s="1775"/>
      <c r="Y338" s="1775"/>
      <c r="Z338" s="1775"/>
      <c r="AA338" s="1775"/>
      <c r="AB338" s="1775"/>
      <c r="AC338" s="1775"/>
      <c r="AD338" s="1775"/>
      <c r="AE338" s="1775"/>
      <c r="AF338" s="1775"/>
      <c r="AG338" s="1775"/>
      <c r="AH338" s="1776"/>
      <c r="AI338" s="624"/>
      <c r="AJ338" s="624"/>
      <c r="AK338" s="624"/>
      <c r="AL338" s="624"/>
      <c r="AM338" s="624"/>
      <c r="AN338" s="624"/>
      <c r="AO338" s="624"/>
      <c r="AP338" s="624"/>
      <c r="AQ338" s="629"/>
      <c r="AS338" s="623"/>
      <c r="AT338" s="624"/>
      <c r="AU338" s="624"/>
      <c r="AV338" s="624"/>
      <c r="AW338" s="624"/>
      <c r="AX338" s="624"/>
      <c r="AY338" s="624"/>
      <c r="AZ338" s="624"/>
      <c r="BA338" s="629"/>
      <c r="BC338" s="623"/>
      <c r="BD338" s="624"/>
      <c r="BE338" s="624"/>
      <c r="BF338" s="624"/>
      <c r="BG338" s="624"/>
      <c r="BH338" s="624"/>
      <c r="BI338" s="624"/>
      <c r="BJ338" s="624"/>
      <c r="BK338" s="629"/>
    </row>
    <row r="339" spans="1:63" s="592" customFormat="1" ht="21.75" customHeight="1">
      <c r="A339" s="605"/>
      <c r="D339" s="1777" t="s">
        <v>26</v>
      </c>
      <c r="E339" s="1777"/>
      <c r="F339" s="1777"/>
      <c r="G339" s="1777"/>
      <c r="H339" s="1778"/>
      <c r="I339" s="1778"/>
      <c r="J339" s="1778"/>
      <c r="K339" s="1779"/>
      <c r="L339" s="1779"/>
      <c r="M339" s="1779"/>
      <c r="N339" s="1779">
        <v>0</v>
      </c>
      <c r="O339" s="1779"/>
      <c r="P339" s="1779"/>
      <c r="Q339" s="1779"/>
      <c r="R339" s="1779"/>
      <c r="S339" s="1779"/>
      <c r="T339" s="1779"/>
      <c r="U339" s="1779"/>
      <c r="V339" s="1779"/>
      <c r="W339" s="1779"/>
      <c r="X339" s="1779"/>
      <c r="Y339" s="1779"/>
      <c r="Z339" s="1779"/>
      <c r="AA339" s="1779"/>
      <c r="AB339" s="1779"/>
      <c r="AC339" s="1779"/>
      <c r="AD339" s="1779"/>
      <c r="AE339" s="1779"/>
      <c r="AF339" s="1780">
        <f>SUM(H339:AE339)</f>
        <v>0</v>
      </c>
      <c r="AG339" s="1780"/>
      <c r="AH339" s="1780"/>
      <c r="AI339" s="618"/>
      <c r="AJ339" s="618"/>
      <c r="AK339" s="618"/>
      <c r="AL339" s="618"/>
      <c r="AM339" s="618"/>
      <c r="AN339" s="618"/>
      <c r="AO339" s="618"/>
      <c r="AP339" s="618"/>
      <c r="AQ339" s="619">
        <f>SUM(H339:AE339)-AF339</f>
        <v>0</v>
      </c>
      <c r="AS339" s="632">
        <f>H339-H368</f>
        <v>0</v>
      </c>
      <c r="AT339" s="664">
        <f>K339-K368</f>
        <v>0</v>
      </c>
      <c r="AU339" s="664">
        <f>N339-N368</f>
        <v>-37442</v>
      </c>
      <c r="AV339" s="664">
        <f>Q339-Q368</f>
        <v>0</v>
      </c>
      <c r="AW339" s="664">
        <f>T339-T368</f>
        <v>0</v>
      </c>
      <c r="AX339" s="664">
        <f>W339-W368</f>
        <v>0</v>
      </c>
      <c r="AY339" s="664">
        <f>Z339-Z368</f>
        <v>0</v>
      </c>
      <c r="AZ339" s="664">
        <f>AC339-AC368</f>
        <v>0</v>
      </c>
      <c r="BA339" s="619">
        <f>AF339-AF368</f>
        <v>-37442</v>
      </c>
      <c r="BC339" s="617"/>
      <c r="BD339" s="618"/>
      <c r="BE339" s="618"/>
      <c r="BF339" s="618"/>
      <c r="BG339" s="618"/>
      <c r="BH339" s="618"/>
      <c r="BI339" s="618"/>
      <c r="BJ339" s="618"/>
      <c r="BK339" s="630"/>
    </row>
    <row r="340" spans="1:63" s="592" customFormat="1">
      <c r="A340" s="605"/>
      <c r="D340" s="1781" t="s">
        <v>27</v>
      </c>
      <c r="E340" s="1781"/>
      <c r="F340" s="1781"/>
      <c r="G340" s="1781"/>
      <c r="H340" s="1890"/>
      <c r="I340" s="1890"/>
      <c r="J340" s="1890"/>
      <c r="K340" s="1824"/>
      <c r="L340" s="1824"/>
      <c r="M340" s="1824"/>
      <c r="N340" s="1824">
        <v>51833</v>
      </c>
      <c r="O340" s="1824"/>
      <c r="P340" s="1824"/>
      <c r="Q340" s="1824"/>
      <c r="R340" s="1824"/>
      <c r="S340" s="1824"/>
      <c r="T340" s="1824"/>
      <c r="U340" s="1824"/>
      <c r="V340" s="1824"/>
      <c r="W340" s="1824"/>
      <c r="X340" s="1824"/>
      <c r="Y340" s="1824"/>
      <c r="Z340" s="1824"/>
      <c r="AA340" s="1824"/>
      <c r="AB340" s="1824"/>
      <c r="AC340" s="1824"/>
      <c r="AD340" s="1824"/>
      <c r="AE340" s="1824"/>
      <c r="AF340" s="1773">
        <f>SUM(H340:AE340)</f>
        <v>51833</v>
      </c>
      <c r="AG340" s="1773"/>
      <c r="AH340" s="1773"/>
      <c r="AI340" s="618"/>
      <c r="AJ340" s="618"/>
      <c r="AK340" s="618"/>
      <c r="AL340" s="618"/>
      <c r="AM340" s="618"/>
      <c r="AN340" s="618"/>
      <c r="AO340" s="618"/>
      <c r="AP340" s="618"/>
      <c r="AQ340" s="619">
        <f t="shared" ref="AQ340:AQ341" si="53">SUM(H340:AE340)-AF340</f>
        <v>0</v>
      </c>
      <c r="AS340" s="617"/>
      <c r="AT340" s="618"/>
      <c r="AU340" s="618"/>
      <c r="AV340" s="618"/>
      <c r="AW340" s="618"/>
      <c r="AX340" s="618"/>
      <c r="AY340" s="618"/>
      <c r="AZ340" s="618"/>
      <c r="BA340" s="630"/>
      <c r="BC340" s="617"/>
      <c r="BD340" s="618"/>
      <c r="BE340" s="618"/>
      <c r="BF340" s="618"/>
      <c r="BG340" s="618"/>
      <c r="BH340" s="618"/>
      <c r="BI340" s="618"/>
      <c r="BJ340" s="618"/>
      <c r="BK340" s="630"/>
    </row>
    <row r="341" spans="1:63" s="592" customFormat="1">
      <c r="A341" s="605"/>
      <c r="D341" s="1781" t="s">
        <v>28</v>
      </c>
      <c r="E341" s="1781"/>
      <c r="F341" s="1781"/>
      <c r="G341" s="1781"/>
      <c r="H341" s="1890"/>
      <c r="I341" s="1890"/>
      <c r="J341" s="1890"/>
      <c r="K341" s="1824"/>
      <c r="L341" s="1824"/>
      <c r="M341" s="1824"/>
      <c r="N341" s="1824"/>
      <c r="O341" s="1824"/>
      <c r="P341" s="1824"/>
      <c r="Q341" s="1824"/>
      <c r="R341" s="1824"/>
      <c r="S341" s="1824"/>
      <c r="T341" s="1824"/>
      <c r="U341" s="1824"/>
      <c r="V341" s="1824"/>
      <c r="W341" s="1824"/>
      <c r="X341" s="1824"/>
      <c r="Y341" s="1824"/>
      <c r="Z341" s="1824"/>
      <c r="AA341" s="1824"/>
      <c r="AB341" s="1824"/>
      <c r="AC341" s="1824"/>
      <c r="AD341" s="1824"/>
      <c r="AE341" s="1824"/>
      <c r="AF341" s="1773">
        <f>SUM(H341:AE341)</f>
        <v>0</v>
      </c>
      <c r="AG341" s="1773"/>
      <c r="AH341" s="1773"/>
      <c r="AI341" s="618"/>
      <c r="AJ341" s="618"/>
      <c r="AK341" s="618"/>
      <c r="AL341" s="618"/>
      <c r="AM341" s="618"/>
      <c r="AN341" s="618"/>
      <c r="AO341" s="618"/>
      <c r="AP341" s="618"/>
      <c r="AQ341" s="619">
        <f t="shared" si="53"/>
        <v>0</v>
      </c>
      <c r="AS341" s="617"/>
      <c r="AT341" s="618"/>
      <c r="AU341" s="618"/>
      <c r="AV341" s="618"/>
      <c r="AW341" s="618"/>
      <c r="AX341" s="618"/>
      <c r="AY341" s="618"/>
      <c r="AZ341" s="618"/>
      <c r="BA341" s="630"/>
      <c r="BC341" s="617"/>
      <c r="BD341" s="618"/>
      <c r="BE341" s="618"/>
      <c r="BF341" s="618"/>
      <c r="BG341" s="618"/>
      <c r="BH341" s="618"/>
      <c r="BI341" s="618"/>
      <c r="BJ341" s="618"/>
      <c r="BK341" s="630"/>
    </row>
    <row r="342" spans="1:63" s="592" customFormat="1">
      <c r="A342" s="605"/>
      <c r="D342" s="1781" t="s">
        <v>29</v>
      </c>
      <c r="E342" s="1781"/>
      <c r="F342" s="1781"/>
      <c r="G342" s="1781"/>
      <c r="H342" s="1890"/>
      <c r="I342" s="1890"/>
      <c r="J342" s="1890"/>
      <c r="K342" s="1824"/>
      <c r="L342" s="1824"/>
      <c r="M342" s="1824"/>
      <c r="N342" s="1824"/>
      <c r="O342" s="1824"/>
      <c r="P342" s="1824"/>
      <c r="Q342" s="1824"/>
      <c r="R342" s="1824"/>
      <c r="S342" s="1824"/>
      <c r="T342" s="1824"/>
      <c r="U342" s="1824"/>
      <c r="V342" s="1824"/>
      <c r="W342" s="1824"/>
      <c r="X342" s="1824"/>
      <c r="Y342" s="1824"/>
      <c r="Z342" s="1824"/>
      <c r="AA342" s="1824"/>
      <c r="AB342" s="1824"/>
      <c r="AC342" s="1824"/>
      <c r="AD342" s="1824"/>
      <c r="AE342" s="1824"/>
      <c r="AF342" s="1773">
        <f>SUM(H342:AE342)</f>
        <v>0</v>
      </c>
      <c r="AG342" s="1773"/>
      <c r="AH342" s="1773"/>
      <c r="AI342" s="618"/>
      <c r="AJ342" s="618"/>
      <c r="AK342" s="618"/>
      <c r="AL342" s="618"/>
      <c r="AM342" s="618"/>
      <c r="AN342" s="618"/>
      <c r="AO342" s="618"/>
      <c r="AP342" s="618"/>
      <c r="AQ342" s="619">
        <f>SUM(H342:AE342)-AF342</f>
        <v>0</v>
      </c>
      <c r="AS342" s="617"/>
      <c r="AT342" s="618"/>
      <c r="AU342" s="618"/>
      <c r="AV342" s="618"/>
      <c r="AW342" s="618"/>
      <c r="AX342" s="618"/>
      <c r="AY342" s="618"/>
      <c r="AZ342" s="618"/>
      <c r="BA342" s="630"/>
      <c r="BC342" s="617"/>
      <c r="BD342" s="618"/>
      <c r="BE342" s="618"/>
      <c r="BF342" s="618"/>
      <c r="BG342" s="618"/>
      <c r="BH342" s="618"/>
      <c r="BI342" s="618"/>
      <c r="BJ342" s="618"/>
      <c r="BK342" s="630"/>
    </row>
    <row r="343" spans="1:63" s="592" customFormat="1" ht="22.5" customHeight="1" thickBot="1">
      <c r="A343" s="605"/>
      <c r="D343" s="1782" t="s">
        <v>30</v>
      </c>
      <c r="E343" s="1782"/>
      <c r="F343" s="1782"/>
      <c r="G343" s="1782"/>
      <c r="H343" s="1889">
        <f>H339+H340-H341+H342</f>
        <v>0</v>
      </c>
      <c r="I343" s="1889"/>
      <c r="J343" s="1889"/>
      <c r="K343" s="1889">
        <f t="shared" ref="K343" si="54">K339+K340-K341+K342</f>
        <v>0</v>
      </c>
      <c r="L343" s="1889"/>
      <c r="M343" s="1889"/>
      <c r="N343" s="1889">
        <v>51833</v>
      </c>
      <c r="O343" s="1889"/>
      <c r="P343" s="1889"/>
      <c r="Q343" s="1889">
        <f t="shared" ref="Q343" si="55">Q339+Q340-Q341+Q342</f>
        <v>0</v>
      </c>
      <c r="R343" s="1889"/>
      <c r="S343" s="1889"/>
      <c r="T343" s="1889">
        <f t="shared" ref="T343" si="56">T339+T340-T341+T342</f>
        <v>0</v>
      </c>
      <c r="U343" s="1889"/>
      <c r="V343" s="1889"/>
      <c r="W343" s="1889">
        <f t="shared" ref="W343" si="57">W339+W340-W341+W342</f>
        <v>0</v>
      </c>
      <c r="X343" s="1889"/>
      <c r="Y343" s="1889"/>
      <c r="Z343" s="1889">
        <f t="shared" ref="Z343" si="58">Z339+Z340-Z341+Z342</f>
        <v>0</v>
      </c>
      <c r="AA343" s="1889"/>
      <c r="AB343" s="1889"/>
      <c r="AC343" s="1889">
        <f t="shared" ref="AC343" si="59">AC339+AC340-AC341+AC342</f>
        <v>0</v>
      </c>
      <c r="AD343" s="1889"/>
      <c r="AE343" s="1889"/>
      <c r="AF343" s="1889">
        <f t="shared" ref="AF343" si="60">AF339+AF340-AF341+AF342</f>
        <v>51833</v>
      </c>
      <c r="AG343" s="1889"/>
      <c r="AH343" s="1889"/>
      <c r="AI343" s="664">
        <f>H339+H340-H341+H342-H343</f>
        <v>0</v>
      </c>
      <c r="AJ343" s="664">
        <f>K339+K340-K341+K342-K343</f>
        <v>0</v>
      </c>
      <c r="AK343" s="664">
        <f>N339+N340-N341+N342-N343</f>
        <v>0</v>
      </c>
      <c r="AL343" s="664">
        <f>Q339+Q340-Q341+Q342-Q343</f>
        <v>0</v>
      </c>
      <c r="AM343" s="664">
        <f>T339+T340-T341+T342-T342</f>
        <v>0</v>
      </c>
      <c r="AN343" s="664">
        <f>W339+W340-W341+W342-W343</f>
        <v>0</v>
      </c>
      <c r="AO343" s="664">
        <f>Z339+Z340-Z341+Z342-Z343</f>
        <v>0</v>
      </c>
      <c r="AP343" s="664">
        <f>AC339+AC340-AC341+AC342-AC343</f>
        <v>0</v>
      </c>
      <c r="AQ343" s="619">
        <f>AF339+AF340-AF341+AF342-AF343</f>
        <v>0</v>
      </c>
      <c r="AS343" s="617"/>
      <c r="AT343" s="618"/>
      <c r="AU343" s="618"/>
      <c r="AV343" s="618"/>
      <c r="AW343" s="618"/>
      <c r="AX343" s="618"/>
      <c r="AY343" s="618"/>
      <c r="AZ343" s="618"/>
      <c r="BA343" s="630"/>
      <c r="BC343" s="632">
        <f>H343-BS!$D$21</f>
        <v>0</v>
      </c>
      <c r="BD343" s="664">
        <f>K343-BS!$D$22</f>
        <v>0</v>
      </c>
      <c r="BE343" s="664">
        <f>N343-BS!$D$23</f>
        <v>51833</v>
      </c>
      <c r="BF343" s="664">
        <f>Q343-BS!$D$24</f>
        <v>0</v>
      </c>
      <c r="BG343" s="664">
        <f>T343-BS!$D$25</f>
        <v>0</v>
      </c>
      <c r="BH343" s="664">
        <f>W343-BS!$D$26</f>
        <v>0</v>
      </c>
      <c r="BI343" s="664">
        <f>Z343-BS!$D$27</f>
        <v>0</v>
      </c>
      <c r="BJ343" s="664">
        <f>AC343-BS!$D$28</f>
        <v>0</v>
      </c>
      <c r="BK343" s="619">
        <f>AF343-BS!$D$20</f>
        <v>51833</v>
      </c>
    </row>
    <row r="344" spans="1:63" s="592" customFormat="1" ht="15.75" customHeight="1" thickBot="1">
      <c r="A344" s="605"/>
      <c r="D344" s="1774" t="s">
        <v>31</v>
      </c>
      <c r="E344" s="1775"/>
      <c r="F344" s="1775"/>
      <c r="G344" s="1775"/>
      <c r="H344" s="1775"/>
      <c r="I344" s="1775"/>
      <c r="J344" s="1775"/>
      <c r="K344" s="1775"/>
      <c r="L344" s="1775"/>
      <c r="M344" s="1775"/>
      <c r="N344" s="1775"/>
      <c r="O344" s="1775"/>
      <c r="P344" s="1775"/>
      <c r="Q344" s="1775"/>
      <c r="R344" s="1775"/>
      <c r="S344" s="1775"/>
      <c r="T344" s="1775"/>
      <c r="U344" s="1775"/>
      <c r="V344" s="1775"/>
      <c r="W344" s="1775"/>
      <c r="X344" s="1775"/>
      <c r="Y344" s="1775"/>
      <c r="Z344" s="1775"/>
      <c r="AA344" s="1775"/>
      <c r="AB344" s="1775"/>
      <c r="AC344" s="1775"/>
      <c r="AD344" s="1775"/>
      <c r="AE344" s="1775"/>
      <c r="AF344" s="1775"/>
      <c r="AG344" s="1775"/>
      <c r="AH344" s="1776"/>
      <c r="AI344" s="618"/>
      <c r="AJ344" s="618"/>
      <c r="AK344" s="618"/>
      <c r="AL344" s="618"/>
      <c r="AM344" s="618"/>
      <c r="AN344" s="618"/>
      <c r="AO344" s="618"/>
      <c r="AP344" s="618"/>
      <c r="AQ344" s="619"/>
      <c r="AS344" s="617"/>
      <c r="AT344" s="618"/>
      <c r="AU344" s="618"/>
      <c r="AV344" s="618"/>
      <c r="AW344" s="618"/>
      <c r="AX344" s="618"/>
      <c r="AY344" s="618"/>
      <c r="AZ344" s="618"/>
      <c r="BA344" s="630"/>
      <c r="BC344" s="617"/>
      <c r="BD344" s="618"/>
      <c r="BE344" s="618"/>
      <c r="BF344" s="618"/>
      <c r="BG344" s="618"/>
      <c r="BH344" s="618"/>
      <c r="BI344" s="618"/>
      <c r="BJ344" s="618"/>
      <c r="BK344" s="630"/>
    </row>
    <row r="345" spans="1:63" s="592" customFormat="1" ht="22.5" customHeight="1">
      <c r="A345" s="605"/>
      <c r="D345" s="1777" t="s">
        <v>32</v>
      </c>
      <c r="E345" s="1777"/>
      <c r="F345" s="1777"/>
      <c r="G345" s="1777"/>
      <c r="H345" s="1778"/>
      <c r="I345" s="1778"/>
      <c r="J345" s="1778"/>
      <c r="K345" s="1779"/>
      <c r="L345" s="1779"/>
      <c r="M345" s="1779"/>
      <c r="N345" s="1779">
        <v>0</v>
      </c>
      <c r="O345" s="1779"/>
      <c r="P345" s="1779"/>
      <c r="Q345" s="1779"/>
      <c r="R345" s="1779"/>
      <c r="S345" s="1779"/>
      <c r="T345" s="1779"/>
      <c r="U345" s="1779"/>
      <c r="V345" s="1779"/>
      <c r="W345" s="1779"/>
      <c r="X345" s="1779"/>
      <c r="Y345" s="1779"/>
      <c r="Z345" s="1779"/>
      <c r="AA345" s="1779"/>
      <c r="AB345" s="1779"/>
      <c r="AC345" s="1779"/>
      <c r="AD345" s="1779"/>
      <c r="AE345" s="1779"/>
      <c r="AF345" s="1780">
        <f>SUM(H345:AE345)</f>
        <v>0</v>
      </c>
      <c r="AG345" s="1780"/>
      <c r="AH345" s="1780"/>
      <c r="AI345" s="618"/>
      <c r="AJ345" s="618"/>
      <c r="AK345" s="618"/>
      <c r="AL345" s="618"/>
      <c r="AM345" s="618"/>
      <c r="AN345" s="618"/>
      <c r="AO345" s="618"/>
      <c r="AP345" s="618"/>
      <c r="AQ345" s="619">
        <f>SUM(H345:AE345)-AF345</f>
        <v>0</v>
      </c>
      <c r="AS345" s="632">
        <f>H345-H374</f>
        <v>0</v>
      </c>
      <c r="AT345" s="664">
        <f>K345-K374</f>
        <v>0</v>
      </c>
      <c r="AU345" s="664">
        <f>N345-N374</f>
        <v>-33924</v>
      </c>
      <c r="AV345" s="664">
        <f>Q345-Q374</f>
        <v>0</v>
      </c>
      <c r="AW345" s="664">
        <f>T345-T374</f>
        <v>0</v>
      </c>
      <c r="AX345" s="664">
        <f>W345-W374</f>
        <v>0</v>
      </c>
      <c r="AY345" s="664">
        <f>Z345-Z374</f>
        <v>0</v>
      </c>
      <c r="AZ345" s="664">
        <f>AC345-AC374</f>
        <v>0</v>
      </c>
      <c r="BA345" s="619">
        <f>AF345-AF374</f>
        <v>-33924</v>
      </c>
      <c r="BC345" s="617"/>
      <c r="BD345" s="618"/>
      <c r="BE345" s="618"/>
      <c r="BF345" s="618"/>
      <c r="BG345" s="618"/>
      <c r="BH345" s="618"/>
      <c r="BI345" s="618"/>
      <c r="BJ345" s="618"/>
      <c r="BK345" s="630"/>
    </row>
    <row r="346" spans="1:63" s="592" customFormat="1">
      <c r="A346" s="605"/>
      <c r="D346" s="1781" t="s">
        <v>27</v>
      </c>
      <c r="E346" s="1781"/>
      <c r="F346" s="1781"/>
      <c r="G346" s="1781"/>
      <c r="H346" s="1890"/>
      <c r="I346" s="1890"/>
      <c r="J346" s="1890"/>
      <c r="K346" s="1824"/>
      <c r="L346" s="1824"/>
      <c r="M346" s="1824"/>
      <c r="N346" s="1824">
        <v>0</v>
      </c>
      <c r="O346" s="1824"/>
      <c r="P346" s="1824"/>
      <c r="Q346" s="1824"/>
      <c r="R346" s="1824"/>
      <c r="S346" s="1824"/>
      <c r="T346" s="1824"/>
      <c r="U346" s="1824"/>
      <c r="V346" s="1824"/>
      <c r="W346" s="1824"/>
      <c r="X346" s="1824"/>
      <c r="Y346" s="1824"/>
      <c r="Z346" s="1824"/>
      <c r="AA346" s="1824"/>
      <c r="AB346" s="1824"/>
      <c r="AC346" s="1824"/>
      <c r="AD346" s="1824"/>
      <c r="AE346" s="1824"/>
      <c r="AF346" s="1773">
        <f>SUM(H346:AE346)</f>
        <v>0</v>
      </c>
      <c r="AG346" s="1773"/>
      <c r="AH346" s="1773"/>
      <c r="AI346" s="618"/>
      <c r="AJ346" s="618"/>
      <c r="AK346" s="618"/>
      <c r="AL346" s="618"/>
      <c r="AM346" s="618"/>
      <c r="AN346" s="618"/>
      <c r="AO346" s="618"/>
      <c r="AP346" s="618"/>
      <c r="AQ346" s="619">
        <f t="shared" ref="AQ346:AQ347" si="61">SUM(H346:AE346)-AF346</f>
        <v>0</v>
      </c>
      <c r="AS346" s="617"/>
      <c r="AT346" s="618"/>
      <c r="AU346" s="618"/>
      <c r="AV346" s="618"/>
      <c r="AW346" s="618"/>
      <c r="AX346" s="618"/>
      <c r="AY346" s="618"/>
      <c r="AZ346" s="618"/>
      <c r="BA346" s="630"/>
      <c r="BC346" s="617"/>
      <c r="BD346" s="618"/>
      <c r="BE346" s="618"/>
      <c r="BF346" s="618"/>
      <c r="BG346" s="618"/>
      <c r="BH346" s="618"/>
      <c r="BI346" s="618"/>
      <c r="BJ346" s="618"/>
      <c r="BK346" s="630"/>
    </row>
    <row r="347" spans="1:63" s="592" customFormat="1">
      <c r="A347" s="605"/>
      <c r="D347" s="1781" t="s">
        <v>28</v>
      </c>
      <c r="E347" s="1781"/>
      <c r="F347" s="1781"/>
      <c r="G347" s="1781"/>
      <c r="H347" s="1890"/>
      <c r="I347" s="1890"/>
      <c r="J347" s="1890"/>
      <c r="K347" s="1824"/>
      <c r="L347" s="1824"/>
      <c r="M347" s="1824"/>
      <c r="N347" s="1824"/>
      <c r="O347" s="1824"/>
      <c r="P347" s="1824"/>
      <c r="Q347" s="1824"/>
      <c r="R347" s="1824"/>
      <c r="S347" s="1824"/>
      <c r="T347" s="1824"/>
      <c r="U347" s="1824"/>
      <c r="V347" s="1824"/>
      <c r="W347" s="1824"/>
      <c r="X347" s="1824"/>
      <c r="Y347" s="1824"/>
      <c r="Z347" s="1824"/>
      <c r="AA347" s="1824"/>
      <c r="AB347" s="1824"/>
      <c r="AC347" s="1824"/>
      <c r="AD347" s="1824"/>
      <c r="AE347" s="1824"/>
      <c r="AF347" s="1773">
        <f>SUM(H347:AE347)</f>
        <v>0</v>
      </c>
      <c r="AG347" s="1773"/>
      <c r="AH347" s="1773"/>
      <c r="AI347" s="618"/>
      <c r="AJ347" s="618"/>
      <c r="AK347" s="618"/>
      <c r="AL347" s="618"/>
      <c r="AM347" s="618"/>
      <c r="AN347" s="618"/>
      <c r="AO347" s="618"/>
      <c r="AP347" s="618"/>
      <c r="AQ347" s="619">
        <f t="shared" si="61"/>
        <v>0</v>
      </c>
      <c r="AS347" s="617"/>
      <c r="AT347" s="618"/>
      <c r="AU347" s="618"/>
      <c r="AV347" s="618"/>
      <c r="AW347" s="618"/>
      <c r="AX347" s="618"/>
      <c r="AY347" s="618"/>
      <c r="AZ347" s="618"/>
      <c r="BA347" s="630"/>
      <c r="BC347" s="679" t="s">
        <v>1059</v>
      </c>
      <c r="BD347" s="618"/>
      <c r="BE347" s="618"/>
      <c r="BF347" s="618"/>
      <c r="BG347" s="618"/>
      <c r="BH347" s="618"/>
      <c r="BI347" s="618"/>
      <c r="BJ347" s="618"/>
      <c r="BK347" s="630"/>
    </row>
    <row r="348" spans="1:63" s="592" customFormat="1">
      <c r="A348" s="605"/>
      <c r="D348" s="1781" t="s">
        <v>29</v>
      </c>
      <c r="E348" s="1781"/>
      <c r="F348" s="1781"/>
      <c r="G348" s="1781"/>
      <c r="H348" s="1890"/>
      <c r="I348" s="1890"/>
      <c r="J348" s="1890"/>
      <c r="K348" s="1824"/>
      <c r="L348" s="1824"/>
      <c r="M348" s="1824"/>
      <c r="N348" s="1824"/>
      <c r="O348" s="1824"/>
      <c r="P348" s="1824"/>
      <c r="Q348" s="1824"/>
      <c r="R348" s="1824"/>
      <c r="S348" s="1824"/>
      <c r="T348" s="1824"/>
      <c r="U348" s="1824"/>
      <c r="V348" s="1824"/>
      <c r="W348" s="1824"/>
      <c r="X348" s="1824"/>
      <c r="Y348" s="1824"/>
      <c r="Z348" s="1824"/>
      <c r="AA348" s="1824"/>
      <c r="AB348" s="1824"/>
      <c r="AC348" s="1824"/>
      <c r="AD348" s="1824"/>
      <c r="AE348" s="1824"/>
      <c r="AF348" s="1773">
        <f>SUM(H348:AE348)</f>
        <v>0</v>
      </c>
      <c r="AG348" s="1773"/>
      <c r="AH348" s="1773"/>
      <c r="AI348" s="618"/>
      <c r="AJ348" s="618"/>
      <c r="AK348" s="618"/>
      <c r="AL348" s="618"/>
      <c r="AM348" s="618"/>
      <c r="AN348" s="618"/>
      <c r="AO348" s="618"/>
      <c r="AP348" s="618"/>
      <c r="AQ348" s="619">
        <f>SUM(H348:AE348)-AF348</f>
        <v>0</v>
      </c>
      <c r="AS348" s="617"/>
      <c r="AT348" s="618"/>
      <c r="AU348" s="618"/>
      <c r="AV348" s="618"/>
      <c r="AW348" s="618"/>
      <c r="AX348" s="618"/>
      <c r="AY348" s="618"/>
      <c r="AZ348" s="618"/>
      <c r="BA348" s="630"/>
      <c r="BC348" s="617"/>
      <c r="BD348" s="618"/>
      <c r="BE348" s="618"/>
      <c r="BF348" s="618"/>
      <c r="BG348" s="618"/>
      <c r="BH348" s="618"/>
      <c r="BI348" s="618"/>
      <c r="BJ348" s="618"/>
      <c r="BK348" s="630"/>
    </row>
    <row r="349" spans="1:63" s="592" customFormat="1" ht="22.5" customHeight="1" thickBot="1">
      <c r="A349" s="605"/>
      <c r="D349" s="1782" t="s">
        <v>30</v>
      </c>
      <c r="E349" s="1782"/>
      <c r="F349" s="1782"/>
      <c r="G349" s="1782"/>
      <c r="H349" s="1889">
        <f>H345+H346-H347+H348</f>
        <v>0</v>
      </c>
      <c r="I349" s="1889"/>
      <c r="J349" s="1889"/>
      <c r="K349" s="1889">
        <f t="shared" ref="K349" si="62">K345+K346-K347+K348</f>
        <v>0</v>
      </c>
      <c r="L349" s="1889"/>
      <c r="M349" s="1889"/>
      <c r="N349" s="1889">
        <f t="shared" ref="N349" si="63">N345+N346-N347+N348</f>
        <v>0</v>
      </c>
      <c r="O349" s="1889"/>
      <c r="P349" s="1889"/>
      <c r="Q349" s="1889">
        <f t="shared" ref="Q349" si="64">Q345+Q346-Q347+Q348</f>
        <v>0</v>
      </c>
      <c r="R349" s="1889"/>
      <c r="S349" s="1889"/>
      <c r="T349" s="1889">
        <f t="shared" ref="T349" si="65">T345+T346-T347+T348</f>
        <v>0</v>
      </c>
      <c r="U349" s="1889"/>
      <c r="V349" s="1889"/>
      <c r="W349" s="1889">
        <f t="shared" ref="W349" si="66">W345+W346-W347+W348</f>
        <v>0</v>
      </c>
      <c r="X349" s="1889"/>
      <c r="Y349" s="1889"/>
      <c r="Z349" s="1889">
        <f t="shared" ref="Z349" si="67">Z345+Z346-Z347+Z348</f>
        <v>0</v>
      </c>
      <c r="AA349" s="1889"/>
      <c r="AB349" s="1889"/>
      <c r="AC349" s="1889">
        <f t="shared" ref="AC349" si="68">AC345+AC346-AC347+AC348</f>
        <v>0</v>
      </c>
      <c r="AD349" s="1889"/>
      <c r="AE349" s="1889"/>
      <c r="AF349" s="1889">
        <f t="shared" ref="AF349" si="69">AF345+AF346-AF347+AF348</f>
        <v>0</v>
      </c>
      <c r="AG349" s="1889"/>
      <c r="AH349" s="1889"/>
      <c r="AI349" s="664">
        <f>H345+H346-H347+H348-H349</f>
        <v>0</v>
      </c>
      <c r="AJ349" s="664">
        <f>K345+K346-K347+K348-K349</f>
        <v>0</v>
      </c>
      <c r="AK349" s="664">
        <f>N345+N346-N347+N348-N349</f>
        <v>0</v>
      </c>
      <c r="AL349" s="664">
        <f>Q345+Q346-Q347+Q348-Q349</f>
        <v>0</v>
      </c>
      <c r="AM349" s="664">
        <f>T345+T346-T347+T348-T348</f>
        <v>0</v>
      </c>
      <c r="AN349" s="664">
        <f>W345+W346-W347+W348-W349</f>
        <v>0</v>
      </c>
      <c r="AO349" s="664">
        <f>Z345+Z346-Z347+Z348-Z349</f>
        <v>0</v>
      </c>
      <c r="AP349" s="664">
        <f>AC345+AC346-AC347+AC348-AC349</f>
        <v>0</v>
      </c>
      <c r="AQ349" s="619">
        <f>AF345+AF346-AF347+AF348-AF349</f>
        <v>0</v>
      </c>
      <c r="AS349" s="617"/>
      <c r="AT349" s="618"/>
      <c r="AU349" s="618"/>
      <c r="AV349" s="618"/>
      <c r="AW349" s="618"/>
      <c r="AX349" s="618"/>
      <c r="AY349" s="618"/>
      <c r="AZ349" s="618"/>
      <c r="BA349" s="630"/>
      <c r="BC349" s="632">
        <f>H349+H355-BS!$E$21</f>
        <v>0</v>
      </c>
      <c r="BD349" s="664">
        <f>K349+K355-BS!$E$22</f>
        <v>0</v>
      </c>
      <c r="BE349" s="664">
        <f>N349+N355-BS!$E$23</f>
        <v>41308</v>
      </c>
      <c r="BF349" s="664">
        <f>Q349+Q355-BS!$E$24</f>
        <v>0</v>
      </c>
      <c r="BG349" s="664">
        <f>T349+T355-BS!$E$25</f>
        <v>0</v>
      </c>
      <c r="BH349" s="664">
        <f>W349+W355-BS!$E$26</f>
        <v>0</v>
      </c>
      <c r="BI349" s="664">
        <f>Z349+Z355-BS!$E$27</f>
        <v>0</v>
      </c>
      <c r="BJ349" s="664">
        <f>AC349+AC355-BS!$E$28</f>
        <v>0</v>
      </c>
      <c r="BK349" s="619">
        <f>AF349+AF355-BS!$E$20</f>
        <v>41308</v>
      </c>
    </row>
    <row r="350" spans="1:63" s="592" customFormat="1" ht="15.75" customHeight="1" thickBot="1">
      <c r="A350" s="605"/>
      <c r="D350" s="1774" t="s">
        <v>33</v>
      </c>
      <c r="E350" s="1775"/>
      <c r="F350" s="1775"/>
      <c r="G350" s="1775"/>
      <c r="H350" s="1775"/>
      <c r="I350" s="1775"/>
      <c r="J350" s="1775"/>
      <c r="K350" s="1775"/>
      <c r="L350" s="1775"/>
      <c r="M350" s="1775"/>
      <c r="N350" s="1775"/>
      <c r="O350" s="1775"/>
      <c r="P350" s="1775"/>
      <c r="Q350" s="1775"/>
      <c r="R350" s="1775"/>
      <c r="S350" s="1775"/>
      <c r="T350" s="1775"/>
      <c r="U350" s="1775"/>
      <c r="V350" s="1775"/>
      <c r="W350" s="1775"/>
      <c r="X350" s="1775"/>
      <c r="Y350" s="1775"/>
      <c r="Z350" s="1775"/>
      <c r="AA350" s="1775"/>
      <c r="AB350" s="1775"/>
      <c r="AC350" s="1775"/>
      <c r="AD350" s="1775"/>
      <c r="AE350" s="1775"/>
      <c r="AF350" s="1775"/>
      <c r="AG350" s="1775"/>
      <c r="AH350" s="1776"/>
      <c r="AI350" s="618"/>
      <c r="AJ350" s="618"/>
      <c r="AK350" s="618"/>
      <c r="AL350" s="618"/>
      <c r="AM350" s="618"/>
      <c r="AN350" s="618"/>
      <c r="AO350" s="618"/>
      <c r="AP350" s="618"/>
      <c r="AQ350" s="619"/>
      <c r="AS350" s="617"/>
      <c r="AT350" s="618"/>
      <c r="AU350" s="618"/>
      <c r="AV350" s="618"/>
      <c r="AW350" s="618"/>
      <c r="AX350" s="618"/>
      <c r="AY350" s="618"/>
      <c r="AZ350" s="618"/>
      <c r="BA350" s="630"/>
      <c r="BC350" s="617"/>
      <c r="BD350" s="618"/>
      <c r="BE350" s="618"/>
      <c r="BF350" s="618"/>
      <c r="BG350" s="618"/>
      <c r="BH350" s="618"/>
      <c r="BI350" s="618"/>
      <c r="BJ350" s="618"/>
      <c r="BK350" s="630"/>
    </row>
    <row r="351" spans="1:63" s="592" customFormat="1" ht="22.5" customHeight="1">
      <c r="A351" s="605"/>
      <c r="D351" s="1777" t="s">
        <v>32</v>
      </c>
      <c r="E351" s="1777"/>
      <c r="F351" s="1777"/>
      <c r="G351" s="1777"/>
      <c r="H351" s="1778"/>
      <c r="I351" s="1778"/>
      <c r="J351" s="1778"/>
      <c r="K351" s="1779"/>
      <c r="L351" s="1779"/>
      <c r="M351" s="1779"/>
      <c r="N351" s="1779"/>
      <c r="O351" s="1779"/>
      <c r="P351" s="1779"/>
      <c r="Q351" s="1779"/>
      <c r="R351" s="1779"/>
      <c r="S351" s="1779"/>
      <c r="T351" s="1779"/>
      <c r="U351" s="1779"/>
      <c r="V351" s="1779"/>
      <c r="W351" s="1779"/>
      <c r="X351" s="1779"/>
      <c r="Y351" s="1779"/>
      <c r="Z351" s="1779"/>
      <c r="AA351" s="1779"/>
      <c r="AB351" s="1779"/>
      <c r="AC351" s="1779"/>
      <c r="AD351" s="1779"/>
      <c r="AE351" s="1779"/>
      <c r="AF351" s="1780">
        <f>SUM(H351:AE351)</f>
        <v>0</v>
      </c>
      <c r="AG351" s="1780"/>
      <c r="AH351" s="1780"/>
      <c r="AI351" s="618"/>
      <c r="AJ351" s="618"/>
      <c r="AK351" s="618"/>
      <c r="AL351" s="618"/>
      <c r="AM351" s="618"/>
      <c r="AN351" s="618"/>
      <c r="AO351" s="618"/>
      <c r="AP351" s="618"/>
      <c r="AQ351" s="619">
        <f>SUM(H351:AE351)-AF351</f>
        <v>0</v>
      </c>
      <c r="AS351" s="632">
        <f>H351-H380</f>
        <v>0</v>
      </c>
      <c r="AT351" s="664">
        <f>K351-K380</f>
        <v>0</v>
      </c>
      <c r="AU351" s="664">
        <f>N351-N380</f>
        <v>-3498</v>
      </c>
      <c r="AV351" s="664">
        <f>Q351-Q380</f>
        <v>0</v>
      </c>
      <c r="AW351" s="664">
        <f>T351-T380</f>
        <v>0</v>
      </c>
      <c r="AX351" s="664">
        <f>W351-W380</f>
        <v>0</v>
      </c>
      <c r="AY351" s="664">
        <f>Z351-Z380</f>
        <v>0</v>
      </c>
      <c r="AZ351" s="664">
        <f>AC351-AC380</f>
        <v>0</v>
      </c>
      <c r="BA351" s="619">
        <f>AF351-AF380</f>
        <v>-3498</v>
      </c>
      <c r="BC351" s="617"/>
      <c r="BD351" s="618"/>
      <c r="BE351" s="618"/>
      <c r="BF351" s="618"/>
      <c r="BG351" s="618"/>
      <c r="BH351" s="618"/>
      <c r="BI351" s="618"/>
      <c r="BJ351" s="618"/>
      <c r="BK351" s="630"/>
    </row>
    <row r="352" spans="1:63" s="592" customFormat="1" ht="15" customHeight="1">
      <c r="A352" s="605"/>
      <c r="D352" s="1781" t="s">
        <v>27</v>
      </c>
      <c r="E352" s="1781"/>
      <c r="F352" s="1781"/>
      <c r="G352" s="1781"/>
      <c r="H352" s="1890"/>
      <c r="I352" s="1890"/>
      <c r="J352" s="1890"/>
      <c r="K352" s="1824"/>
      <c r="L352" s="1824"/>
      <c r="M352" s="1824"/>
      <c r="N352" s="1824">
        <v>41308</v>
      </c>
      <c r="O352" s="1824"/>
      <c r="P352" s="1824"/>
      <c r="Q352" s="1824"/>
      <c r="R352" s="1824"/>
      <c r="S352" s="1824"/>
      <c r="T352" s="1824"/>
      <c r="U352" s="1824"/>
      <c r="V352" s="1824"/>
      <c r="W352" s="1824"/>
      <c r="X352" s="1824"/>
      <c r="Y352" s="1824"/>
      <c r="Z352" s="1824"/>
      <c r="AA352" s="1824"/>
      <c r="AB352" s="1824"/>
      <c r="AC352" s="1824"/>
      <c r="AD352" s="1824"/>
      <c r="AE352" s="1824"/>
      <c r="AF352" s="1773">
        <f>SUM(H352:AE352)</f>
        <v>41308</v>
      </c>
      <c r="AG352" s="1773"/>
      <c r="AH352" s="1773"/>
      <c r="AI352" s="618"/>
      <c r="AJ352" s="618"/>
      <c r="AK352" s="618"/>
      <c r="AL352" s="618"/>
      <c r="AM352" s="618"/>
      <c r="AN352" s="618"/>
      <c r="AO352" s="618"/>
      <c r="AP352" s="618"/>
      <c r="AQ352" s="619">
        <f>SUM(H352:AE352)-AF352</f>
        <v>0</v>
      </c>
      <c r="AS352" s="617"/>
      <c r="AT352" s="618"/>
      <c r="AU352" s="618"/>
      <c r="AV352" s="618"/>
      <c r="AW352" s="618"/>
      <c r="AX352" s="618"/>
      <c r="AY352" s="618"/>
      <c r="AZ352" s="618"/>
      <c r="BA352" s="630"/>
      <c r="BC352" s="617"/>
      <c r="BD352" s="618"/>
      <c r="BE352" s="618"/>
      <c r="BF352" s="618"/>
      <c r="BG352" s="618"/>
      <c r="BH352" s="618"/>
      <c r="BI352" s="618"/>
      <c r="BJ352" s="618"/>
      <c r="BK352" s="630"/>
    </row>
    <row r="353" spans="1:63" s="592" customFormat="1" ht="15" customHeight="1">
      <c r="A353" s="605"/>
      <c r="D353" s="1781" t="s">
        <v>28</v>
      </c>
      <c r="E353" s="1781"/>
      <c r="F353" s="1781"/>
      <c r="G353" s="1781"/>
      <c r="H353" s="1890"/>
      <c r="I353" s="1890"/>
      <c r="J353" s="1890"/>
      <c r="K353" s="1824"/>
      <c r="L353" s="1824"/>
      <c r="M353" s="1824"/>
      <c r="N353" s="1824"/>
      <c r="O353" s="1824"/>
      <c r="P353" s="1824"/>
      <c r="Q353" s="1824"/>
      <c r="R353" s="1824"/>
      <c r="S353" s="1824"/>
      <c r="T353" s="1824"/>
      <c r="U353" s="1824"/>
      <c r="V353" s="1824"/>
      <c r="W353" s="1824"/>
      <c r="X353" s="1824"/>
      <c r="Y353" s="1824"/>
      <c r="Z353" s="1824"/>
      <c r="AA353" s="1824"/>
      <c r="AB353" s="1824"/>
      <c r="AC353" s="1824"/>
      <c r="AD353" s="1824"/>
      <c r="AE353" s="1824"/>
      <c r="AF353" s="1773">
        <f>SUM(H353:AE353)</f>
        <v>0</v>
      </c>
      <c r="AG353" s="1773"/>
      <c r="AH353" s="1773"/>
      <c r="AI353" s="618"/>
      <c r="AJ353" s="618"/>
      <c r="AK353" s="618"/>
      <c r="AL353" s="618"/>
      <c r="AM353" s="618"/>
      <c r="AN353" s="618"/>
      <c r="AO353" s="618"/>
      <c r="AP353" s="618"/>
      <c r="AQ353" s="619">
        <f t="shared" ref="AQ353" si="70">SUM(H353:AE353)-AF353</f>
        <v>0</v>
      </c>
      <c r="AS353" s="617"/>
      <c r="AT353" s="618"/>
      <c r="AU353" s="618"/>
      <c r="AV353" s="618"/>
      <c r="AW353" s="618"/>
      <c r="AX353" s="618"/>
      <c r="AY353" s="618"/>
      <c r="AZ353" s="618"/>
      <c r="BA353" s="630"/>
      <c r="BC353" s="617"/>
      <c r="BD353" s="618"/>
      <c r="BE353" s="618"/>
      <c r="BF353" s="618"/>
      <c r="BG353" s="618"/>
      <c r="BH353" s="618"/>
      <c r="BI353" s="618"/>
      <c r="BJ353" s="618"/>
      <c r="BK353" s="630"/>
    </row>
    <row r="354" spans="1:63" s="592" customFormat="1">
      <c r="A354" s="605"/>
      <c r="D354" s="1781" t="s">
        <v>29</v>
      </c>
      <c r="E354" s="1781"/>
      <c r="F354" s="1781"/>
      <c r="G354" s="1781"/>
      <c r="H354" s="1890"/>
      <c r="I354" s="1890"/>
      <c r="J354" s="1890"/>
      <c r="K354" s="1824"/>
      <c r="L354" s="1824"/>
      <c r="M354" s="1824"/>
      <c r="N354" s="1824"/>
      <c r="O354" s="1824"/>
      <c r="P354" s="1824"/>
      <c r="Q354" s="1824"/>
      <c r="R354" s="1824"/>
      <c r="S354" s="1824"/>
      <c r="T354" s="1824"/>
      <c r="U354" s="1824"/>
      <c r="V354" s="1824"/>
      <c r="W354" s="1824"/>
      <c r="X354" s="1824"/>
      <c r="Y354" s="1824"/>
      <c r="Z354" s="1824"/>
      <c r="AA354" s="1824"/>
      <c r="AB354" s="1824"/>
      <c r="AC354" s="1824"/>
      <c r="AD354" s="1824"/>
      <c r="AE354" s="1824"/>
      <c r="AF354" s="1773">
        <f>SUM(H354:AE354)</f>
        <v>0</v>
      </c>
      <c r="AG354" s="1773"/>
      <c r="AH354" s="1773"/>
      <c r="AI354" s="618"/>
      <c r="AJ354" s="618"/>
      <c r="AK354" s="618"/>
      <c r="AL354" s="618"/>
      <c r="AM354" s="618"/>
      <c r="AN354" s="618"/>
      <c r="AO354" s="618"/>
      <c r="AP354" s="618"/>
      <c r="AQ354" s="619">
        <f>SUM(H354:AE354)-AF354</f>
        <v>0</v>
      </c>
      <c r="AS354" s="617"/>
      <c r="AT354" s="618"/>
      <c r="AU354" s="618"/>
      <c r="AV354" s="618"/>
      <c r="AW354" s="618"/>
      <c r="AX354" s="618"/>
      <c r="AY354" s="618"/>
      <c r="AZ354" s="618"/>
      <c r="BA354" s="630"/>
      <c r="BC354" s="617"/>
      <c r="BD354" s="618"/>
      <c r="BE354" s="618"/>
      <c r="BF354" s="618"/>
      <c r="BG354" s="618"/>
      <c r="BH354" s="618"/>
      <c r="BI354" s="618"/>
      <c r="BJ354" s="618"/>
      <c r="BK354" s="630"/>
    </row>
    <row r="355" spans="1:63" s="592" customFormat="1" ht="22.5" customHeight="1" thickBot="1">
      <c r="A355" s="605"/>
      <c r="D355" s="1782" t="s">
        <v>30</v>
      </c>
      <c r="E355" s="1782"/>
      <c r="F355" s="1782"/>
      <c r="G355" s="1782"/>
      <c r="H355" s="1889">
        <f>H351+H352-H353+H354</f>
        <v>0</v>
      </c>
      <c r="I355" s="1889"/>
      <c r="J355" s="1889"/>
      <c r="K355" s="1889">
        <f t="shared" ref="K355" si="71">K351+K352-K353+K354</f>
        <v>0</v>
      </c>
      <c r="L355" s="1889"/>
      <c r="M355" s="1889"/>
      <c r="N355" s="1889">
        <v>41308</v>
      </c>
      <c r="O355" s="1889"/>
      <c r="P355" s="1889"/>
      <c r="Q355" s="1889">
        <f t="shared" ref="Q355" si="72">Q351+Q352-Q353+Q354</f>
        <v>0</v>
      </c>
      <c r="R355" s="1889"/>
      <c r="S355" s="1889"/>
      <c r="T355" s="1889">
        <f t="shared" ref="T355" si="73">T351+T352-T353+T354</f>
        <v>0</v>
      </c>
      <c r="U355" s="1889"/>
      <c r="V355" s="1889"/>
      <c r="W355" s="1889">
        <f t="shared" ref="W355" si="74">W351+W352-W353+W354</f>
        <v>0</v>
      </c>
      <c r="X355" s="1889"/>
      <c r="Y355" s="1889"/>
      <c r="Z355" s="1889">
        <f t="shared" ref="Z355" si="75">Z351+Z352-Z353+Z354</f>
        <v>0</v>
      </c>
      <c r="AA355" s="1889"/>
      <c r="AB355" s="1889"/>
      <c r="AC355" s="1889">
        <f t="shared" ref="AC355" si="76">AC351+AC352-AC353+AC354</f>
        <v>0</v>
      </c>
      <c r="AD355" s="1889"/>
      <c r="AE355" s="1889"/>
      <c r="AF355" s="1889">
        <f t="shared" ref="AF355" si="77">AF351+AF352-AF353+AF354</f>
        <v>41308</v>
      </c>
      <c r="AG355" s="1889"/>
      <c r="AH355" s="1889"/>
      <c r="AI355" s="664">
        <f>H351+H352-H353+H354-H355</f>
        <v>0</v>
      </c>
      <c r="AJ355" s="664">
        <f>K351+K352-K353+K354-K355</f>
        <v>0</v>
      </c>
      <c r="AK355" s="664">
        <f>N351+N352-N353+N354-N355</f>
        <v>0</v>
      </c>
      <c r="AL355" s="664">
        <f>Q351+Q352-Q353+Q354-Q355</f>
        <v>0</v>
      </c>
      <c r="AM355" s="664">
        <f>T351+T352-T353+T354-T354</f>
        <v>0</v>
      </c>
      <c r="AN355" s="664">
        <f>W351+W352-W353+W354-W355</f>
        <v>0</v>
      </c>
      <c r="AO355" s="664">
        <f>Z351+Z352-Z353+Z354-Z355</f>
        <v>0</v>
      </c>
      <c r="AP355" s="664">
        <f>AC351+AC352-AC353+AC354-AC355</f>
        <v>0</v>
      </c>
      <c r="AQ355" s="619">
        <f>AF351+AF352-AF353+AF354-AF355</f>
        <v>0</v>
      </c>
      <c r="AS355" s="617"/>
      <c r="AT355" s="618"/>
      <c r="AU355" s="618"/>
      <c r="AV355" s="618"/>
      <c r="AW355" s="618"/>
      <c r="AX355" s="618"/>
      <c r="AY355" s="618"/>
      <c r="AZ355" s="618"/>
      <c r="BA355" s="630"/>
      <c r="BC355" s="617"/>
      <c r="BD355" s="618"/>
      <c r="BE355" s="618"/>
      <c r="BF355" s="618"/>
      <c r="BG355" s="618"/>
      <c r="BH355" s="618"/>
      <c r="BI355" s="618"/>
      <c r="BJ355" s="618"/>
      <c r="BK355" s="630"/>
    </row>
    <row r="356" spans="1:63" s="592" customFormat="1" ht="15.75" customHeight="1" thickBot="1">
      <c r="A356" s="605"/>
      <c r="D356" s="1774" t="s">
        <v>34</v>
      </c>
      <c r="E356" s="1775"/>
      <c r="F356" s="1775"/>
      <c r="G356" s="1775"/>
      <c r="H356" s="1775"/>
      <c r="I356" s="1775"/>
      <c r="J356" s="1775"/>
      <c r="K356" s="1775"/>
      <c r="L356" s="1775"/>
      <c r="M356" s="1775"/>
      <c r="N356" s="1775"/>
      <c r="O356" s="1775"/>
      <c r="P356" s="1775"/>
      <c r="Q356" s="1775"/>
      <c r="R356" s="1775"/>
      <c r="S356" s="1775"/>
      <c r="T356" s="1775"/>
      <c r="U356" s="1775"/>
      <c r="V356" s="1775"/>
      <c r="W356" s="1775"/>
      <c r="X356" s="1775"/>
      <c r="Y356" s="1775"/>
      <c r="Z356" s="1775"/>
      <c r="AA356" s="1775"/>
      <c r="AB356" s="1775"/>
      <c r="AC356" s="1775"/>
      <c r="AD356" s="1775"/>
      <c r="AE356" s="1775"/>
      <c r="AF356" s="1775"/>
      <c r="AG356" s="1775"/>
      <c r="AH356" s="1776"/>
      <c r="AI356" s="618"/>
      <c r="AJ356" s="618"/>
      <c r="AK356" s="618"/>
      <c r="AL356" s="618"/>
      <c r="AM356" s="618"/>
      <c r="AN356" s="618"/>
      <c r="AO356" s="618"/>
      <c r="AP356" s="618"/>
      <c r="AQ356" s="619"/>
      <c r="AS356" s="617"/>
      <c r="AT356" s="618"/>
      <c r="AU356" s="618"/>
      <c r="AV356" s="618"/>
      <c r="AW356" s="618"/>
      <c r="AX356" s="618"/>
      <c r="AY356" s="618"/>
      <c r="AZ356" s="618"/>
      <c r="BA356" s="630"/>
      <c r="BC356" s="617"/>
      <c r="BD356" s="618"/>
      <c r="BE356" s="618"/>
      <c r="BF356" s="618"/>
      <c r="BG356" s="618"/>
      <c r="BH356" s="618"/>
      <c r="BI356" s="618"/>
      <c r="BJ356" s="618"/>
      <c r="BK356" s="630"/>
    </row>
    <row r="357" spans="1:63" s="592" customFormat="1" ht="22.5" customHeight="1">
      <c r="A357" s="605"/>
      <c r="D357" s="1794" t="s">
        <v>32</v>
      </c>
      <c r="E357" s="1794"/>
      <c r="F357" s="1794"/>
      <c r="G357" s="1794"/>
      <c r="H357" s="1891">
        <f>H339-H345-H351</f>
        <v>0</v>
      </c>
      <c r="I357" s="1891"/>
      <c r="J357" s="1891"/>
      <c r="K357" s="1891">
        <f t="shared" ref="K357" si="78">K339-K345-K351</f>
        <v>0</v>
      </c>
      <c r="L357" s="1891"/>
      <c r="M357" s="1891"/>
      <c r="N357" s="1891">
        <f>N339-N345-N351</f>
        <v>0</v>
      </c>
      <c r="O357" s="1891"/>
      <c r="P357" s="1891"/>
      <c r="Q357" s="1891">
        <f t="shared" ref="Q357" si="79">Q339-Q345-Q351</f>
        <v>0</v>
      </c>
      <c r="R357" s="1891"/>
      <c r="S357" s="1891"/>
      <c r="T357" s="1891">
        <f t="shared" ref="T357" si="80">T339-T345-T351</f>
        <v>0</v>
      </c>
      <c r="U357" s="1891"/>
      <c r="V357" s="1891"/>
      <c r="W357" s="1891">
        <f t="shared" ref="W357" si="81">W339-W345-W351</f>
        <v>0</v>
      </c>
      <c r="X357" s="1891"/>
      <c r="Y357" s="1891"/>
      <c r="Z357" s="1891">
        <f t="shared" ref="Z357" si="82">Z339-Z345-Z351</f>
        <v>0</v>
      </c>
      <c r="AA357" s="1891"/>
      <c r="AB357" s="1891"/>
      <c r="AC357" s="1891">
        <f t="shared" ref="AC357" si="83">AC339-AC345-AC351</f>
        <v>0</v>
      </c>
      <c r="AD357" s="1891"/>
      <c r="AE357" s="1891"/>
      <c r="AF357" s="1891">
        <f t="shared" ref="AF357" si="84">AF339-AF345-AF351</f>
        <v>0</v>
      </c>
      <c r="AG357" s="1891"/>
      <c r="AH357" s="1891"/>
      <c r="AI357" s="664">
        <f>H339-H345-H351-H357</f>
        <v>0</v>
      </c>
      <c r="AJ357" s="664">
        <f>K339-K345-K351-K357</f>
        <v>0</v>
      </c>
      <c r="AK357" s="664">
        <f>N339-N345-N351-N357</f>
        <v>0</v>
      </c>
      <c r="AL357" s="664">
        <f>Q339-Q345-Q351-Q357</f>
        <v>0</v>
      </c>
      <c r="AM357" s="664">
        <f>T339-T345-T351-T357</f>
        <v>0</v>
      </c>
      <c r="AN357" s="664">
        <f>W339-W345-W351-W357</f>
        <v>0</v>
      </c>
      <c r="AO357" s="664">
        <f>Z339-Z345-Z351-Z357</f>
        <v>0</v>
      </c>
      <c r="AP357" s="664">
        <f>AC339-AC345-AC351-AC357</f>
        <v>0</v>
      </c>
      <c r="AQ357" s="619">
        <f>SUM(H357:AE357)-AF357</f>
        <v>0</v>
      </c>
      <c r="AS357" s="632">
        <f>H357-H383</f>
        <v>0</v>
      </c>
      <c r="AT357" s="664">
        <f>K357-K383</f>
        <v>0</v>
      </c>
      <c r="AU357" s="664">
        <f>N357-N383</f>
        <v>0</v>
      </c>
      <c r="AV357" s="664">
        <f>Q357-Q383</f>
        <v>0</v>
      </c>
      <c r="AW357" s="664">
        <f>T357-T383</f>
        <v>0</v>
      </c>
      <c r="AX357" s="664">
        <f>W357-W383</f>
        <v>0</v>
      </c>
      <c r="AY357" s="664">
        <f>Z357-Z383</f>
        <v>0</v>
      </c>
      <c r="AZ357" s="664">
        <f>AC357-AC383</f>
        <v>0</v>
      </c>
      <c r="BA357" s="619">
        <f>AF357-AF383</f>
        <v>-20</v>
      </c>
      <c r="BC357" s="617"/>
      <c r="BD357" s="618"/>
      <c r="BE357" s="618"/>
      <c r="BF357" s="618"/>
      <c r="BG357" s="618"/>
      <c r="BH357" s="618"/>
      <c r="BI357" s="618"/>
      <c r="BJ357" s="618"/>
      <c r="BK357" s="630"/>
    </row>
    <row r="358" spans="1:63" s="592" customFormat="1" ht="22.5" customHeight="1" thickBot="1">
      <c r="A358" s="605"/>
      <c r="D358" s="1782" t="s">
        <v>30</v>
      </c>
      <c r="E358" s="1782"/>
      <c r="F358" s="1782"/>
      <c r="G358" s="1782"/>
      <c r="H358" s="1889">
        <f>H343-H349-H355</f>
        <v>0</v>
      </c>
      <c r="I358" s="1889"/>
      <c r="J358" s="1889"/>
      <c r="K358" s="1889">
        <f t="shared" ref="K358" si="85">K343-K349-K355</f>
        <v>0</v>
      </c>
      <c r="L358" s="1889"/>
      <c r="M358" s="1889"/>
      <c r="N358" s="1889">
        <f>N343-N349-N355</f>
        <v>10525</v>
      </c>
      <c r="O358" s="1889"/>
      <c r="P358" s="1889"/>
      <c r="Q358" s="1889">
        <f t="shared" ref="Q358" si="86">Q343-Q349-Q355</f>
        <v>0</v>
      </c>
      <c r="R358" s="1889"/>
      <c r="S358" s="1889"/>
      <c r="T358" s="1889">
        <f t="shared" ref="T358" si="87">T343-T349-T355</f>
        <v>0</v>
      </c>
      <c r="U358" s="1889"/>
      <c r="V358" s="1889"/>
      <c r="W358" s="1889">
        <f t="shared" ref="W358" si="88">W343-W349-W355</f>
        <v>0</v>
      </c>
      <c r="X358" s="1889"/>
      <c r="Y358" s="1889"/>
      <c r="Z358" s="1889">
        <f t="shared" ref="Z358" si="89">Z343-Z349-Z355</f>
        <v>0</v>
      </c>
      <c r="AA358" s="1889"/>
      <c r="AB358" s="1889"/>
      <c r="AC358" s="1889">
        <f t="shared" ref="AC358" si="90">AC343-AC349-AC355</f>
        <v>0</v>
      </c>
      <c r="AD358" s="1889"/>
      <c r="AE358" s="1889"/>
      <c r="AF358" s="1889">
        <f t="shared" ref="AF358" si="91">AF343-AF349-AF355</f>
        <v>10525</v>
      </c>
      <c r="AG358" s="1889"/>
      <c r="AH358" s="1889"/>
      <c r="AI358" s="621">
        <f>H343-H349-H355-H358</f>
        <v>0</v>
      </c>
      <c r="AJ358" s="621">
        <f>K343-K349-K355-K358</f>
        <v>0</v>
      </c>
      <c r="AK358" s="621">
        <f>N343-N349-N355-N358</f>
        <v>0</v>
      </c>
      <c r="AL358" s="621">
        <f>Q343-Q349-Q355-Q358</f>
        <v>0</v>
      </c>
      <c r="AM358" s="621">
        <f>T343-T349-T355-T358</f>
        <v>0</v>
      </c>
      <c r="AN358" s="621">
        <f>W343-W349-W355-W358</f>
        <v>0</v>
      </c>
      <c r="AO358" s="621">
        <f>Z343-Z349-Z355-Z358</f>
        <v>0</v>
      </c>
      <c r="AP358" s="621">
        <f>AC343-AC349-AC355-AC358</f>
        <v>0</v>
      </c>
      <c r="AQ358" s="622">
        <f>SUM(H358:AE358)-AF358</f>
        <v>0</v>
      </c>
      <c r="AS358" s="642"/>
      <c r="AT358" s="665"/>
      <c r="AU358" s="665"/>
      <c r="AV358" s="665"/>
      <c r="AW358" s="665"/>
      <c r="AX358" s="665"/>
      <c r="AY358" s="665"/>
      <c r="AZ358" s="665"/>
      <c r="BA358" s="643"/>
      <c r="BC358" s="620">
        <f>H358-BS!$F$21</f>
        <v>0</v>
      </c>
      <c r="BD358" s="621">
        <f>K358-BS!$F$22</f>
        <v>0</v>
      </c>
      <c r="BE358" s="621">
        <f>N358-BS!$F$23</f>
        <v>10525</v>
      </c>
      <c r="BF358" s="621">
        <f>Q358-BS!$F$24</f>
        <v>0</v>
      </c>
      <c r="BG358" s="621">
        <f>T358-BS!$F$25</f>
        <v>0</v>
      </c>
      <c r="BH358" s="621">
        <f>W358-BS!$F$26</f>
        <v>0</v>
      </c>
      <c r="BI358" s="621">
        <f>Z358-BS!$F$27</f>
        <v>0</v>
      </c>
      <c r="BJ358" s="621">
        <f>AC358-BS!$F$28</f>
        <v>0</v>
      </c>
      <c r="BK358" s="622">
        <f>AF358-BS!$F$20</f>
        <v>10525</v>
      </c>
    </row>
    <row r="359" spans="1:63" s="592" customFormat="1">
      <c r="A359" s="605"/>
      <c r="D359" s="788"/>
      <c r="E359" s="774"/>
      <c r="F359" s="774"/>
      <c r="G359" s="774"/>
      <c r="H359" s="774"/>
      <c r="I359" s="774"/>
      <c r="J359" s="774"/>
      <c r="K359" s="774"/>
      <c r="L359" s="774"/>
      <c r="M359" s="774"/>
      <c r="N359" s="774"/>
      <c r="O359" s="774"/>
      <c r="P359" s="774"/>
      <c r="Q359" s="774"/>
      <c r="R359" s="774"/>
      <c r="S359" s="774"/>
      <c r="T359" s="774"/>
      <c r="U359" s="774"/>
      <c r="V359" s="774"/>
      <c r="W359" s="774"/>
      <c r="X359" s="774"/>
      <c r="Y359" s="774"/>
      <c r="Z359" s="774"/>
      <c r="AA359" s="774"/>
      <c r="AB359" s="774"/>
      <c r="AC359" s="774"/>
      <c r="AD359" s="774"/>
      <c r="AE359" s="774"/>
      <c r="AF359" s="774"/>
      <c r="AG359" s="774"/>
      <c r="AI359" s="18"/>
      <c r="AJ359" s="18"/>
      <c r="AK359" s="18"/>
      <c r="AL359" s="18"/>
      <c r="AM359" s="18"/>
      <c r="AN359" s="18"/>
      <c r="AO359" s="18"/>
      <c r="AP359" s="18"/>
      <c r="AQ359" s="18"/>
    </row>
    <row r="360" spans="1:63" s="592" customFormat="1" ht="15" thickBot="1">
      <c r="A360" s="605"/>
      <c r="D360" s="788"/>
      <c r="E360" s="774"/>
      <c r="F360" s="774"/>
      <c r="G360" s="774"/>
      <c r="H360" s="774"/>
      <c r="I360" s="774"/>
      <c r="J360" s="774"/>
      <c r="K360" s="774"/>
      <c r="L360" s="774"/>
      <c r="M360" s="774"/>
      <c r="N360" s="774"/>
      <c r="O360" s="774"/>
      <c r="P360" s="774"/>
      <c r="Q360" s="774"/>
      <c r="R360" s="774"/>
      <c r="S360" s="774"/>
      <c r="T360" s="774"/>
      <c r="U360" s="774"/>
      <c r="V360" s="774"/>
      <c r="W360" s="774"/>
      <c r="X360" s="774"/>
      <c r="Y360" s="774"/>
      <c r="Z360" s="774"/>
      <c r="AA360" s="774"/>
      <c r="AB360" s="774"/>
      <c r="AC360" s="774"/>
      <c r="AD360" s="774"/>
      <c r="AE360" s="774"/>
      <c r="AF360" s="774"/>
      <c r="AG360" s="774"/>
      <c r="AI360" s="18"/>
      <c r="AJ360" s="18"/>
      <c r="AK360" s="18"/>
      <c r="AL360" s="18"/>
      <c r="AM360" s="18"/>
      <c r="AN360" s="18"/>
      <c r="AO360" s="18"/>
      <c r="AP360" s="18"/>
      <c r="AQ360" s="18"/>
    </row>
    <row r="361" spans="1:63" s="592" customFormat="1" ht="15" thickBot="1">
      <c r="A361" s="605" t="s">
        <v>1466</v>
      </c>
      <c r="D361" s="1697" t="s">
        <v>40</v>
      </c>
      <c r="E361" s="1698"/>
      <c r="F361" s="1698"/>
      <c r="G361" s="1699"/>
      <c r="H361" s="1705" t="s">
        <v>3</v>
      </c>
      <c r="I361" s="1705"/>
      <c r="J361" s="1705"/>
      <c r="K361" s="1705"/>
      <c r="L361" s="1705"/>
      <c r="M361" s="1705"/>
      <c r="N361" s="1705"/>
      <c r="O361" s="1705"/>
      <c r="P361" s="1705"/>
      <c r="Q361" s="1705"/>
      <c r="R361" s="1705"/>
      <c r="S361" s="1705"/>
      <c r="T361" s="1705"/>
      <c r="U361" s="1705"/>
      <c r="V361" s="1705"/>
      <c r="W361" s="1705"/>
      <c r="X361" s="1705"/>
      <c r="Y361" s="1705"/>
      <c r="Z361" s="1705"/>
      <c r="AA361" s="1705"/>
      <c r="AB361" s="1705"/>
      <c r="AC361" s="1705"/>
      <c r="AD361" s="1705"/>
      <c r="AE361" s="1705"/>
      <c r="AF361" s="1705"/>
      <c r="AG361" s="1705"/>
      <c r="AH361" s="1705"/>
      <c r="AI361" s="18"/>
      <c r="AJ361" s="18"/>
      <c r="AK361" s="18"/>
      <c r="AL361" s="18"/>
      <c r="AM361" s="18"/>
      <c r="AN361" s="18"/>
      <c r="AO361" s="18"/>
      <c r="AP361" s="18"/>
      <c r="AQ361" s="18"/>
      <c r="BC361" s="610"/>
      <c r="BD361" s="610"/>
      <c r="BE361" s="610"/>
      <c r="BF361" s="610"/>
      <c r="BG361" s="610"/>
      <c r="BH361" s="610"/>
      <c r="BI361" s="610"/>
      <c r="BJ361" s="610"/>
      <c r="BK361" s="610"/>
    </row>
    <row r="362" spans="1:63" s="592" customFormat="1" ht="55.5" customHeight="1" thickTop="1" thickBot="1">
      <c r="A362" s="605"/>
      <c r="D362" s="1700"/>
      <c r="E362" s="1701"/>
      <c r="F362" s="1701"/>
      <c r="G362" s="1702"/>
      <c r="H362" s="1706" t="s">
        <v>41</v>
      </c>
      <c r="I362" s="1706"/>
      <c r="J362" s="1706"/>
      <c r="K362" s="1706" t="s">
        <v>42</v>
      </c>
      <c r="L362" s="1706"/>
      <c r="M362" s="1706"/>
      <c r="N362" s="1706" t="s">
        <v>43</v>
      </c>
      <c r="O362" s="1706"/>
      <c r="P362" s="1706"/>
      <c r="Q362" s="1706" t="s">
        <v>1465</v>
      </c>
      <c r="R362" s="1706"/>
      <c r="S362" s="1706"/>
      <c r="T362" s="1706" t="s">
        <v>44</v>
      </c>
      <c r="U362" s="1706"/>
      <c r="V362" s="1706"/>
      <c r="W362" s="1706" t="s">
        <v>45</v>
      </c>
      <c r="X362" s="1706"/>
      <c r="Y362" s="1706"/>
      <c r="Z362" s="1706" t="s">
        <v>445</v>
      </c>
      <c r="AA362" s="1706"/>
      <c r="AB362" s="1706"/>
      <c r="AC362" s="1706" t="s">
        <v>46</v>
      </c>
      <c r="AD362" s="1706"/>
      <c r="AE362" s="1706"/>
      <c r="AF362" s="1706" t="s">
        <v>14</v>
      </c>
      <c r="AG362" s="1706"/>
      <c r="AH362" s="1706"/>
      <c r="AI362" s="772" t="s">
        <v>41</v>
      </c>
      <c r="AJ362" s="772" t="s">
        <v>42</v>
      </c>
      <c r="AK362" s="772" t="s">
        <v>43</v>
      </c>
      <c r="AL362" s="772" t="s">
        <v>444</v>
      </c>
      <c r="AM362" s="772" t="s">
        <v>44</v>
      </c>
      <c r="AN362" s="772" t="s">
        <v>45</v>
      </c>
      <c r="AO362" s="772" t="s">
        <v>445</v>
      </c>
      <c r="AP362" s="772" t="s">
        <v>46</v>
      </c>
      <c r="AQ362" s="772" t="s">
        <v>14</v>
      </c>
      <c r="BC362" s="610"/>
      <c r="BD362" s="610"/>
      <c r="BE362" s="610"/>
      <c r="BF362" s="610"/>
      <c r="BG362" s="610"/>
      <c r="BH362" s="610"/>
      <c r="BI362" s="610"/>
      <c r="BJ362" s="610"/>
      <c r="BK362" s="610"/>
    </row>
    <row r="363" spans="1:63" s="592" customFormat="1" ht="15" thickBot="1">
      <c r="A363" s="605"/>
      <c r="D363" s="1774" t="s">
        <v>25</v>
      </c>
      <c r="E363" s="1775"/>
      <c r="F363" s="1775"/>
      <c r="G363" s="1775"/>
      <c r="H363" s="1775"/>
      <c r="I363" s="1775"/>
      <c r="J363" s="1775"/>
      <c r="K363" s="1775"/>
      <c r="L363" s="1775"/>
      <c r="M363" s="1775"/>
      <c r="N363" s="1775"/>
      <c r="O363" s="1775"/>
      <c r="P363" s="1775"/>
      <c r="Q363" s="1775"/>
      <c r="R363" s="1775"/>
      <c r="S363" s="1775"/>
      <c r="T363" s="1775"/>
      <c r="U363" s="1775"/>
      <c r="V363" s="1775"/>
      <c r="W363" s="1775"/>
      <c r="X363" s="1775"/>
      <c r="Y363" s="1775"/>
      <c r="Z363" s="1775"/>
      <c r="AA363" s="1775"/>
      <c r="AB363" s="1775"/>
      <c r="AC363" s="1775"/>
      <c r="AD363" s="1775"/>
      <c r="AE363" s="1775"/>
      <c r="AF363" s="1775"/>
      <c r="AG363" s="1775"/>
      <c r="AH363" s="1776"/>
      <c r="AI363" s="623"/>
      <c r="AJ363" s="624"/>
      <c r="AK363" s="624"/>
      <c r="AL363" s="624"/>
      <c r="AM363" s="624"/>
      <c r="AN363" s="624"/>
      <c r="AO363" s="624"/>
      <c r="AP363" s="624"/>
      <c r="AQ363" s="629"/>
      <c r="BC363" s="789"/>
      <c r="BD363" s="790"/>
      <c r="BE363" s="790"/>
      <c r="BF363" s="790"/>
      <c r="BG363" s="790"/>
      <c r="BH363" s="790"/>
      <c r="BI363" s="790"/>
      <c r="BJ363" s="790"/>
      <c r="BK363" s="791"/>
    </row>
    <row r="364" spans="1:63" s="592" customFormat="1" ht="22.5" customHeight="1">
      <c r="A364" s="605"/>
      <c r="D364" s="1777" t="s">
        <v>26</v>
      </c>
      <c r="E364" s="1777"/>
      <c r="F364" s="1777"/>
      <c r="G364" s="1777"/>
      <c r="H364" s="1778"/>
      <c r="I364" s="1778"/>
      <c r="J364" s="1778"/>
      <c r="K364" s="1779"/>
      <c r="L364" s="1779"/>
      <c r="M364" s="1779"/>
      <c r="N364" s="1779">
        <v>37442</v>
      </c>
      <c r="O364" s="1779"/>
      <c r="P364" s="1779"/>
      <c r="Q364" s="1779"/>
      <c r="R364" s="1779"/>
      <c r="S364" s="1779"/>
      <c r="T364" s="1779"/>
      <c r="U364" s="1779"/>
      <c r="V364" s="1779"/>
      <c r="W364" s="1779"/>
      <c r="X364" s="1779"/>
      <c r="Y364" s="1779"/>
      <c r="Z364" s="1779"/>
      <c r="AA364" s="1779"/>
      <c r="AB364" s="1779"/>
      <c r="AC364" s="1779"/>
      <c r="AD364" s="1779"/>
      <c r="AE364" s="1779"/>
      <c r="AF364" s="1780">
        <f>SUM(H364:AE364)</f>
        <v>37442</v>
      </c>
      <c r="AG364" s="1780"/>
      <c r="AH364" s="1780"/>
      <c r="AI364" s="617"/>
      <c r="AJ364" s="618"/>
      <c r="AK364" s="618"/>
      <c r="AL364" s="618"/>
      <c r="AM364" s="618"/>
      <c r="AN364" s="618"/>
      <c r="AO364" s="618"/>
      <c r="AP364" s="618"/>
      <c r="AQ364" s="619">
        <f>SUM(H364:AE364)-AF364</f>
        <v>0</v>
      </c>
      <c r="BC364" s="784"/>
      <c r="BD364" s="610"/>
      <c r="BE364" s="610"/>
      <c r="BF364" s="610"/>
      <c r="BG364" s="610"/>
      <c r="BH364" s="610"/>
      <c r="BI364" s="610"/>
      <c r="BJ364" s="610"/>
      <c r="BK364" s="783"/>
    </row>
    <row r="365" spans="1:63" s="592" customFormat="1">
      <c r="A365" s="605"/>
      <c r="D365" s="1781" t="s">
        <v>27</v>
      </c>
      <c r="E365" s="1781"/>
      <c r="F365" s="1781"/>
      <c r="G365" s="1781"/>
      <c r="H365" s="1890"/>
      <c r="I365" s="1890"/>
      <c r="J365" s="1890"/>
      <c r="K365" s="1824"/>
      <c r="L365" s="1824"/>
      <c r="M365" s="1824"/>
      <c r="N365" s="1824"/>
      <c r="O365" s="1824"/>
      <c r="P365" s="1824"/>
      <c r="Q365" s="1824"/>
      <c r="R365" s="1824"/>
      <c r="S365" s="1824"/>
      <c r="T365" s="1824"/>
      <c r="U365" s="1824"/>
      <c r="V365" s="1824"/>
      <c r="W365" s="1824"/>
      <c r="X365" s="1824"/>
      <c r="Y365" s="1824"/>
      <c r="Z365" s="1824"/>
      <c r="AA365" s="1824"/>
      <c r="AB365" s="1824"/>
      <c r="AC365" s="1824"/>
      <c r="AD365" s="1824"/>
      <c r="AE365" s="1824"/>
      <c r="AF365" s="1773">
        <f>SUM(H365:AE365)</f>
        <v>0</v>
      </c>
      <c r="AG365" s="1773"/>
      <c r="AH365" s="1773"/>
      <c r="AI365" s="617"/>
      <c r="AJ365" s="618"/>
      <c r="AK365" s="618"/>
      <c r="AL365" s="618"/>
      <c r="AM365" s="618"/>
      <c r="AN365" s="618"/>
      <c r="AO365" s="618"/>
      <c r="AP365" s="618"/>
      <c r="AQ365" s="619">
        <f t="shared" ref="AQ365:AQ366" si="92">SUM(H365:AE365)-AF365</f>
        <v>0</v>
      </c>
      <c r="BC365" s="784"/>
      <c r="BD365" s="610"/>
      <c r="BE365" s="610"/>
      <c r="BF365" s="610"/>
      <c r="BG365" s="610"/>
      <c r="BH365" s="610"/>
      <c r="BI365" s="610"/>
      <c r="BJ365" s="610"/>
      <c r="BK365" s="783"/>
    </row>
    <row r="366" spans="1:63" s="592" customFormat="1">
      <c r="A366" s="605"/>
      <c r="D366" s="1781" t="s">
        <v>28</v>
      </c>
      <c r="E366" s="1781"/>
      <c r="F366" s="1781"/>
      <c r="G366" s="1781"/>
      <c r="H366" s="1890"/>
      <c r="I366" s="1890"/>
      <c r="J366" s="1890"/>
      <c r="K366" s="1824"/>
      <c r="L366" s="1824"/>
      <c r="M366" s="1824"/>
      <c r="N366" s="1824"/>
      <c r="O366" s="1824"/>
      <c r="P366" s="1824"/>
      <c r="Q366" s="1824"/>
      <c r="R366" s="1824"/>
      <c r="S366" s="1824"/>
      <c r="T366" s="1824"/>
      <c r="U366" s="1824"/>
      <c r="V366" s="1824"/>
      <c r="W366" s="1824"/>
      <c r="X366" s="1824"/>
      <c r="Y366" s="1824"/>
      <c r="Z366" s="1824"/>
      <c r="AA366" s="1824"/>
      <c r="AB366" s="1824"/>
      <c r="AC366" s="1824"/>
      <c r="AD366" s="1824"/>
      <c r="AE366" s="1824"/>
      <c r="AF366" s="1773">
        <f>SUM(H366:AE366)</f>
        <v>0</v>
      </c>
      <c r="AG366" s="1773"/>
      <c r="AH366" s="1773"/>
      <c r="AI366" s="617"/>
      <c r="AJ366" s="618"/>
      <c r="AK366" s="618"/>
      <c r="AL366" s="618"/>
      <c r="AM366" s="618"/>
      <c r="AN366" s="618"/>
      <c r="AO366" s="618"/>
      <c r="AP366" s="618"/>
      <c r="AQ366" s="619">
        <f t="shared" si="92"/>
        <v>0</v>
      </c>
      <c r="BC366" s="784"/>
      <c r="BD366" s="610"/>
      <c r="BE366" s="610"/>
      <c r="BF366" s="610"/>
      <c r="BG366" s="610"/>
      <c r="BH366" s="610"/>
      <c r="BI366" s="610"/>
      <c r="BJ366" s="610"/>
      <c r="BK366" s="783"/>
    </row>
    <row r="367" spans="1:63" s="592" customFormat="1">
      <c r="A367" s="605"/>
      <c r="D367" s="1781" t="s">
        <v>29</v>
      </c>
      <c r="E367" s="1781"/>
      <c r="F367" s="1781"/>
      <c r="G367" s="1781"/>
      <c r="H367" s="1890"/>
      <c r="I367" s="1890"/>
      <c r="J367" s="1890"/>
      <c r="K367" s="1824"/>
      <c r="L367" s="1824"/>
      <c r="M367" s="1824"/>
      <c r="N367" s="1824"/>
      <c r="O367" s="1824"/>
      <c r="P367" s="1824"/>
      <c r="Q367" s="1824"/>
      <c r="R367" s="1824"/>
      <c r="S367" s="1824"/>
      <c r="T367" s="1824"/>
      <c r="U367" s="1824"/>
      <c r="V367" s="1824"/>
      <c r="W367" s="1824"/>
      <c r="X367" s="1824"/>
      <c r="Y367" s="1824"/>
      <c r="Z367" s="1824"/>
      <c r="AA367" s="1824"/>
      <c r="AB367" s="1824"/>
      <c r="AC367" s="1824"/>
      <c r="AD367" s="1824"/>
      <c r="AE367" s="1824"/>
      <c r="AF367" s="1773">
        <f>SUM(H367:AE367)</f>
        <v>0</v>
      </c>
      <c r="AG367" s="1773"/>
      <c r="AH367" s="1773"/>
      <c r="AI367" s="617"/>
      <c r="AJ367" s="618"/>
      <c r="AK367" s="618"/>
      <c r="AL367" s="618"/>
      <c r="AM367" s="618"/>
      <c r="AN367" s="618"/>
      <c r="AO367" s="618"/>
      <c r="AP367" s="618"/>
      <c r="AQ367" s="619">
        <f>SUM(H367:AE367)-AF367</f>
        <v>0</v>
      </c>
      <c r="BC367" s="784"/>
      <c r="BD367" s="610"/>
      <c r="BE367" s="610"/>
      <c r="BF367" s="610"/>
      <c r="BG367" s="610"/>
      <c r="BH367" s="610"/>
      <c r="BI367" s="610"/>
      <c r="BJ367" s="610"/>
      <c r="BK367" s="783"/>
    </row>
    <row r="368" spans="1:63" s="592" customFormat="1" ht="22.5" customHeight="1" thickBot="1">
      <c r="A368" s="605"/>
      <c r="D368" s="1782" t="s">
        <v>30</v>
      </c>
      <c r="E368" s="1782"/>
      <c r="F368" s="1782"/>
      <c r="G368" s="1782"/>
      <c r="H368" s="1889">
        <f>H364+H365-H366+H367</f>
        <v>0</v>
      </c>
      <c r="I368" s="1889"/>
      <c r="J368" s="1889"/>
      <c r="K368" s="1889">
        <f>K364+K365-K366+K367</f>
        <v>0</v>
      </c>
      <c r="L368" s="1889"/>
      <c r="M368" s="1889"/>
      <c r="N368" s="1889">
        <f t="shared" ref="N368" si="93">N364+N365-N366+N367</f>
        <v>37442</v>
      </c>
      <c r="O368" s="1889"/>
      <c r="P368" s="1889"/>
      <c r="Q368" s="1889">
        <f t="shared" ref="Q368" si="94">Q364+Q365-Q366+Q367</f>
        <v>0</v>
      </c>
      <c r="R368" s="1889"/>
      <c r="S368" s="1889"/>
      <c r="T368" s="1889">
        <f t="shared" ref="T368" si="95">T364+T365-T366+T367</f>
        <v>0</v>
      </c>
      <c r="U368" s="1889"/>
      <c r="V368" s="1889"/>
      <c r="W368" s="1889">
        <f t="shared" ref="W368" si="96">W364+W365-W366+W367</f>
        <v>0</v>
      </c>
      <c r="X368" s="1889"/>
      <c r="Y368" s="1889"/>
      <c r="Z368" s="1889">
        <f t="shared" ref="Z368" si="97">Z364+Z365-Z366+Z367</f>
        <v>0</v>
      </c>
      <c r="AA368" s="1889"/>
      <c r="AB368" s="1889"/>
      <c r="AC368" s="1889">
        <f t="shared" ref="AC368" si="98">AC364+AC365-AC366+AC367</f>
        <v>0</v>
      </c>
      <c r="AD368" s="1889"/>
      <c r="AE368" s="1889"/>
      <c r="AF368" s="1889">
        <f t="shared" ref="AF368" si="99">AF364+AF365-AF366+AF367</f>
        <v>37442</v>
      </c>
      <c r="AG368" s="1889"/>
      <c r="AH368" s="1889"/>
      <c r="AI368" s="632">
        <f>H364+H365-H366+H367-H368</f>
        <v>0</v>
      </c>
      <c r="AJ368" s="664">
        <f>K364+K365-K366+K367-K368</f>
        <v>0</v>
      </c>
      <c r="AK368" s="664">
        <f>N364+N365-N366+N367-N368</f>
        <v>0</v>
      </c>
      <c r="AL368" s="664">
        <f>Q364+Q365-Q366+Q367-Q368</f>
        <v>0</v>
      </c>
      <c r="AM368" s="664">
        <f>T364+T365-T366+T367-T367</f>
        <v>0</v>
      </c>
      <c r="AN368" s="664">
        <f>W364+W365-W366+W367-W368</f>
        <v>0</v>
      </c>
      <c r="AO368" s="664">
        <f>Z364+Z365-Z366+Z367-Z368</f>
        <v>0</v>
      </c>
      <c r="AP368" s="664">
        <f>AC364+AC365-AC366+AC367-AC368</f>
        <v>0</v>
      </c>
      <c r="AQ368" s="619">
        <f>AF364+AF365-AF366+AF367-AF368</f>
        <v>0</v>
      </c>
      <c r="BC368" s="784"/>
      <c r="BD368" s="610"/>
      <c r="BE368" s="610"/>
      <c r="BF368" s="610"/>
      <c r="BG368" s="610"/>
      <c r="BH368" s="610"/>
      <c r="BI368" s="610"/>
      <c r="BJ368" s="610"/>
      <c r="BK368" s="783"/>
    </row>
    <row r="369" spans="1:63" s="592" customFormat="1" ht="15" thickBot="1">
      <c r="A369" s="605"/>
      <c r="D369" s="1774" t="s">
        <v>31</v>
      </c>
      <c r="E369" s="1775"/>
      <c r="F369" s="1775"/>
      <c r="G369" s="1775"/>
      <c r="H369" s="1775"/>
      <c r="I369" s="1775"/>
      <c r="J369" s="1775"/>
      <c r="K369" s="1775"/>
      <c r="L369" s="1775"/>
      <c r="M369" s="1775"/>
      <c r="N369" s="1775"/>
      <c r="O369" s="1775"/>
      <c r="P369" s="1775"/>
      <c r="Q369" s="1775"/>
      <c r="R369" s="1775"/>
      <c r="S369" s="1775"/>
      <c r="T369" s="1775"/>
      <c r="U369" s="1775"/>
      <c r="V369" s="1775"/>
      <c r="W369" s="1775"/>
      <c r="X369" s="1775"/>
      <c r="Y369" s="1775"/>
      <c r="Z369" s="1775"/>
      <c r="AA369" s="1775"/>
      <c r="AB369" s="1775"/>
      <c r="AC369" s="1775"/>
      <c r="AD369" s="1775"/>
      <c r="AE369" s="1775"/>
      <c r="AF369" s="1775"/>
      <c r="AG369" s="1775"/>
      <c r="AH369" s="1776"/>
      <c r="AI369" s="617"/>
      <c r="AJ369" s="618"/>
      <c r="AK369" s="618"/>
      <c r="AL369" s="618"/>
      <c r="AM369" s="618"/>
      <c r="AN369" s="618"/>
      <c r="AO369" s="618"/>
      <c r="AP369" s="618"/>
      <c r="AQ369" s="619"/>
      <c r="BC369" s="784"/>
      <c r="BD369" s="610"/>
      <c r="BE369" s="610"/>
      <c r="BF369" s="610"/>
      <c r="BG369" s="610"/>
      <c r="BH369" s="610"/>
      <c r="BI369" s="610"/>
      <c r="BJ369" s="610"/>
      <c r="BK369" s="783"/>
    </row>
    <row r="370" spans="1:63" s="592" customFormat="1" ht="22.5" customHeight="1">
      <c r="A370" s="605"/>
      <c r="D370" s="1777" t="s">
        <v>32</v>
      </c>
      <c r="E370" s="1777"/>
      <c r="F370" s="1777"/>
      <c r="G370" s="1777"/>
      <c r="H370" s="1778"/>
      <c r="I370" s="1778"/>
      <c r="J370" s="1778"/>
      <c r="K370" s="1779"/>
      <c r="L370" s="1779"/>
      <c r="M370" s="1779"/>
      <c r="N370" s="1779">
        <v>33924</v>
      </c>
      <c r="O370" s="1779"/>
      <c r="P370" s="1779"/>
      <c r="Q370" s="1779"/>
      <c r="R370" s="1779"/>
      <c r="S370" s="1779"/>
      <c r="T370" s="1779"/>
      <c r="U370" s="1779"/>
      <c r="V370" s="1779"/>
      <c r="W370" s="1779"/>
      <c r="X370" s="1779"/>
      <c r="Y370" s="1779"/>
      <c r="Z370" s="1779"/>
      <c r="AA370" s="1779"/>
      <c r="AB370" s="1779"/>
      <c r="AC370" s="1779"/>
      <c r="AD370" s="1779"/>
      <c r="AE370" s="1779"/>
      <c r="AF370" s="1780">
        <f>SUM(H370:AE370)</f>
        <v>33924</v>
      </c>
      <c r="AG370" s="1780"/>
      <c r="AH370" s="1780"/>
      <c r="AI370" s="617"/>
      <c r="AJ370" s="618"/>
      <c r="AK370" s="618"/>
      <c r="AL370" s="618"/>
      <c r="AM370" s="618"/>
      <c r="AN370" s="618"/>
      <c r="AO370" s="618"/>
      <c r="AP370" s="618"/>
      <c r="AQ370" s="619">
        <f>SUM(H370:AE370)-AF370</f>
        <v>0</v>
      </c>
      <c r="BC370" s="784"/>
      <c r="BD370" s="610"/>
      <c r="BE370" s="610"/>
      <c r="BF370" s="610"/>
      <c r="BG370" s="610"/>
      <c r="BH370" s="610"/>
      <c r="BI370" s="610"/>
      <c r="BJ370" s="610"/>
      <c r="BK370" s="783"/>
    </row>
    <row r="371" spans="1:63" s="592" customFormat="1">
      <c r="A371" s="605"/>
      <c r="D371" s="1781" t="s">
        <v>27</v>
      </c>
      <c r="E371" s="1781"/>
      <c r="F371" s="1781"/>
      <c r="G371" s="1781"/>
      <c r="H371" s="1890"/>
      <c r="I371" s="1890"/>
      <c r="J371" s="1890"/>
      <c r="K371" s="1824"/>
      <c r="L371" s="1824"/>
      <c r="M371" s="1824"/>
      <c r="N371" s="1824"/>
      <c r="O371" s="1824"/>
      <c r="P371" s="1824"/>
      <c r="Q371" s="1824"/>
      <c r="R371" s="1824"/>
      <c r="S371" s="1824"/>
      <c r="T371" s="1824"/>
      <c r="U371" s="1824"/>
      <c r="V371" s="1824"/>
      <c r="W371" s="1824"/>
      <c r="X371" s="1824"/>
      <c r="Y371" s="1824"/>
      <c r="Z371" s="1824"/>
      <c r="AA371" s="1824"/>
      <c r="AB371" s="1824"/>
      <c r="AC371" s="1824"/>
      <c r="AD371" s="1824"/>
      <c r="AE371" s="1824"/>
      <c r="AF371" s="1773">
        <f>SUM(H371:AE371)</f>
        <v>0</v>
      </c>
      <c r="AG371" s="1773"/>
      <c r="AH371" s="1773"/>
      <c r="AI371" s="617"/>
      <c r="AJ371" s="618"/>
      <c r="AK371" s="618"/>
      <c r="AL371" s="618"/>
      <c r="AM371" s="618"/>
      <c r="AN371" s="618"/>
      <c r="AO371" s="618"/>
      <c r="AP371" s="618"/>
      <c r="AQ371" s="619">
        <f t="shared" ref="AQ371:AQ372" si="100">SUM(H371:AE371)-AF371</f>
        <v>0</v>
      </c>
      <c r="BC371" s="784"/>
      <c r="BD371" s="610"/>
      <c r="BE371" s="610"/>
      <c r="BF371" s="610"/>
      <c r="BG371" s="610"/>
      <c r="BH371" s="610"/>
      <c r="BI371" s="610"/>
      <c r="BJ371" s="610"/>
      <c r="BK371" s="783"/>
    </row>
    <row r="372" spans="1:63" s="592" customFormat="1">
      <c r="A372" s="605"/>
      <c r="D372" s="1781" t="s">
        <v>28</v>
      </c>
      <c r="E372" s="1781"/>
      <c r="F372" s="1781"/>
      <c r="G372" s="1781"/>
      <c r="H372" s="1890"/>
      <c r="I372" s="1890"/>
      <c r="J372" s="1890"/>
      <c r="K372" s="1824"/>
      <c r="L372" s="1824"/>
      <c r="M372" s="1824"/>
      <c r="N372" s="1824"/>
      <c r="O372" s="1824"/>
      <c r="P372" s="1824"/>
      <c r="Q372" s="1824"/>
      <c r="R372" s="1824"/>
      <c r="S372" s="1824"/>
      <c r="T372" s="1824"/>
      <c r="U372" s="1824"/>
      <c r="V372" s="1824"/>
      <c r="W372" s="1824"/>
      <c r="X372" s="1824"/>
      <c r="Y372" s="1824"/>
      <c r="Z372" s="1824"/>
      <c r="AA372" s="1824"/>
      <c r="AB372" s="1824"/>
      <c r="AC372" s="1824"/>
      <c r="AD372" s="1824"/>
      <c r="AE372" s="1824"/>
      <c r="AF372" s="1773">
        <f>SUM(H372:AE372)</f>
        <v>0</v>
      </c>
      <c r="AG372" s="1773"/>
      <c r="AH372" s="1773"/>
      <c r="AI372" s="617"/>
      <c r="AJ372" s="618"/>
      <c r="AK372" s="618"/>
      <c r="AL372" s="618"/>
      <c r="AM372" s="618"/>
      <c r="AN372" s="618"/>
      <c r="AO372" s="618"/>
      <c r="AP372" s="618"/>
      <c r="AQ372" s="619">
        <f t="shared" si="100"/>
        <v>0</v>
      </c>
      <c r="BC372" s="784"/>
      <c r="BD372" s="610"/>
      <c r="BE372" s="610"/>
      <c r="BF372" s="610"/>
      <c r="BG372" s="610"/>
      <c r="BH372" s="610"/>
      <c r="BI372" s="610"/>
      <c r="BJ372" s="610"/>
      <c r="BK372" s="783"/>
    </row>
    <row r="373" spans="1:63" s="592" customFormat="1">
      <c r="A373" s="605"/>
      <c r="D373" s="1781" t="s">
        <v>29</v>
      </c>
      <c r="E373" s="1781"/>
      <c r="F373" s="1781"/>
      <c r="G373" s="1781"/>
      <c r="H373" s="1890"/>
      <c r="I373" s="1890"/>
      <c r="J373" s="1890"/>
      <c r="K373" s="1824"/>
      <c r="L373" s="1824"/>
      <c r="M373" s="1824"/>
      <c r="N373" s="1824"/>
      <c r="O373" s="1824"/>
      <c r="P373" s="1824"/>
      <c r="Q373" s="1824"/>
      <c r="R373" s="1824"/>
      <c r="S373" s="1824"/>
      <c r="T373" s="1824"/>
      <c r="U373" s="1824"/>
      <c r="V373" s="1824"/>
      <c r="W373" s="1824"/>
      <c r="X373" s="1824"/>
      <c r="Y373" s="1824"/>
      <c r="Z373" s="1824"/>
      <c r="AA373" s="1824"/>
      <c r="AB373" s="1824"/>
      <c r="AC373" s="1824"/>
      <c r="AD373" s="1824"/>
      <c r="AE373" s="1824"/>
      <c r="AF373" s="1773">
        <f>SUM(H373:AE373)</f>
        <v>0</v>
      </c>
      <c r="AG373" s="1773"/>
      <c r="AH373" s="1773"/>
      <c r="AI373" s="617"/>
      <c r="AJ373" s="618"/>
      <c r="AK373" s="618"/>
      <c r="AL373" s="618"/>
      <c r="AM373" s="618"/>
      <c r="AN373" s="618"/>
      <c r="AO373" s="618"/>
      <c r="AP373" s="618"/>
      <c r="AQ373" s="619">
        <f>SUM(H373:AE373)-AF373</f>
        <v>0</v>
      </c>
      <c r="BC373" s="784"/>
      <c r="BD373" s="610"/>
      <c r="BE373" s="610"/>
      <c r="BF373" s="610"/>
      <c r="BG373" s="610"/>
      <c r="BH373" s="610"/>
      <c r="BI373" s="610"/>
      <c r="BJ373" s="610"/>
      <c r="BK373" s="783"/>
    </row>
    <row r="374" spans="1:63" s="592" customFormat="1" ht="22.5" customHeight="1" thickBot="1">
      <c r="A374" s="605"/>
      <c r="D374" s="1782" t="s">
        <v>30</v>
      </c>
      <c r="E374" s="1782"/>
      <c r="F374" s="1782"/>
      <c r="G374" s="1782"/>
      <c r="H374" s="1889">
        <f>H370+H371-H372+H373</f>
        <v>0</v>
      </c>
      <c r="I374" s="1889"/>
      <c r="J374" s="1889"/>
      <c r="K374" s="1889">
        <f>K370+K371-K372+K373</f>
        <v>0</v>
      </c>
      <c r="L374" s="1889"/>
      <c r="M374" s="1889"/>
      <c r="N374" s="1889">
        <f t="shared" ref="N374" si="101">N370+N371-N372+N373</f>
        <v>33924</v>
      </c>
      <c r="O374" s="1889"/>
      <c r="P374" s="1889"/>
      <c r="Q374" s="1889">
        <f t="shared" ref="Q374" si="102">Q370+Q371-Q372+Q373</f>
        <v>0</v>
      </c>
      <c r="R374" s="1889"/>
      <c r="S374" s="1889"/>
      <c r="T374" s="1889">
        <f t="shared" ref="T374" si="103">T370+T371-T372+T373</f>
        <v>0</v>
      </c>
      <c r="U374" s="1889"/>
      <c r="V374" s="1889"/>
      <c r="W374" s="1889">
        <f t="shared" ref="W374" si="104">W370+W371-W372+W373</f>
        <v>0</v>
      </c>
      <c r="X374" s="1889"/>
      <c r="Y374" s="1889"/>
      <c r="Z374" s="1889">
        <f t="shared" ref="Z374" si="105">Z370+Z371-Z372+Z373</f>
        <v>0</v>
      </c>
      <c r="AA374" s="1889"/>
      <c r="AB374" s="1889"/>
      <c r="AC374" s="1889">
        <f t="shared" ref="AC374" si="106">AC370+AC371-AC372+AC373</f>
        <v>0</v>
      </c>
      <c r="AD374" s="1889"/>
      <c r="AE374" s="1889"/>
      <c r="AF374" s="1889">
        <f t="shared" ref="AF374" si="107">AF370+AF371-AF372+AF373</f>
        <v>33924</v>
      </c>
      <c r="AG374" s="1889"/>
      <c r="AH374" s="1889"/>
      <c r="AI374" s="632">
        <f>H370+H371-H372+H373-H374</f>
        <v>0</v>
      </c>
      <c r="AJ374" s="664">
        <f>K370+K371-K372+K373-K374</f>
        <v>0</v>
      </c>
      <c r="AK374" s="664">
        <f>N370+N371-N372+N373-N374</f>
        <v>0</v>
      </c>
      <c r="AL374" s="664">
        <f>Q370+Q371-Q372+Q373-Q374</f>
        <v>0</v>
      </c>
      <c r="AM374" s="664">
        <f>T370+T371-T372+T373-T373</f>
        <v>0</v>
      </c>
      <c r="AN374" s="664">
        <f>W370+W371-W372+W373-W374</f>
        <v>0</v>
      </c>
      <c r="AO374" s="664">
        <f>Z370+Z371-Z372+Z373-Z374</f>
        <v>0</v>
      </c>
      <c r="AP374" s="664">
        <f>AC370+AC371-AC372+AC373-AC374</f>
        <v>0</v>
      </c>
      <c r="AQ374" s="619">
        <f>AF370+AF371-AF372+AF373-AF374</f>
        <v>0</v>
      </c>
      <c r="BC374" s="784"/>
      <c r="BD374" s="610"/>
      <c r="BE374" s="610"/>
      <c r="BF374" s="610"/>
      <c r="BG374" s="610"/>
      <c r="BH374" s="610"/>
      <c r="BI374" s="610"/>
      <c r="BJ374" s="610"/>
      <c r="BK374" s="783"/>
    </row>
    <row r="375" spans="1:63" s="592" customFormat="1" ht="15" thickBot="1">
      <c r="A375" s="605"/>
      <c r="D375" s="1774" t="s">
        <v>33</v>
      </c>
      <c r="E375" s="1775"/>
      <c r="F375" s="1775"/>
      <c r="G375" s="1775"/>
      <c r="H375" s="1775"/>
      <c r="I375" s="1775"/>
      <c r="J375" s="1775"/>
      <c r="K375" s="1775"/>
      <c r="L375" s="1775"/>
      <c r="M375" s="1775"/>
      <c r="N375" s="1775"/>
      <c r="O375" s="1775"/>
      <c r="P375" s="1775"/>
      <c r="Q375" s="1775"/>
      <c r="R375" s="1775"/>
      <c r="S375" s="1775"/>
      <c r="T375" s="1775"/>
      <c r="U375" s="1775"/>
      <c r="V375" s="1775"/>
      <c r="W375" s="1775"/>
      <c r="X375" s="1775"/>
      <c r="Y375" s="1775"/>
      <c r="Z375" s="1775"/>
      <c r="AA375" s="1775"/>
      <c r="AB375" s="1775"/>
      <c r="AC375" s="1775"/>
      <c r="AD375" s="1775"/>
      <c r="AE375" s="1775"/>
      <c r="AF375" s="1775"/>
      <c r="AG375" s="1775"/>
      <c r="AH375" s="1776"/>
      <c r="AI375" s="617"/>
      <c r="AJ375" s="618"/>
      <c r="AK375" s="618"/>
      <c r="AL375" s="618"/>
      <c r="AM375" s="618"/>
      <c r="AN375" s="618"/>
      <c r="AO375" s="618"/>
      <c r="AP375" s="618"/>
      <c r="AQ375" s="619"/>
      <c r="BC375" s="784"/>
      <c r="BD375" s="610"/>
      <c r="BE375" s="610"/>
      <c r="BF375" s="610"/>
      <c r="BG375" s="610"/>
      <c r="BH375" s="610"/>
      <c r="BI375" s="610"/>
      <c r="BJ375" s="610"/>
      <c r="BK375" s="783"/>
    </row>
    <row r="376" spans="1:63" s="592" customFormat="1" ht="22.5" customHeight="1">
      <c r="A376" s="605"/>
      <c r="D376" s="1777" t="s">
        <v>32</v>
      </c>
      <c r="E376" s="1777"/>
      <c r="F376" s="1777"/>
      <c r="G376" s="1777"/>
      <c r="H376" s="1778"/>
      <c r="I376" s="1778"/>
      <c r="J376" s="1778"/>
      <c r="K376" s="1779"/>
      <c r="L376" s="1779"/>
      <c r="M376" s="1779"/>
      <c r="N376" s="1779">
        <v>3498</v>
      </c>
      <c r="O376" s="1779"/>
      <c r="P376" s="1779"/>
      <c r="Q376" s="1779"/>
      <c r="R376" s="1779"/>
      <c r="S376" s="1779"/>
      <c r="T376" s="1779"/>
      <c r="U376" s="1779"/>
      <c r="V376" s="1779"/>
      <c r="W376" s="1779"/>
      <c r="X376" s="1779"/>
      <c r="Y376" s="1779"/>
      <c r="Z376" s="1779"/>
      <c r="AA376" s="1779"/>
      <c r="AB376" s="1779"/>
      <c r="AC376" s="1779"/>
      <c r="AD376" s="1779"/>
      <c r="AE376" s="1779"/>
      <c r="AF376" s="1780">
        <f>SUM(H376:AE376)</f>
        <v>3498</v>
      </c>
      <c r="AG376" s="1780"/>
      <c r="AH376" s="1780"/>
      <c r="AI376" s="617"/>
      <c r="AJ376" s="618"/>
      <c r="AK376" s="618"/>
      <c r="AL376" s="618"/>
      <c r="AM376" s="618"/>
      <c r="AN376" s="618"/>
      <c r="AO376" s="618"/>
      <c r="AP376" s="618"/>
      <c r="AQ376" s="619">
        <f>SUM(H376:AE376)-AF376</f>
        <v>0</v>
      </c>
      <c r="BC376" s="784"/>
      <c r="BD376" s="610"/>
      <c r="BE376" s="610"/>
      <c r="BF376" s="610"/>
      <c r="BG376" s="610"/>
      <c r="BH376" s="610"/>
      <c r="BI376" s="610"/>
      <c r="BJ376" s="610"/>
      <c r="BK376" s="783"/>
    </row>
    <row r="377" spans="1:63" s="592" customFormat="1">
      <c r="A377" s="605"/>
      <c r="D377" s="1781" t="s">
        <v>27</v>
      </c>
      <c r="E377" s="1781"/>
      <c r="F377" s="1781"/>
      <c r="G377" s="1781"/>
      <c r="H377" s="1890"/>
      <c r="I377" s="1890"/>
      <c r="J377" s="1890"/>
      <c r="K377" s="1824"/>
      <c r="L377" s="1824"/>
      <c r="M377" s="1824"/>
      <c r="N377" s="1824"/>
      <c r="O377" s="1824"/>
      <c r="P377" s="1824"/>
      <c r="Q377" s="1824"/>
      <c r="R377" s="1824"/>
      <c r="S377" s="1824"/>
      <c r="T377" s="1824"/>
      <c r="U377" s="1824"/>
      <c r="V377" s="1824"/>
      <c r="W377" s="1824"/>
      <c r="X377" s="1824"/>
      <c r="Y377" s="1824"/>
      <c r="Z377" s="1824"/>
      <c r="AA377" s="1824"/>
      <c r="AB377" s="1824"/>
      <c r="AC377" s="1824"/>
      <c r="AD377" s="1824"/>
      <c r="AE377" s="1824"/>
      <c r="AF377" s="1773">
        <f>SUM(H377:AE377)</f>
        <v>0</v>
      </c>
      <c r="AG377" s="1773"/>
      <c r="AH377" s="1773"/>
      <c r="AI377" s="617"/>
      <c r="AJ377" s="618"/>
      <c r="AK377" s="618"/>
      <c r="AL377" s="618"/>
      <c r="AM377" s="618"/>
      <c r="AN377" s="618"/>
      <c r="AO377" s="618"/>
      <c r="AP377" s="618"/>
      <c r="AQ377" s="619">
        <f>SUM(H377:AE377)-AF377</f>
        <v>0</v>
      </c>
      <c r="BC377" s="784"/>
      <c r="BD377" s="610"/>
      <c r="BE377" s="610"/>
      <c r="BF377" s="610"/>
      <c r="BG377" s="610"/>
      <c r="BH377" s="610"/>
      <c r="BI377" s="610"/>
      <c r="BJ377" s="610"/>
      <c r="BK377" s="783"/>
    </row>
    <row r="378" spans="1:63" s="592" customFormat="1">
      <c r="A378" s="605"/>
      <c r="D378" s="1781" t="s">
        <v>28</v>
      </c>
      <c r="E378" s="1781"/>
      <c r="F378" s="1781"/>
      <c r="G378" s="1781"/>
      <c r="H378" s="1890"/>
      <c r="I378" s="1890"/>
      <c r="J378" s="1890"/>
      <c r="K378" s="1824"/>
      <c r="L378" s="1824"/>
      <c r="M378" s="1824"/>
      <c r="N378" s="1824"/>
      <c r="O378" s="1824"/>
      <c r="P378" s="1824"/>
      <c r="Q378" s="1824"/>
      <c r="R378" s="1824"/>
      <c r="S378" s="1824"/>
      <c r="T378" s="1824"/>
      <c r="U378" s="1824"/>
      <c r="V378" s="1824"/>
      <c r="W378" s="1824"/>
      <c r="X378" s="1824"/>
      <c r="Y378" s="1824"/>
      <c r="Z378" s="1824"/>
      <c r="AA378" s="1824"/>
      <c r="AB378" s="1824"/>
      <c r="AC378" s="1824"/>
      <c r="AD378" s="1824"/>
      <c r="AE378" s="1824"/>
      <c r="AF378" s="1773">
        <f>SUM(H378:AE378)</f>
        <v>0</v>
      </c>
      <c r="AG378" s="1773"/>
      <c r="AH378" s="1773"/>
      <c r="AI378" s="617"/>
      <c r="AJ378" s="618"/>
      <c r="AK378" s="618"/>
      <c r="AL378" s="618"/>
      <c r="AM378" s="618"/>
      <c r="AN378" s="618"/>
      <c r="AO378" s="618"/>
      <c r="AP378" s="618"/>
      <c r="AQ378" s="619">
        <f t="shared" ref="AQ378" si="108">SUM(H378:AE378)-AF378</f>
        <v>0</v>
      </c>
      <c r="BC378" s="784"/>
      <c r="BD378" s="610"/>
      <c r="BE378" s="610"/>
      <c r="BF378" s="610"/>
      <c r="BG378" s="610"/>
      <c r="BH378" s="610"/>
      <c r="BI378" s="610"/>
      <c r="BJ378" s="610"/>
      <c r="BK378" s="783"/>
    </row>
    <row r="379" spans="1:63" s="592" customFormat="1">
      <c r="A379" s="605"/>
      <c r="D379" s="1781" t="s">
        <v>29</v>
      </c>
      <c r="E379" s="1781"/>
      <c r="F379" s="1781"/>
      <c r="G379" s="1781"/>
      <c r="H379" s="1890"/>
      <c r="I379" s="1890"/>
      <c r="J379" s="1890"/>
      <c r="K379" s="1824"/>
      <c r="L379" s="1824"/>
      <c r="M379" s="1824"/>
      <c r="N379" s="1824"/>
      <c r="O379" s="1824"/>
      <c r="P379" s="1824"/>
      <c r="Q379" s="1824"/>
      <c r="R379" s="1824"/>
      <c r="S379" s="1824"/>
      <c r="T379" s="1824"/>
      <c r="U379" s="1824"/>
      <c r="V379" s="1824"/>
      <c r="W379" s="1824"/>
      <c r="X379" s="1824"/>
      <c r="Y379" s="1824"/>
      <c r="Z379" s="1824"/>
      <c r="AA379" s="1824"/>
      <c r="AB379" s="1824"/>
      <c r="AC379" s="1824"/>
      <c r="AD379" s="1824"/>
      <c r="AE379" s="1824"/>
      <c r="AF379" s="1773">
        <f>SUM(H379:AE379)</f>
        <v>0</v>
      </c>
      <c r="AG379" s="1773"/>
      <c r="AH379" s="1773"/>
      <c r="AI379" s="617"/>
      <c r="AJ379" s="618"/>
      <c r="AK379" s="618"/>
      <c r="AL379" s="618"/>
      <c r="AM379" s="618"/>
      <c r="AN379" s="618"/>
      <c r="AO379" s="618"/>
      <c r="AP379" s="618"/>
      <c r="AQ379" s="619">
        <f>SUM(H379:AE379)-AF379</f>
        <v>0</v>
      </c>
      <c r="BC379" s="784"/>
      <c r="BD379" s="610"/>
      <c r="BE379" s="610"/>
      <c r="BF379" s="610"/>
      <c r="BG379" s="610"/>
      <c r="BH379" s="610"/>
      <c r="BI379" s="610"/>
      <c r="BJ379" s="610"/>
      <c r="BK379" s="783"/>
    </row>
    <row r="380" spans="1:63" s="592" customFormat="1" ht="22.5" customHeight="1" thickBot="1">
      <c r="A380" s="605"/>
      <c r="D380" s="1782" t="s">
        <v>30</v>
      </c>
      <c r="E380" s="1782"/>
      <c r="F380" s="1782"/>
      <c r="G380" s="1782"/>
      <c r="H380" s="1889">
        <f>H376+H377-H378+H379</f>
        <v>0</v>
      </c>
      <c r="I380" s="1889"/>
      <c r="J380" s="1889"/>
      <c r="K380" s="1889">
        <f>K376+K377-K378+K379</f>
        <v>0</v>
      </c>
      <c r="L380" s="1889"/>
      <c r="M380" s="1889"/>
      <c r="N380" s="1889">
        <f t="shared" ref="N380" si="109">N376+N377-N378+N379</f>
        <v>3498</v>
      </c>
      <c r="O380" s="1889"/>
      <c r="P380" s="1889"/>
      <c r="Q380" s="1889">
        <f t="shared" ref="Q380" si="110">Q376+Q377-Q378+Q379</f>
        <v>0</v>
      </c>
      <c r="R380" s="1889"/>
      <c r="S380" s="1889"/>
      <c r="T380" s="1889">
        <f t="shared" ref="T380" si="111">T376+T377-T378+T379</f>
        <v>0</v>
      </c>
      <c r="U380" s="1889"/>
      <c r="V380" s="1889"/>
      <c r="W380" s="1889">
        <f t="shared" ref="W380" si="112">W376+W377-W378+W379</f>
        <v>0</v>
      </c>
      <c r="X380" s="1889"/>
      <c r="Y380" s="1889"/>
      <c r="Z380" s="1889">
        <f t="shared" ref="Z380" si="113">Z376+Z377-Z378+Z379</f>
        <v>0</v>
      </c>
      <c r="AA380" s="1889"/>
      <c r="AB380" s="1889"/>
      <c r="AC380" s="1889">
        <f t="shared" ref="AC380" si="114">AC376+AC377-AC378+AC379</f>
        <v>0</v>
      </c>
      <c r="AD380" s="1889"/>
      <c r="AE380" s="1889"/>
      <c r="AF380" s="1889">
        <f t="shared" ref="AF380" si="115">AF376+AF377-AF378+AF379</f>
        <v>3498</v>
      </c>
      <c r="AG380" s="1889"/>
      <c r="AH380" s="1889"/>
      <c r="AI380" s="632">
        <f>H376+H377-H378+H379-H380</f>
        <v>0</v>
      </c>
      <c r="AJ380" s="664">
        <f>K376+K377-K378+K379-K380</f>
        <v>0</v>
      </c>
      <c r="AK380" s="664">
        <f>N376+N377-N378+N379-N380</f>
        <v>0</v>
      </c>
      <c r="AL380" s="664">
        <f>Q376+Q377-Q378+Q379-Q380</f>
        <v>0</v>
      </c>
      <c r="AM380" s="664">
        <f>T376+T377-T378+T379-T379</f>
        <v>0</v>
      </c>
      <c r="AN380" s="664">
        <f>W376+W377-W378+W379-W380</f>
        <v>0</v>
      </c>
      <c r="AO380" s="664">
        <f>Z376+Z377-Z378+Z379-Z380</f>
        <v>0</v>
      </c>
      <c r="AP380" s="664">
        <f>AC376+AC377-AC378+AC379-AC380</f>
        <v>0</v>
      </c>
      <c r="AQ380" s="619">
        <f>AF376+AF377-AF378+AF379-AF380</f>
        <v>0</v>
      </c>
      <c r="BC380" s="784"/>
      <c r="BD380" s="610"/>
      <c r="BE380" s="610"/>
      <c r="BF380" s="610"/>
      <c r="BG380" s="610"/>
      <c r="BH380" s="610"/>
      <c r="BI380" s="610"/>
      <c r="BJ380" s="610"/>
      <c r="BK380" s="783"/>
    </row>
    <row r="381" spans="1:63" s="592" customFormat="1" ht="15" thickBot="1">
      <c r="A381" s="605"/>
      <c r="D381" s="1774">
        <v>3498</v>
      </c>
      <c r="E381" s="1775"/>
      <c r="F381" s="1775"/>
      <c r="G381" s="1775"/>
      <c r="H381" s="1775"/>
      <c r="I381" s="1775"/>
      <c r="J381" s="1775"/>
      <c r="K381" s="1775"/>
      <c r="L381" s="1775"/>
      <c r="M381" s="1775"/>
      <c r="N381" s="1775"/>
      <c r="O381" s="1775"/>
      <c r="P381" s="1775"/>
      <c r="Q381" s="1775"/>
      <c r="R381" s="1775"/>
      <c r="S381" s="1775"/>
      <c r="T381" s="1775"/>
      <c r="U381" s="1775"/>
      <c r="V381" s="1775"/>
      <c r="W381" s="1775"/>
      <c r="X381" s="1775"/>
      <c r="Y381" s="1775"/>
      <c r="Z381" s="1775"/>
      <c r="AA381" s="1775"/>
      <c r="AB381" s="1775"/>
      <c r="AC381" s="1775"/>
      <c r="AD381" s="1775"/>
      <c r="AE381" s="1775"/>
      <c r="AF381" s="1775"/>
      <c r="AG381" s="1775"/>
      <c r="AH381" s="1776"/>
      <c r="AI381" s="617"/>
      <c r="AJ381" s="618"/>
      <c r="AK381" s="618"/>
      <c r="AL381" s="618"/>
      <c r="AM381" s="618"/>
      <c r="AN381" s="618"/>
      <c r="AO381" s="618"/>
      <c r="AP381" s="618"/>
      <c r="AQ381" s="619"/>
      <c r="BC381" s="784"/>
      <c r="BD381" s="610"/>
      <c r="BE381" s="610"/>
      <c r="BF381" s="610"/>
      <c r="BG381" s="610"/>
      <c r="BH381" s="610"/>
      <c r="BI381" s="610"/>
      <c r="BJ381" s="610"/>
      <c r="BK381" s="783"/>
    </row>
    <row r="382" spans="1:63" s="592" customFormat="1" ht="22.5" customHeight="1">
      <c r="A382" s="605"/>
      <c r="D382" s="1794" t="s">
        <v>32</v>
      </c>
      <c r="E382" s="1794"/>
      <c r="F382" s="1794"/>
      <c r="G382" s="1794"/>
      <c r="H382" s="1891">
        <f>H364-H370-H376</f>
        <v>0</v>
      </c>
      <c r="I382" s="1891"/>
      <c r="J382" s="1891"/>
      <c r="K382" s="1891">
        <f t="shared" ref="K382" si="116">K364-K370-K376</f>
        <v>0</v>
      </c>
      <c r="L382" s="1891"/>
      <c r="M382" s="1891"/>
      <c r="N382" s="1891">
        <v>0</v>
      </c>
      <c r="O382" s="1891"/>
      <c r="P382" s="1891"/>
      <c r="Q382" s="1891">
        <f t="shared" ref="Q382" si="117">Q364-Q370-Q376</f>
        <v>0</v>
      </c>
      <c r="R382" s="1891"/>
      <c r="S382" s="1891"/>
      <c r="T382" s="1891">
        <f t="shared" ref="T382" si="118">T364-T370-T376</f>
        <v>0</v>
      </c>
      <c r="U382" s="1891"/>
      <c r="V382" s="1891"/>
      <c r="W382" s="1891">
        <f t="shared" ref="W382" si="119">W364-W370-W376</f>
        <v>0</v>
      </c>
      <c r="X382" s="1891"/>
      <c r="Y382" s="1891"/>
      <c r="Z382" s="1891">
        <f t="shared" ref="Z382" si="120">Z364-Z370-Z376</f>
        <v>0</v>
      </c>
      <c r="AA382" s="1891"/>
      <c r="AB382" s="1891"/>
      <c r="AC382" s="1891">
        <f t="shared" ref="AC382" si="121">AC364-AC370-AC376</f>
        <v>0</v>
      </c>
      <c r="AD382" s="1891"/>
      <c r="AE382" s="1891"/>
      <c r="AF382" s="1891">
        <f t="shared" ref="AF382" si="122">AF364-AF370-AF376</f>
        <v>20</v>
      </c>
      <c r="AG382" s="1891"/>
      <c r="AH382" s="1891"/>
      <c r="AI382" s="632">
        <f>H364-H370-H376-H382</f>
        <v>0</v>
      </c>
      <c r="AJ382" s="664">
        <f>K364-K370-K376-K382</f>
        <v>0</v>
      </c>
      <c r="AK382" s="664">
        <f>N364-N370-N376-N382</f>
        <v>20</v>
      </c>
      <c r="AL382" s="664">
        <f>Q364-Q370-Q376-Q382</f>
        <v>0</v>
      </c>
      <c r="AM382" s="664">
        <f>T364-T370-T376-T382</f>
        <v>0</v>
      </c>
      <c r="AN382" s="664">
        <f>W364-W370-W376-W382</f>
        <v>0</v>
      </c>
      <c r="AO382" s="664">
        <f>Z364-Z370-Z376-Z382</f>
        <v>0</v>
      </c>
      <c r="AP382" s="664">
        <f>AC364-AC370-AC376-AC382</f>
        <v>0</v>
      </c>
      <c r="AQ382" s="619">
        <f>SUM(H382:AE382)-AF382</f>
        <v>-20</v>
      </c>
      <c r="BC382" s="784"/>
      <c r="BD382" s="610"/>
      <c r="BE382" s="610"/>
      <c r="BF382" s="610"/>
      <c r="BG382" s="610"/>
      <c r="BH382" s="610"/>
      <c r="BI382" s="610"/>
      <c r="BJ382" s="610"/>
      <c r="BK382" s="783"/>
    </row>
    <row r="383" spans="1:63" s="592" customFormat="1" ht="22.5" customHeight="1" thickBot="1">
      <c r="A383" s="605"/>
      <c r="D383" s="1782" t="s">
        <v>30</v>
      </c>
      <c r="E383" s="1782"/>
      <c r="F383" s="1782"/>
      <c r="G383" s="1782"/>
      <c r="H383" s="1889">
        <f>H368-H374-H380</f>
        <v>0</v>
      </c>
      <c r="I383" s="1889"/>
      <c r="J383" s="1889"/>
      <c r="K383" s="1889">
        <f t="shared" ref="K383" si="123">K368-K374-K380</f>
        <v>0</v>
      </c>
      <c r="L383" s="1889"/>
      <c r="M383" s="1889"/>
      <c r="N383" s="1889">
        <v>0</v>
      </c>
      <c r="O383" s="1889"/>
      <c r="P383" s="1889"/>
      <c r="Q383" s="1889">
        <f t="shared" ref="Q383" si="124">Q368-Q374-Q380</f>
        <v>0</v>
      </c>
      <c r="R383" s="1889"/>
      <c r="S383" s="1889"/>
      <c r="T383" s="1889">
        <f t="shared" ref="T383" si="125">T368-T374-T380</f>
        <v>0</v>
      </c>
      <c r="U383" s="1889"/>
      <c r="V383" s="1889"/>
      <c r="W383" s="1889">
        <f t="shared" ref="W383" si="126">W368-W374-W380</f>
        <v>0</v>
      </c>
      <c r="X383" s="1889"/>
      <c r="Y383" s="1889"/>
      <c r="Z383" s="1889">
        <f>Z368-Z374-Z380</f>
        <v>0</v>
      </c>
      <c r="AA383" s="1889"/>
      <c r="AB383" s="1889"/>
      <c r="AC383" s="1889">
        <f t="shared" ref="AC383" si="127">AC368-AC374-AC380</f>
        <v>0</v>
      </c>
      <c r="AD383" s="1889"/>
      <c r="AE383" s="1889"/>
      <c r="AF383" s="1889">
        <f t="shared" ref="AF383" si="128">AF368-AF374-AF380</f>
        <v>20</v>
      </c>
      <c r="AG383" s="1889"/>
      <c r="AH383" s="1889"/>
      <c r="AI383" s="620">
        <f>H368-H374-H380-H383</f>
        <v>0</v>
      </c>
      <c r="AJ383" s="621">
        <f>K368-K374-K380-K383</f>
        <v>0</v>
      </c>
      <c r="AK383" s="621">
        <f>N368-N374-N380-N383</f>
        <v>20</v>
      </c>
      <c r="AL383" s="621">
        <f>Q368-Q374-Q380-Q383</f>
        <v>0</v>
      </c>
      <c r="AM383" s="621">
        <f>T368-T374-T380-T383</f>
        <v>0</v>
      </c>
      <c r="AN383" s="621">
        <f>W368-W374-W380-W383</f>
        <v>0</v>
      </c>
      <c r="AO383" s="621">
        <f>Z368-Z374-Z380-Z383</f>
        <v>0</v>
      </c>
      <c r="AP383" s="621">
        <f>AC368-AC374-AC380-AC383</f>
        <v>0</v>
      </c>
      <c r="AQ383" s="622">
        <f>SUM(H383:AE383)-AF383</f>
        <v>-20</v>
      </c>
      <c r="BC383" s="620">
        <f>H383-BS!$G$21</f>
        <v>0</v>
      </c>
      <c r="BD383" s="621">
        <f>K383-BS!$G$22</f>
        <v>0</v>
      </c>
      <c r="BE383" s="621">
        <f>N383-BS!$G$23</f>
        <v>0</v>
      </c>
      <c r="BF383" s="621">
        <f>Q383-BS!$G$24</f>
        <v>0</v>
      </c>
      <c r="BG383" s="621">
        <f>T383-BS!$G$25</f>
        <v>0</v>
      </c>
      <c r="BH383" s="621">
        <f>W383-BS!$G$26</f>
        <v>0</v>
      </c>
      <c r="BI383" s="621">
        <f>Z383-BS!$G$27</f>
        <v>0</v>
      </c>
      <c r="BJ383" s="621">
        <f>AC383-BS!$G$28</f>
        <v>0</v>
      </c>
      <c r="BK383" s="622">
        <f>AF383-BS!$G$20</f>
        <v>20</v>
      </c>
    </row>
    <row r="384" spans="1:63" s="592" customFormat="1">
      <c r="A384" s="605"/>
      <c r="D384" s="788"/>
      <c r="E384" s="774"/>
      <c r="F384" s="774"/>
      <c r="G384" s="774"/>
      <c r="H384" s="774"/>
      <c r="I384" s="774"/>
      <c r="J384" s="774"/>
      <c r="K384" s="774"/>
      <c r="L384" s="774"/>
      <c r="M384" s="774"/>
      <c r="N384" s="774"/>
      <c r="O384" s="774"/>
      <c r="P384" s="774"/>
      <c r="Q384" s="774"/>
      <c r="R384" s="774"/>
      <c r="S384" s="774"/>
      <c r="T384" s="774"/>
      <c r="U384" s="774"/>
      <c r="V384" s="774"/>
      <c r="W384" s="774"/>
      <c r="X384" s="774"/>
      <c r="Y384" s="774"/>
      <c r="Z384" s="774"/>
      <c r="AA384" s="774"/>
      <c r="AB384" s="774"/>
      <c r="AC384" s="774"/>
      <c r="AD384" s="774"/>
      <c r="AE384" s="774"/>
      <c r="AF384" s="774"/>
      <c r="AG384" s="774"/>
      <c r="AI384" s="18"/>
      <c r="AJ384" s="18"/>
      <c r="AK384" s="18"/>
      <c r="AL384" s="18"/>
      <c r="AM384" s="18"/>
      <c r="AN384" s="18"/>
      <c r="AO384" s="18"/>
      <c r="AP384" s="18"/>
      <c r="AQ384" s="18"/>
    </row>
    <row r="385" spans="1:63" s="592" customFormat="1">
      <c r="A385" s="605"/>
      <c r="D385" s="590" t="s">
        <v>1467</v>
      </c>
      <c r="E385" s="774"/>
      <c r="F385" s="774"/>
      <c r="AI385" s="18"/>
      <c r="AJ385" s="18"/>
      <c r="AK385" s="18"/>
      <c r="AL385" s="18"/>
      <c r="AM385" s="18"/>
      <c r="AN385" s="18"/>
      <c r="AO385" s="18"/>
      <c r="AP385" s="18"/>
      <c r="AQ385" s="18"/>
    </row>
    <row r="386" spans="1:63" s="781" customFormat="1">
      <c r="A386" s="792"/>
      <c r="E386" s="793"/>
      <c r="F386" s="793"/>
      <c r="AI386" s="794"/>
      <c r="AJ386" s="794"/>
      <c r="AK386" s="794"/>
      <c r="AL386" s="794"/>
      <c r="AM386" s="794"/>
      <c r="AN386" s="794"/>
      <c r="AO386" s="794"/>
      <c r="AP386" s="794"/>
      <c r="AQ386" s="794"/>
    </row>
    <row r="387" spans="1:63" s="592" customFormat="1">
      <c r="A387" s="605"/>
      <c r="D387" s="782" t="s">
        <v>1468</v>
      </c>
      <c r="E387" s="774"/>
      <c r="F387" s="774"/>
      <c r="AI387" s="18"/>
      <c r="AJ387" s="18"/>
      <c r="AK387" s="18"/>
      <c r="AL387" s="18"/>
      <c r="AM387" s="18"/>
      <c r="AN387" s="18"/>
      <c r="AO387" s="18"/>
      <c r="AP387" s="18"/>
      <c r="AQ387" s="18"/>
    </row>
    <row r="388" spans="1:63" s="592" customFormat="1" ht="15" thickBot="1">
      <c r="A388" s="605"/>
      <c r="D388" s="788"/>
      <c r="E388" s="774"/>
      <c r="F388" s="774"/>
      <c r="G388" s="774"/>
      <c r="H388" s="774"/>
      <c r="I388" s="774"/>
      <c r="J388" s="774"/>
      <c r="K388" s="774"/>
      <c r="L388" s="774"/>
      <c r="M388" s="774"/>
      <c r="N388" s="774"/>
      <c r="O388" s="774"/>
      <c r="P388" s="774"/>
      <c r="Q388" s="774"/>
      <c r="R388" s="774"/>
      <c r="S388" s="774"/>
      <c r="T388" s="774"/>
      <c r="U388" s="774"/>
      <c r="V388" s="774"/>
      <c r="W388" s="774"/>
      <c r="X388" s="774"/>
      <c r="Y388" s="774"/>
      <c r="Z388" s="774"/>
      <c r="AA388" s="774"/>
      <c r="AB388" s="774"/>
      <c r="AC388" s="774"/>
      <c r="AD388" s="774"/>
      <c r="AE388" s="774"/>
      <c r="AF388" s="774"/>
      <c r="AG388" s="774"/>
      <c r="AI388" s="1484" t="s">
        <v>1056</v>
      </c>
      <c r="AJ388" s="1484"/>
      <c r="AK388" s="1484"/>
      <c r="AL388" s="1484"/>
      <c r="AM388" s="1484"/>
      <c r="AN388" s="1484"/>
      <c r="AO388" s="1484"/>
      <c r="AP388" s="1484"/>
      <c r="AQ388" s="1484"/>
      <c r="AR388" s="618"/>
      <c r="AS388" s="1484" t="s">
        <v>1057</v>
      </c>
      <c r="AT388" s="1484"/>
      <c r="AU388" s="1484"/>
      <c r="AV388" s="1484"/>
      <c r="AW388" s="1484"/>
      <c r="AX388" s="1484"/>
      <c r="AY388" s="1484"/>
      <c r="AZ388" s="1484"/>
      <c r="BA388" s="1484"/>
      <c r="BB388" s="618"/>
      <c r="BC388" s="1484" t="s">
        <v>1058</v>
      </c>
      <c r="BD388" s="1484"/>
      <c r="BE388" s="1484"/>
      <c r="BF388" s="1484"/>
      <c r="BG388" s="1484"/>
      <c r="BH388" s="1484"/>
      <c r="BI388" s="1484"/>
      <c r="BJ388" s="1484"/>
      <c r="BK388" s="1484"/>
    </row>
    <row r="389" spans="1:63" s="592" customFormat="1" ht="15" customHeight="1" thickBot="1">
      <c r="A389" s="605" t="s">
        <v>1469</v>
      </c>
      <c r="D389" s="1697" t="s">
        <v>55</v>
      </c>
      <c r="E389" s="1698"/>
      <c r="F389" s="1698"/>
      <c r="G389" s="1699"/>
      <c r="H389" s="1705" t="s">
        <v>2</v>
      </c>
      <c r="I389" s="1705"/>
      <c r="J389" s="1705"/>
      <c r="K389" s="1705"/>
      <c r="L389" s="1705"/>
      <c r="M389" s="1705"/>
      <c r="N389" s="1705"/>
      <c r="O389" s="1705"/>
      <c r="P389" s="1705"/>
      <c r="Q389" s="1705"/>
      <c r="R389" s="1705"/>
      <c r="S389" s="1705"/>
      <c r="T389" s="1705"/>
      <c r="U389" s="1705"/>
      <c r="V389" s="1705"/>
      <c r="W389" s="1705"/>
      <c r="X389" s="1705"/>
      <c r="Y389" s="1705"/>
      <c r="Z389" s="1705"/>
      <c r="AA389" s="1705"/>
      <c r="AB389" s="1705"/>
      <c r="AC389" s="1705"/>
      <c r="AD389" s="1705"/>
      <c r="AE389" s="1705"/>
      <c r="AF389" s="1705"/>
      <c r="AG389" s="1705"/>
      <c r="AH389" s="1705"/>
      <c r="AI389" s="18"/>
      <c r="AJ389" s="18"/>
      <c r="AK389" s="18"/>
      <c r="AL389" s="18"/>
      <c r="AM389" s="18"/>
      <c r="AN389" s="18"/>
      <c r="AO389" s="18"/>
      <c r="AP389" s="18"/>
      <c r="AQ389" s="18"/>
    </row>
    <row r="390" spans="1:63" s="592" customFormat="1" ht="80.25" customHeight="1" thickTop="1" thickBot="1">
      <c r="A390" s="605"/>
      <c r="D390" s="1700"/>
      <c r="E390" s="1701"/>
      <c r="F390" s="1701"/>
      <c r="G390" s="1702"/>
      <c r="H390" s="1706" t="s">
        <v>51</v>
      </c>
      <c r="I390" s="1706"/>
      <c r="J390" s="1706"/>
      <c r="K390" s="1706" t="s">
        <v>495</v>
      </c>
      <c r="L390" s="1706"/>
      <c r="M390" s="1706"/>
      <c r="N390" s="1706" t="s">
        <v>52</v>
      </c>
      <c r="O390" s="1706"/>
      <c r="P390" s="1706"/>
      <c r="Q390" s="1706" t="s">
        <v>494</v>
      </c>
      <c r="R390" s="1706"/>
      <c r="S390" s="1706"/>
      <c r="T390" s="1706" t="s">
        <v>53</v>
      </c>
      <c r="U390" s="1706"/>
      <c r="V390" s="1706"/>
      <c r="W390" s="1706" t="s">
        <v>54</v>
      </c>
      <c r="X390" s="1706"/>
      <c r="Y390" s="1706"/>
      <c r="Z390" s="1706" t="s">
        <v>446</v>
      </c>
      <c r="AA390" s="1706"/>
      <c r="AB390" s="1706"/>
      <c r="AC390" s="1706" t="s">
        <v>447</v>
      </c>
      <c r="AD390" s="1706"/>
      <c r="AE390" s="1706"/>
      <c r="AF390" s="1706" t="s">
        <v>14</v>
      </c>
      <c r="AG390" s="1706"/>
      <c r="AH390" s="1706"/>
      <c r="AI390" s="949" t="s">
        <v>51</v>
      </c>
      <c r="AJ390" s="770" t="s">
        <v>495</v>
      </c>
      <c r="AK390" s="59" t="s">
        <v>52</v>
      </c>
      <c r="AL390" s="770" t="s">
        <v>494</v>
      </c>
      <c r="AM390" s="59" t="s">
        <v>53</v>
      </c>
      <c r="AN390" s="59" t="s">
        <v>54</v>
      </c>
      <c r="AO390" s="770" t="s">
        <v>446</v>
      </c>
      <c r="AP390" s="59" t="s">
        <v>447</v>
      </c>
      <c r="AQ390" s="59" t="s">
        <v>14</v>
      </c>
      <c r="AR390" s="344"/>
      <c r="AS390" s="59" t="s">
        <v>51</v>
      </c>
      <c r="AT390" s="770" t="s">
        <v>495</v>
      </c>
      <c r="AU390" s="59" t="s">
        <v>52</v>
      </c>
      <c r="AV390" s="770" t="s">
        <v>494</v>
      </c>
      <c r="AW390" s="59" t="s">
        <v>53</v>
      </c>
      <c r="AX390" s="59" t="s">
        <v>54</v>
      </c>
      <c r="AY390" s="770" t="s">
        <v>446</v>
      </c>
      <c r="AZ390" s="59" t="s">
        <v>447</v>
      </c>
      <c r="BA390" s="59" t="s">
        <v>14</v>
      </c>
      <c r="BB390" s="344"/>
      <c r="BC390" s="59" t="s">
        <v>51</v>
      </c>
      <c r="BD390" s="770" t="s">
        <v>495</v>
      </c>
      <c r="BE390" s="59" t="s">
        <v>52</v>
      </c>
      <c r="BF390" s="770" t="s">
        <v>494</v>
      </c>
      <c r="BG390" s="59" t="s">
        <v>53</v>
      </c>
      <c r="BH390" s="59" t="s">
        <v>54</v>
      </c>
      <c r="BI390" s="770" t="s">
        <v>446</v>
      </c>
      <c r="BJ390" s="59" t="s">
        <v>447</v>
      </c>
      <c r="BK390" s="59" t="s">
        <v>14</v>
      </c>
    </row>
    <row r="391" spans="1:63" s="592" customFormat="1" ht="15" thickBot="1">
      <c r="A391" s="605"/>
      <c r="D391" s="1774" t="s">
        <v>25</v>
      </c>
      <c r="E391" s="1775"/>
      <c r="F391" s="1775"/>
      <c r="G391" s="1775"/>
      <c r="H391" s="1775"/>
      <c r="I391" s="1775"/>
      <c r="J391" s="1775"/>
      <c r="K391" s="1775"/>
      <c r="L391" s="1775"/>
      <c r="M391" s="1775"/>
      <c r="N391" s="1775"/>
      <c r="O391" s="1775"/>
      <c r="P391" s="1775"/>
      <c r="Q391" s="1775"/>
      <c r="R391" s="1775"/>
      <c r="S391" s="1775"/>
      <c r="T391" s="1775"/>
      <c r="U391" s="1775"/>
      <c r="V391" s="1775"/>
      <c r="W391" s="1775"/>
      <c r="X391" s="1775"/>
      <c r="Y391" s="1775"/>
      <c r="Z391" s="1775"/>
      <c r="AA391" s="1775"/>
      <c r="AB391" s="1775"/>
      <c r="AC391" s="1775"/>
      <c r="AD391" s="1775"/>
      <c r="AE391" s="1775"/>
      <c r="AF391" s="1775"/>
      <c r="AG391" s="1775"/>
      <c r="AH391" s="1776"/>
      <c r="AI391" s="624"/>
      <c r="AJ391" s="624"/>
      <c r="AK391" s="624"/>
      <c r="AL391" s="624"/>
      <c r="AM391" s="624"/>
      <c r="AN391" s="624"/>
      <c r="AO391" s="624"/>
      <c r="AP391" s="624"/>
      <c r="AQ391" s="629"/>
      <c r="AS391" s="623"/>
      <c r="AT391" s="624"/>
      <c r="AU391" s="624"/>
      <c r="AV391" s="624"/>
      <c r="AW391" s="624"/>
      <c r="AX391" s="624"/>
      <c r="AY391" s="624"/>
      <c r="AZ391" s="624"/>
      <c r="BA391" s="629"/>
      <c r="BC391" s="623"/>
      <c r="BD391" s="624"/>
      <c r="BE391" s="624"/>
      <c r="BF391" s="624"/>
      <c r="BG391" s="624"/>
      <c r="BH391" s="624"/>
      <c r="BI391" s="624"/>
      <c r="BJ391" s="624"/>
      <c r="BK391" s="629"/>
    </row>
    <row r="392" spans="1:63" s="592" customFormat="1" ht="22.5" customHeight="1">
      <c r="A392" s="605"/>
      <c r="D392" s="1777" t="s">
        <v>26</v>
      </c>
      <c r="E392" s="1777"/>
      <c r="F392" s="1777"/>
      <c r="G392" s="1777"/>
      <c r="H392" s="1778"/>
      <c r="I392" s="1778"/>
      <c r="J392" s="1778"/>
      <c r="K392" s="1779"/>
      <c r="L392" s="1779"/>
      <c r="M392" s="1779"/>
      <c r="N392" s="1779"/>
      <c r="O392" s="1779"/>
      <c r="P392" s="1779"/>
      <c r="Q392" s="1779"/>
      <c r="R392" s="1779"/>
      <c r="S392" s="1779"/>
      <c r="T392" s="1779"/>
      <c r="U392" s="1779"/>
      <c r="V392" s="1779"/>
      <c r="W392" s="1779"/>
      <c r="X392" s="1779"/>
      <c r="Y392" s="1779"/>
      <c r="Z392" s="1779"/>
      <c r="AA392" s="1779"/>
      <c r="AB392" s="1779"/>
      <c r="AC392" s="1779"/>
      <c r="AD392" s="1779"/>
      <c r="AE392" s="1779"/>
      <c r="AF392" s="1780">
        <f>SUM(H392:AE392)</f>
        <v>0</v>
      </c>
      <c r="AG392" s="1780"/>
      <c r="AH392" s="1780"/>
      <c r="AI392" s="618"/>
      <c r="AJ392" s="618"/>
      <c r="AK392" s="618"/>
      <c r="AL392" s="618"/>
      <c r="AM392" s="618"/>
      <c r="AN392" s="618"/>
      <c r="AO392" s="618"/>
      <c r="AP392" s="618"/>
      <c r="AQ392" s="619">
        <f>SUM(H392:AE392)-AF392</f>
        <v>0</v>
      </c>
      <c r="AS392" s="632">
        <f>H392-H415</f>
        <v>0</v>
      </c>
      <c r="AT392" s="664">
        <f>K392-K415</f>
        <v>0</v>
      </c>
      <c r="AU392" s="664">
        <f>N392-N415</f>
        <v>0</v>
      </c>
      <c r="AV392" s="664">
        <f>Q392-Q415</f>
        <v>0</v>
      </c>
      <c r="AW392" s="664">
        <f>T392-T415</f>
        <v>0</v>
      </c>
      <c r="AX392" s="664">
        <f>W392-W415</f>
        <v>0</v>
      </c>
      <c r="AY392" s="664">
        <f>Z392-Z415</f>
        <v>0</v>
      </c>
      <c r="AZ392" s="664">
        <f>AC392-AC415</f>
        <v>0</v>
      </c>
      <c r="BA392" s="619">
        <f>AF392-AF415</f>
        <v>0</v>
      </c>
      <c r="BC392" s="617"/>
      <c r="BD392" s="618"/>
      <c r="BE392" s="618"/>
      <c r="BF392" s="618"/>
      <c r="BG392" s="618"/>
      <c r="BH392" s="618"/>
      <c r="BI392" s="618"/>
      <c r="BJ392" s="618"/>
      <c r="BK392" s="630"/>
    </row>
    <row r="393" spans="1:63" s="592" customFormat="1">
      <c r="A393" s="605"/>
      <c r="D393" s="1781" t="s">
        <v>27</v>
      </c>
      <c r="E393" s="1781"/>
      <c r="F393" s="1781"/>
      <c r="G393" s="1781"/>
      <c r="H393" s="1892"/>
      <c r="I393" s="1892"/>
      <c r="J393" s="1892"/>
      <c r="K393" s="1823"/>
      <c r="L393" s="1823"/>
      <c r="M393" s="1823"/>
      <c r="N393" s="1823"/>
      <c r="O393" s="1823"/>
      <c r="P393" s="1823"/>
      <c r="Q393" s="1823"/>
      <c r="R393" s="1823"/>
      <c r="S393" s="1823"/>
      <c r="T393" s="1823"/>
      <c r="U393" s="1823"/>
      <c r="V393" s="1823"/>
      <c r="W393" s="1823"/>
      <c r="X393" s="1823"/>
      <c r="Y393" s="1823"/>
      <c r="Z393" s="1823"/>
      <c r="AA393" s="1823"/>
      <c r="AB393" s="1823"/>
      <c r="AC393" s="1824"/>
      <c r="AD393" s="1824"/>
      <c r="AE393" s="1824"/>
      <c r="AF393" s="1773">
        <f>SUM(H393:AE393)</f>
        <v>0</v>
      </c>
      <c r="AG393" s="1773"/>
      <c r="AH393" s="1773"/>
      <c r="AI393" s="618"/>
      <c r="AJ393" s="618"/>
      <c r="AK393" s="618"/>
      <c r="AL393" s="618"/>
      <c r="AM393" s="618"/>
      <c r="AN393" s="618"/>
      <c r="AO393" s="618"/>
      <c r="AP393" s="618"/>
      <c r="AQ393" s="619">
        <f t="shared" ref="AQ393:AQ394" si="129">SUM(H393:AE393)-AF393</f>
        <v>0</v>
      </c>
      <c r="AS393" s="617"/>
      <c r="AT393" s="618"/>
      <c r="AU393" s="618"/>
      <c r="AV393" s="618"/>
      <c r="AW393" s="618"/>
      <c r="AX393" s="618"/>
      <c r="AY393" s="618"/>
      <c r="AZ393" s="618"/>
      <c r="BA393" s="630"/>
      <c r="BC393" s="617"/>
      <c r="BD393" s="618"/>
      <c r="BE393" s="618"/>
      <c r="BF393" s="618"/>
      <c r="BG393" s="618"/>
      <c r="BH393" s="618"/>
      <c r="BI393" s="618"/>
      <c r="BJ393" s="618"/>
      <c r="BK393" s="630"/>
    </row>
    <row r="394" spans="1:63" s="592" customFormat="1">
      <c r="A394" s="605"/>
      <c r="D394" s="1781" t="s">
        <v>28</v>
      </c>
      <c r="E394" s="1781"/>
      <c r="F394" s="1781"/>
      <c r="G394" s="1781"/>
      <c r="H394" s="1892"/>
      <c r="I394" s="1892"/>
      <c r="J394" s="1892"/>
      <c r="K394" s="1823"/>
      <c r="L394" s="1823"/>
      <c r="M394" s="1823"/>
      <c r="N394" s="1823"/>
      <c r="O394" s="1823"/>
      <c r="P394" s="1823"/>
      <c r="Q394" s="1823"/>
      <c r="R394" s="1823"/>
      <c r="S394" s="1823"/>
      <c r="T394" s="1823"/>
      <c r="U394" s="1823"/>
      <c r="V394" s="1823"/>
      <c r="W394" s="1823"/>
      <c r="X394" s="1823"/>
      <c r="Y394" s="1823"/>
      <c r="Z394" s="1823"/>
      <c r="AA394" s="1823"/>
      <c r="AB394" s="1823"/>
      <c r="AC394" s="1824"/>
      <c r="AD394" s="1824"/>
      <c r="AE394" s="1824"/>
      <c r="AF394" s="1773">
        <f>SUM(H394:AE394)</f>
        <v>0</v>
      </c>
      <c r="AG394" s="1773"/>
      <c r="AH394" s="1773"/>
      <c r="AI394" s="618"/>
      <c r="AJ394" s="618"/>
      <c r="AK394" s="618"/>
      <c r="AL394" s="618"/>
      <c r="AM394" s="618"/>
      <c r="AN394" s="618"/>
      <c r="AO394" s="618"/>
      <c r="AP394" s="618"/>
      <c r="AQ394" s="619">
        <f t="shared" si="129"/>
        <v>0</v>
      </c>
      <c r="AS394" s="617"/>
      <c r="AT394" s="618"/>
      <c r="AU394" s="618"/>
      <c r="AV394" s="618"/>
      <c r="AW394" s="618"/>
      <c r="AX394" s="618"/>
      <c r="AY394" s="618"/>
      <c r="AZ394" s="618"/>
      <c r="BA394" s="630"/>
      <c r="BC394" s="617"/>
      <c r="BD394" s="618"/>
      <c r="BE394" s="618"/>
      <c r="BF394" s="618"/>
      <c r="BG394" s="618"/>
      <c r="BH394" s="618"/>
      <c r="BI394" s="618"/>
      <c r="BJ394" s="618"/>
      <c r="BK394" s="630"/>
    </row>
    <row r="395" spans="1:63" s="592" customFormat="1">
      <c r="A395" s="605"/>
      <c r="D395" s="1781" t="s">
        <v>29</v>
      </c>
      <c r="E395" s="1781"/>
      <c r="F395" s="1781"/>
      <c r="G395" s="1781"/>
      <c r="H395" s="1892"/>
      <c r="I395" s="1892"/>
      <c r="J395" s="1892"/>
      <c r="K395" s="1823"/>
      <c r="L395" s="1823"/>
      <c r="M395" s="1823"/>
      <c r="N395" s="1823"/>
      <c r="O395" s="1823"/>
      <c r="P395" s="1823"/>
      <c r="Q395" s="1823"/>
      <c r="R395" s="1823"/>
      <c r="S395" s="1823"/>
      <c r="T395" s="1823"/>
      <c r="U395" s="1823"/>
      <c r="V395" s="1823"/>
      <c r="W395" s="1823"/>
      <c r="X395" s="1823"/>
      <c r="Y395" s="1823"/>
      <c r="Z395" s="1823"/>
      <c r="AA395" s="1823"/>
      <c r="AB395" s="1823"/>
      <c r="AC395" s="1824"/>
      <c r="AD395" s="1824"/>
      <c r="AE395" s="1824"/>
      <c r="AF395" s="1773">
        <f>SUM(H395:AE395)</f>
        <v>0</v>
      </c>
      <c r="AG395" s="1773"/>
      <c r="AH395" s="1773"/>
      <c r="AI395" s="618"/>
      <c r="AJ395" s="618"/>
      <c r="AK395" s="618"/>
      <c r="AL395" s="618"/>
      <c r="AM395" s="618"/>
      <c r="AN395" s="618"/>
      <c r="AO395" s="618"/>
      <c r="AP395" s="618"/>
      <c r="AQ395" s="619">
        <f>SUM(H395:AE395)-AF395</f>
        <v>0</v>
      </c>
      <c r="AS395" s="617"/>
      <c r="AT395" s="618"/>
      <c r="AU395" s="618"/>
      <c r="AV395" s="618"/>
      <c r="AW395" s="618"/>
      <c r="AX395" s="618"/>
      <c r="AY395" s="618"/>
      <c r="AZ395" s="618"/>
      <c r="BA395" s="630"/>
      <c r="BC395" s="617"/>
      <c r="BD395" s="618"/>
      <c r="BE395" s="618"/>
      <c r="BF395" s="618"/>
      <c r="BG395" s="618"/>
      <c r="BH395" s="618"/>
      <c r="BI395" s="618"/>
      <c r="BJ395" s="618"/>
      <c r="BK395" s="630"/>
    </row>
    <row r="396" spans="1:63" s="592" customFormat="1" ht="22.5" customHeight="1" thickBot="1">
      <c r="A396" s="605"/>
      <c r="D396" s="1782" t="s">
        <v>30</v>
      </c>
      <c r="E396" s="1782"/>
      <c r="F396" s="1782"/>
      <c r="G396" s="1782"/>
      <c r="H396" s="1889">
        <f>H392+H393-H394+H395</f>
        <v>0</v>
      </c>
      <c r="I396" s="1889"/>
      <c r="J396" s="1889"/>
      <c r="K396" s="1889">
        <f t="shared" ref="K396" si="130">K392+K393-K394+K395</f>
        <v>0</v>
      </c>
      <c r="L396" s="1889"/>
      <c r="M396" s="1889"/>
      <c r="N396" s="1889">
        <f t="shared" ref="N396" si="131">N392+N393-N394+N395</f>
        <v>0</v>
      </c>
      <c r="O396" s="1889"/>
      <c r="P396" s="1889"/>
      <c r="Q396" s="1889">
        <f t="shared" ref="Q396" si="132">Q392+Q393-Q394+Q395</f>
        <v>0</v>
      </c>
      <c r="R396" s="1889"/>
      <c r="S396" s="1889"/>
      <c r="T396" s="1889">
        <f t="shared" ref="T396" si="133">T392+T393-T394+T395</f>
        <v>0</v>
      </c>
      <c r="U396" s="1889"/>
      <c r="V396" s="1889"/>
      <c r="W396" s="1889">
        <f t="shared" ref="W396" si="134">W392+W393-W394+W395</f>
        <v>0</v>
      </c>
      <c r="X396" s="1889"/>
      <c r="Y396" s="1889"/>
      <c r="Z396" s="1889">
        <f t="shared" ref="Z396" si="135">Z392+Z393-Z394+Z395</f>
        <v>0</v>
      </c>
      <c r="AA396" s="1889"/>
      <c r="AB396" s="1889"/>
      <c r="AC396" s="1889">
        <f t="shared" ref="AC396" si="136">AC392+AC393-AC394+AC395</f>
        <v>0</v>
      </c>
      <c r="AD396" s="1889"/>
      <c r="AE396" s="1889"/>
      <c r="AF396" s="1889">
        <f t="shared" ref="AF396" si="137">AF392+AF393-AF394+AF395</f>
        <v>0</v>
      </c>
      <c r="AG396" s="1889"/>
      <c r="AH396" s="1889"/>
      <c r="AI396" s="664">
        <f>H392+H393-H394+H395-H396</f>
        <v>0</v>
      </c>
      <c r="AJ396" s="664">
        <f>K392+K393-K394+K395-K396</f>
        <v>0</v>
      </c>
      <c r="AK396" s="664">
        <f>N392+N393-N394+N395-N396</f>
        <v>0</v>
      </c>
      <c r="AL396" s="664">
        <f>Q392+Q393-Q394+Q395-Q396</f>
        <v>0</v>
      </c>
      <c r="AM396" s="664">
        <f>T392+T393-T394+T395-T395</f>
        <v>0</v>
      </c>
      <c r="AN396" s="664">
        <f>W392+W393-W394+W395-W396</f>
        <v>0</v>
      </c>
      <c r="AO396" s="664">
        <f>Z392+Z393-Z394+Z395-Z396</f>
        <v>0</v>
      </c>
      <c r="AP396" s="664">
        <f>AC392+AC393-AC394+AC395-AC396</f>
        <v>0</v>
      </c>
      <c r="AQ396" s="619">
        <f>AF392+AF393-AF394+AF395-AF396</f>
        <v>0</v>
      </c>
      <c r="AS396" s="617"/>
      <c r="AT396" s="618"/>
      <c r="AU396" s="618"/>
      <c r="AV396" s="618"/>
      <c r="AW396" s="618"/>
      <c r="AX396" s="618"/>
      <c r="AY396" s="618"/>
      <c r="AZ396" s="618"/>
      <c r="BA396" s="630"/>
      <c r="BC396" s="632">
        <f>H396-BS!$D$31</f>
        <v>0</v>
      </c>
      <c r="BD396" s="664">
        <f>K396-BS!$D$32</f>
        <v>0</v>
      </c>
      <c r="BE396" s="664">
        <f>N396-BS!$D$33</f>
        <v>0</v>
      </c>
      <c r="BF396" s="664">
        <f>Q396-BS!$D$34-BS!$D$35</f>
        <v>0</v>
      </c>
      <c r="BG396" s="664">
        <f>T396-BS!$D$36-BS!$D$37</f>
        <v>0</v>
      </c>
      <c r="BH396" s="664">
        <f>W396-BS!$D$38</f>
        <v>0</v>
      </c>
      <c r="BI396" s="664">
        <f>Z396-BS!$D$40</f>
        <v>0</v>
      </c>
      <c r="BJ396" s="664">
        <f>AC396-BS!$D$41</f>
        <v>0</v>
      </c>
      <c r="BK396" s="619">
        <f>AF396-BS!$D$30</f>
        <v>0</v>
      </c>
    </row>
    <row r="397" spans="1:63" s="592" customFormat="1" ht="15" thickBot="1">
      <c r="A397" s="605"/>
      <c r="D397" s="1774" t="s">
        <v>33</v>
      </c>
      <c r="E397" s="1775"/>
      <c r="F397" s="1775"/>
      <c r="G397" s="1775"/>
      <c r="H397" s="1775"/>
      <c r="I397" s="1775"/>
      <c r="J397" s="1775"/>
      <c r="K397" s="1775"/>
      <c r="L397" s="1775"/>
      <c r="M397" s="1775"/>
      <c r="N397" s="1775"/>
      <c r="O397" s="1775"/>
      <c r="P397" s="1775"/>
      <c r="Q397" s="1775"/>
      <c r="R397" s="1775"/>
      <c r="S397" s="1775"/>
      <c r="T397" s="1775"/>
      <c r="U397" s="1775"/>
      <c r="V397" s="1775"/>
      <c r="W397" s="1775"/>
      <c r="X397" s="1775"/>
      <c r="Y397" s="1775"/>
      <c r="Z397" s="1775"/>
      <c r="AA397" s="1775"/>
      <c r="AB397" s="1775"/>
      <c r="AC397" s="1775"/>
      <c r="AD397" s="1775"/>
      <c r="AE397" s="1775"/>
      <c r="AF397" s="1775"/>
      <c r="AG397" s="1775"/>
      <c r="AH397" s="1776"/>
      <c r="AI397" s="618"/>
      <c r="AJ397" s="618"/>
      <c r="AK397" s="618"/>
      <c r="AL397" s="618"/>
      <c r="AM397" s="618"/>
      <c r="AN397" s="618"/>
      <c r="AO397" s="618"/>
      <c r="AP397" s="618"/>
      <c r="AQ397" s="619"/>
      <c r="AS397" s="617"/>
      <c r="AT397" s="618"/>
      <c r="AU397" s="618"/>
      <c r="AV397" s="618"/>
      <c r="AW397" s="618"/>
      <c r="AX397" s="618"/>
      <c r="AY397" s="618"/>
      <c r="AZ397" s="618"/>
      <c r="BA397" s="630"/>
      <c r="BC397" s="617"/>
      <c r="BD397" s="618"/>
      <c r="BE397" s="618"/>
      <c r="BF397" s="618"/>
      <c r="BG397" s="618"/>
      <c r="BH397" s="618"/>
      <c r="BI397" s="618"/>
      <c r="BJ397" s="618"/>
      <c r="BK397" s="630"/>
    </row>
    <row r="398" spans="1:63" s="592" customFormat="1" ht="22.5" customHeight="1">
      <c r="A398" s="605"/>
      <c r="D398" s="1777" t="s">
        <v>32</v>
      </c>
      <c r="E398" s="1777"/>
      <c r="F398" s="1777"/>
      <c r="G398" s="1777"/>
      <c r="H398" s="1778"/>
      <c r="I398" s="1778"/>
      <c r="J398" s="1778"/>
      <c r="K398" s="1779"/>
      <c r="L398" s="1779"/>
      <c r="M398" s="1779"/>
      <c r="N398" s="1779"/>
      <c r="O398" s="1779"/>
      <c r="P398" s="1779"/>
      <c r="Q398" s="1779"/>
      <c r="R398" s="1779"/>
      <c r="S398" s="1779"/>
      <c r="T398" s="1779"/>
      <c r="U398" s="1779"/>
      <c r="V398" s="1779"/>
      <c r="W398" s="1779"/>
      <c r="X398" s="1779"/>
      <c r="Y398" s="1779"/>
      <c r="Z398" s="1779"/>
      <c r="AA398" s="1779"/>
      <c r="AB398" s="1779"/>
      <c r="AC398" s="1779"/>
      <c r="AD398" s="1779"/>
      <c r="AE398" s="1779"/>
      <c r="AF398" s="1780">
        <f>SUM(H398:AE398)</f>
        <v>0</v>
      </c>
      <c r="AG398" s="1780"/>
      <c r="AH398" s="1780"/>
      <c r="AI398" s="618"/>
      <c r="AJ398" s="618"/>
      <c r="AK398" s="618"/>
      <c r="AL398" s="618"/>
      <c r="AM398" s="618"/>
      <c r="AN398" s="618"/>
      <c r="AO398" s="618"/>
      <c r="AP398" s="618"/>
      <c r="AQ398" s="619">
        <f>SUM(H398:AE398)-AF398</f>
        <v>0</v>
      </c>
      <c r="AS398" s="632">
        <f>H398-H421</f>
        <v>0</v>
      </c>
      <c r="AT398" s="664">
        <f>K398-K421</f>
        <v>0</v>
      </c>
      <c r="AU398" s="664">
        <f>N398-N421</f>
        <v>0</v>
      </c>
      <c r="AV398" s="664">
        <f>Q398-Q421</f>
        <v>0</v>
      </c>
      <c r="AW398" s="664">
        <f>T398-T421</f>
        <v>0</v>
      </c>
      <c r="AX398" s="664">
        <f>W398-W421</f>
        <v>0</v>
      </c>
      <c r="AY398" s="664">
        <f>Z398-Z421</f>
        <v>0</v>
      </c>
      <c r="AZ398" s="664">
        <f>AC398-AC421</f>
        <v>0</v>
      </c>
      <c r="BA398" s="619">
        <f>AF398-AF421</f>
        <v>0</v>
      </c>
      <c r="BC398" s="617"/>
      <c r="BD398" s="618"/>
      <c r="BE398" s="618"/>
      <c r="BF398" s="618"/>
      <c r="BG398" s="618"/>
      <c r="BH398" s="618"/>
      <c r="BI398" s="618"/>
      <c r="BJ398" s="618"/>
      <c r="BK398" s="630"/>
    </row>
    <row r="399" spans="1:63" s="592" customFormat="1">
      <c r="A399" s="605"/>
      <c r="D399" s="1781" t="s">
        <v>27</v>
      </c>
      <c r="E399" s="1781"/>
      <c r="F399" s="1781"/>
      <c r="G399" s="1781"/>
      <c r="H399" s="1892"/>
      <c r="I399" s="1892"/>
      <c r="J399" s="1892"/>
      <c r="K399" s="1823"/>
      <c r="L399" s="1823"/>
      <c r="M399" s="1823"/>
      <c r="N399" s="1823"/>
      <c r="O399" s="1823"/>
      <c r="P399" s="1823"/>
      <c r="Q399" s="1823"/>
      <c r="R399" s="1823"/>
      <c r="S399" s="1823"/>
      <c r="T399" s="1823"/>
      <c r="U399" s="1823"/>
      <c r="V399" s="1823"/>
      <c r="W399" s="1823"/>
      <c r="X399" s="1823"/>
      <c r="Y399" s="1823"/>
      <c r="Z399" s="1823"/>
      <c r="AA399" s="1823"/>
      <c r="AB399" s="1823"/>
      <c r="AC399" s="1824"/>
      <c r="AD399" s="1824"/>
      <c r="AE399" s="1824"/>
      <c r="AF399" s="1773">
        <f>SUM(H399:AE399)</f>
        <v>0</v>
      </c>
      <c r="AG399" s="1773"/>
      <c r="AH399" s="1773"/>
      <c r="AI399" s="618"/>
      <c r="AJ399" s="618"/>
      <c r="AK399" s="618"/>
      <c r="AL399" s="618"/>
      <c r="AM399" s="618"/>
      <c r="AN399" s="618"/>
      <c r="AO399" s="618"/>
      <c r="AP399" s="618"/>
      <c r="AQ399" s="619">
        <f>SUM(H399:AE399)-AF399</f>
        <v>0</v>
      </c>
      <c r="AS399" s="617"/>
      <c r="AT399" s="618"/>
      <c r="AU399" s="618"/>
      <c r="AV399" s="618"/>
      <c r="AW399" s="618"/>
      <c r="AX399" s="618"/>
      <c r="AY399" s="618"/>
      <c r="AZ399" s="618"/>
      <c r="BA399" s="630"/>
      <c r="BC399" s="617"/>
      <c r="BD399" s="618"/>
      <c r="BE399" s="618"/>
      <c r="BF399" s="618"/>
      <c r="BG399" s="618"/>
      <c r="BH399" s="618"/>
      <c r="BI399" s="618"/>
      <c r="BJ399" s="618"/>
      <c r="BK399" s="630"/>
    </row>
    <row r="400" spans="1:63" s="592" customFormat="1">
      <c r="A400" s="605"/>
      <c r="D400" s="1781" t="s">
        <v>28</v>
      </c>
      <c r="E400" s="1781"/>
      <c r="F400" s="1781"/>
      <c r="G400" s="1781"/>
      <c r="H400" s="1892"/>
      <c r="I400" s="1892"/>
      <c r="J400" s="1892"/>
      <c r="K400" s="1823"/>
      <c r="L400" s="1823"/>
      <c r="M400" s="1823"/>
      <c r="N400" s="1823"/>
      <c r="O400" s="1823"/>
      <c r="P400" s="1823"/>
      <c r="Q400" s="1823"/>
      <c r="R400" s="1823"/>
      <c r="S400" s="1823"/>
      <c r="T400" s="1823"/>
      <c r="U400" s="1823"/>
      <c r="V400" s="1823"/>
      <c r="W400" s="1823"/>
      <c r="X400" s="1823"/>
      <c r="Y400" s="1823"/>
      <c r="Z400" s="1823"/>
      <c r="AA400" s="1823"/>
      <c r="AB400" s="1823"/>
      <c r="AC400" s="1824"/>
      <c r="AD400" s="1824"/>
      <c r="AE400" s="1824"/>
      <c r="AF400" s="1773">
        <f>SUM(H400:AE400)</f>
        <v>0</v>
      </c>
      <c r="AG400" s="1773"/>
      <c r="AH400" s="1773"/>
      <c r="AI400" s="618"/>
      <c r="AJ400" s="618"/>
      <c r="AK400" s="618"/>
      <c r="AL400" s="618"/>
      <c r="AM400" s="618"/>
      <c r="AN400" s="618"/>
      <c r="AO400" s="618"/>
      <c r="AP400" s="618"/>
      <c r="AQ400" s="619"/>
      <c r="AS400" s="617"/>
      <c r="AT400" s="618"/>
      <c r="AU400" s="618"/>
      <c r="AV400" s="618"/>
      <c r="AW400" s="618"/>
      <c r="AX400" s="618"/>
      <c r="AY400" s="618"/>
      <c r="AZ400" s="618"/>
      <c r="BA400" s="630"/>
      <c r="BC400" s="617"/>
      <c r="BD400" s="618"/>
      <c r="BE400" s="618"/>
      <c r="BF400" s="618"/>
      <c r="BG400" s="618"/>
      <c r="BH400" s="618"/>
      <c r="BI400" s="618"/>
      <c r="BJ400" s="618"/>
      <c r="BK400" s="630"/>
    </row>
    <row r="401" spans="1:63" s="592" customFormat="1">
      <c r="A401" s="605"/>
      <c r="D401" s="1781" t="s">
        <v>29</v>
      </c>
      <c r="E401" s="1781"/>
      <c r="F401" s="1781"/>
      <c r="G401" s="1781"/>
      <c r="H401" s="1892"/>
      <c r="I401" s="1892"/>
      <c r="J401" s="1892"/>
      <c r="K401" s="1823"/>
      <c r="L401" s="1823"/>
      <c r="M401" s="1823"/>
      <c r="N401" s="1823"/>
      <c r="O401" s="1823"/>
      <c r="P401" s="1823"/>
      <c r="Q401" s="1823"/>
      <c r="R401" s="1823"/>
      <c r="S401" s="1823"/>
      <c r="T401" s="1823"/>
      <c r="U401" s="1823"/>
      <c r="V401" s="1823"/>
      <c r="W401" s="1823"/>
      <c r="X401" s="1823"/>
      <c r="Y401" s="1823"/>
      <c r="Z401" s="1823"/>
      <c r="AA401" s="1823"/>
      <c r="AB401" s="1823"/>
      <c r="AC401" s="1824"/>
      <c r="AD401" s="1824"/>
      <c r="AE401" s="1824"/>
      <c r="AF401" s="1773">
        <f>SUM(H401:AE401)</f>
        <v>0</v>
      </c>
      <c r="AG401" s="1773"/>
      <c r="AH401" s="1773"/>
      <c r="AI401" s="618"/>
      <c r="AJ401" s="618"/>
      <c r="AK401" s="618"/>
      <c r="AL401" s="618"/>
      <c r="AM401" s="618"/>
      <c r="AN401" s="618"/>
      <c r="AO401" s="618"/>
      <c r="AP401" s="618"/>
      <c r="AQ401" s="619">
        <f t="shared" ref="AQ401" si="138">SUM(H401:AE401)-AF401</f>
        <v>0</v>
      </c>
      <c r="AS401" s="617"/>
      <c r="AT401" s="618"/>
      <c r="AU401" s="618"/>
      <c r="AV401" s="618"/>
      <c r="AW401" s="618"/>
      <c r="AX401" s="618"/>
      <c r="AY401" s="618"/>
      <c r="AZ401" s="618"/>
      <c r="BA401" s="630"/>
      <c r="BC401" s="617"/>
      <c r="BD401" s="618"/>
      <c r="BE401" s="618"/>
      <c r="BF401" s="618"/>
      <c r="BG401" s="618"/>
      <c r="BH401" s="618"/>
      <c r="BI401" s="618"/>
      <c r="BJ401" s="618"/>
      <c r="BK401" s="630"/>
    </row>
    <row r="402" spans="1:63" s="592" customFormat="1" ht="22.5" customHeight="1" thickBot="1">
      <c r="A402" s="605"/>
      <c r="D402" s="1782" t="s">
        <v>30</v>
      </c>
      <c r="E402" s="1782"/>
      <c r="F402" s="1782"/>
      <c r="G402" s="1782"/>
      <c r="H402" s="1889">
        <f>H398+H399-H400+H401</f>
        <v>0</v>
      </c>
      <c r="I402" s="1889"/>
      <c r="J402" s="1889"/>
      <c r="K402" s="1889">
        <f t="shared" ref="K402" si="139">K398+K399-K400+K401</f>
        <v>0</v>
      </c>
      <c r="L402" s="1889"/>
      <c r="M402" s="1889"/>
      <c r="N402" s="1889">
        <f t="shared" ref="N402" si="140">N398+N399-N400+N401</f>
        <v>0</v>
      </c>
      <c r="O402" s="1889"/>
      <c r="P402" s="1889"/>
      <c r="Q402" s="1889">
        <f t="shared" ref="Q402" si="141">Q398+Q399-Q400+Q401</f>
        <v>0</v>
      </c>
      <c r="R402" s="1889"/>
      <c r="S402" s="1889"/>
      <c r="T402" s="1889">
        <f t="shared" ref="T402" si="142">T398+T399-T400+T401</f>
        <v>0</v>
      </c>
      <c r="U402" s="1889"/>
      <c r="V402" s="1889"/>
      <c r="W402" s="1889">
        <f t="shared" ref="W402" si="143">W398+W399-W400+W401</f>
        <v>0</v>
      </c>
      <c r="X402" s="1889"/>
      <c r="Y402" s="1889"/>
      <c r="Z402" s="1889">
        <f t="shared" ref="Z402" si="144">Z398+Z399-Z400+Z401</f>
        <v>0</v>
      </c>
      <c r="AA402" s="1889"/>
      <c r="AB402" s="1889"/>
      <c r="AC402" s="1889">
        <f t="shared" ref="AC402" si="145">AC398+AC399-AC400+AC401</f>
        <v>0</v>
      </c>
      <c r="AD402" s="1889"/>
      <c r="AE402" s="1889"/>
      <c r="AF402" s="1889">
        <f t="shared" ref="AF402" si="146">AF398+AF399-AF400+AF401</f>
        <v>0</v>
      </c>
      <c r="AG402" s="1889"/>
      <c r="AH402" s="1889"/>
      <c r="AI402" s="664">
        <f>H398+H399-H401-H402</f>
        <v>0</v>
      </c>
      <c r="AJ402" s="664">
        <f>K398+K399-K401-K402</f>
        <v>0</v>
      </c>
      <c r="AK402" s="664">
        <f>N398+N399-N401-N402</f>
        <v>0</v>
      </c>
      <c r="AL402" s="664">
        <f>Q398+Q399-Q401-Q402</f>
        <v>0</v>
      </c>
      <c r="AM402" s="664">
        <f>T398+T399-T401-T402</f>
        <v>0</v>
      </c>
      <c r="AN402" s="664">
        <f>W398+W399-W401-W402</f>
        <v>0</v>
      </c>
      <c r="AO402" s="664">
        <f>Z398+Z399-Z401-Z402</f>
        <v>0</v>
      </c>
      <c r="AP402" s="664">
        <f>AC398+AC399-AC401-AC402</f>
        <v>0</v>
      </c>
      <c r="AQ402" s="619">
        <f>AF398+AF399-AF401-AF402</f>
        <v>0</v>
      </c>
      <c r="AS402" s="617"/>
      <c r="AT402" s="618"/>
      <c r="AU402" s="618"/>
      <c r="AV402" s="618"/>
      <c r="AW402" s="618"/>
      <c r="AX402" s="618"/>
      <c r="AY402" s="618"/>
      <c r="AZ402" s="618"/>
      <c r="BA402" s="630"/>
      <c r="BC402" s="617"/>
      <c r="BD402" s="618"/>
      <c r="BE402" s="618"/>
      <c r="BF402" s="618"/>
      <c r="BG402" s="618"/>
      <c r="BH402" s="618"/>
      <c r="BI402" s="618"/>
      <c r="BJ402" s="618"/>
      <c r="BK402" s="630"/>
    </row>
    <row r="403" spans="1:63" s="592" customFormat="1" ht="15" thickBot="1">
      <c r="A403" s="605"/>
      <c r="D403" s="1774" t="s">
        <v>256</v>
      </c>
      <c r="E403" s="1775"/>
      <c r="F403" s="1775"/>
      <c r="G403" s="1775"/>
      <c r="H403" s="1775"/>
      <c r="I403" s="1775"/>
      <c r="J403" s="1775"/>
      <c r="K403" s="1775"/>
      <c r="L403" s="1775"/>
      <c r="M403" s="1775"/>
      <c r="N403" s="1775"/>
      <c r="O403" s="1775"/>
      <c r="P403" s="1775"/>
      <c r="Q403" s="1775"/>
      <c r="R403" s="1775"/>
      <c r="S403" s="1775"/>
      <c r="T403" s="1775"/>
      <c r="U403" s="1775"/>
      <c r="V403" s="1775"/>
      <c r="W403" s="1775"/>
      <c r="X403" s="1775"/>
      <c r="Y403" s="1775"/>
      <c r="Z403" s="1775"/>
      <c r="AA403" s="1775"/>
      <c r="AB403" s="1775"/>
      <c r="AC403" s="1775"/>
      <c r="AD403" s="1775"/>
      <c r="AE403" s="1775"/>
      <c r="AF403" s="1775"/>
      <c r="AG403" s="1775"/>
      <c r="AH403" s="1776"/>
      <c r="AI403" s="618"/>
      <c r="AJ403" s="618"/>
      <c r="AK403" s="618"/>
      <c r="AL403" s="618"/>
      <c r="AM403" s="618"/>
      <c r="AN403" s="618"/>
      <c r="AO403" s="618"/>
      <c r="AP403" s="618"/>
      <c r="AQ403" s="619"/>
      <c r="AS403" s="617"/>
      <c r="AT403" s="618"/>
      <c r="AU403" s="618"/>
      <c r="AV403" s="618"/>
      <c r="AW403" s="618"/>
      <c r="AX403" s="618"/>
      <c r="AY403" s="618"/>
      <c r="AZ403" s="618"/>
      <c r="BA403" s="630"/>
      <c r="BC403" s="617"/>
      <c r="BD403" s="618"/>
      <c r="BE403" s="618"/>
      <c r="BF403" s="618"/>
      <c r="BG403" s="618"/>
      <c r="BH403" s="618"/>
      <c r="BI403" s="618"/>
      <c r="BJ403" s="618"/>
      <c r="BK403" s="630"/>
    </row>
    <row r="404" spans="1:63" s="592" customFormat="1" ht="22.5" customHeight="1">
      <c r="A404" s="605"/>
      <c r="D404" s="1794" t="s">
        <v>32</v>
      </c>
      <c r="E404" s="1794"/>
      <c r="F404" s="1794"/>
      <c r="G404" s="1794"/>
      <c r="H404" s="1891">
        <f>H392-H398</f>
        <v>0</v>
      </c>
      <c r="I404" s="1891"/>
      <c r="J404" s="1891"/>
      <c r="K404" s="1891">
        <f t="shared" ref="K404" si="147">K392-K398</f>
        <v>0</v>
      </c>
      <c r="L404" s="1891"/>
      <c r="M404" s="1891"/>
      <c r="N404" s="1891">
        <f t="shared" ref="N404" si="148">N392-N398</f>
        <v>0</v>
      </c>
      <c r="O404" s="1891"/>
      <c r="P404" s="1891"/>
      <c r="Q404" s="1891">
        <f t="shared" ref="Q404" si="149">Q392-Q398</f>
        <v>0</v>
      </c>
      <c r="R404" s="1891"/>
      <c r="S404" s="1891"/>
      <c r="T404" s="1891">
        <f t="shared" ref="T404" si="150">T392-T398</f>
        <v>0</v>
      </c>
      <c r="U404" s="1891"/>
      <c r="V404" s="1891"/>
      <c r="W404" s="1891">
        <f t="shared" ref="W404" si="151">W392-W398</f>
        <v>0</v>
      </c>
      <c r="X404" s="1891"/>
      <c r="Y404" s="1891"/>
      <c r="Z404" s="1891">
        <f t="shared" ref="Z404" si="152">Z392-Z398</f>
        <v>0</v>
      </c>
      <c r="AA404" s="1891"/>
      <c r="AB404" s="1891"/>
      <c r="AC404" s="1891">
        <f t="shared" ref="AC404" si="153">AC392-AC398</f>
        <v>0</v>
      </c>
      <c r="AD404" s="1891"/>
      <c r="AE404" s="1891"/>
      <c r="AF404" s="1891">
        <f t="shared" ref="AF404" si="154">AF392-AF398</f>
        <v>0</v>
      </c>
      <c r="AG404" s="1891"/>
      <c r="AH404" s="1891"/>
      <c r="AI404" s="664">
        <f>H392-H398-H404</f>
        <v>0</v>
      </c>
      <c r="AJ404" s="664">
        <f>K392-K398-K404</f>
        <v>0</v>
      </c>
      <c r="AK404" s="664">
        <f t="shared" ref="AK404:AP404" si="155">L392-L398-L404</f>
        <v>0</v>
      </c>
      <c r="AL404" s="664">
        <f t="shared" si="155"/>
        <v>0</v>
      </c>
      <c r="AM404" s="664">
        <f t="shared" si="155"/>
        <v>0</v>
      </c>
      <c r="AN404" s="664">
        <f t="shared" si="155"/>
        <v>0</v>
      </c>
      <c r="AO404" s="664">
        <f t="shared" si="155"/>
        <v>0</v>
      </c>
      <c r="AP404" s="664">
        <f t="shared" si="155"/>
        <v>0</v>
      </c>
      <c r="AQ404" s="619">
        <f>SUM(H404:AE404)-AF404</f>
        <v>0</v>
      </c>
      <c r="AS404" s="632">
        <f>H404-H424</f>
        <v>0</v>
      </c>
      <c r="AT404" s="664">
        <f>K404-K424</f>
        <v>0</v>
      </c>
      <c r="AU404" s="664">
        <f>N404-N424</f>
        <v>0</v>
      </c>
      <c r="AV404" s="664">
        <f>Q404-Q424</f>
        <v>0</v>
      </c>
      <c r="AW404" s="664">
        <f>T404-T424</f>
        <v>0</v>
      </c>
      <c r="AX404" s="664">
        <f>W404-W424</f>
        <v>0</v>
      </c>
      <c r="AY404" s="664">
        <f>Z404-Z424</f>
        <v>0</v>
      </c>
      <c r="AZ404" s="664">
        <f>AC404-AC424</f>
        <v>0</v>
      </c>
      <c r="BA404" s="619">
        <f>AF404-AF424</f>
        <v>0</v>
      </c>
      <c r="BC404" s="617"/>
      <c r="BD404" s="618"/>
      <c r="BE404" s="618"/>
      <c r="BF404" s="618"/>
      <c r="BG404" s="618"/>
      <c r="BH404" s="618"/>
      <c r="BI404" s="618"/>
      <c r="BJ404" s="618"/>
      <c r="BK404" s="630"/>
    </row>
    <row r="405" spans="1:63" s="592" customFormat="1" ht="22.5" customHeight="1" thickBot="1">
      <c r="A405" s="605"/>
      <c r="D405" s="1782" t="s">
        <v>30</v>
      </c>
      <c r="E405" s="1782"/>
      <c r="F405" s="1782"/>
      <c r="G405" s="1782"/>
      <c r="H405" s="1889">
        <f>H396-H402</f>
        <v>0</v>
      </c>
      <c r="I405" s="1889"/>
      <c r="J405" s="1889"/>
      <c r="K405" s="1889">
        <f t="shared" ref="K405" si="156">K396-K402</f>
        <v>0</v>
      </c>
      <c r="L405" s="1889"/>
      <c r="M405" s="1889"/>
      <c r="N405" s="1889">
        <f t="shared" ref="N405" si="157">N396-N402</f>
        <v>0</v>
      </c>
      <c r="O405" s="1889"/>
      <c r="P405" s="1889"/>
      <c r="Q405" s="1889">
        <f t="shared" ref="Q405" si="158">Q396-Q402</f>
        <v>0</v>
      </c>
      <c r="R405" s="1889"/>
      <c r="S405" s="1889"/>
      <c r="T405" s="1889">
        <f t="shared" ref="T405" si="159">T396-T402</f>
        <v>0</v>
      </c>
      <c r="U405" s="1889"/>
      <c r="V405" s="1889"/>
      <c r="W405" s="1889">
        <f t="shared" ref="W405" si="160">W396-W402</f>
        <v>0</v>
      </c>
      <c r="X405" s="1889"/>
      <c r="Y405" s="1889"/>
      <c r="Z405" s="1889">
        <f t="shared" ref="Z405" si="161">Z396-Z402</f>
        <v>0</v>
      </c>
      <c r="AA405" s="1889"/>
      <c r="AB405" s="1889"/>
      <c r="AC405" s="1889">
        <f t="shared" ref="AC405" si="162">AC396-AC402</f>
        <v>0</v>
      </c>
      <c r="AD405" s="1889"/>
      <c r="AE405" s="1889"/>
      <c r="AF405" s="1889">
        <f t="shared" ref="AF405" si="163">AF396-AF402</f>
        <v>0</v>
      </c>
      <c r="AG405" s="1889"/>
      <c r="AH405" s="1889"/>
      <c r="AI405" s="621">
        <f>H396-H402-H405</f>
        <v>0</v>
      </c>
      <c r="AJ405" s="621">
        <f>K396-K402-K405</f>
        <v>0</v>
      </c>
      <c r="AK405" s="621">
        <f t="shared" ref="AK405:AP405" si="164">L396-L402-L405</f>
        <v>0</v>
      </c>
      <c r="AL405" s="621">
        <f t="shared" si="164"/>
        <v>0</v>
      </c>
      <c r="AM405" s="621">
        <f t="shared" si="164"/>
        <v>0</v>
      </c>
      <c r="AN405" s="621">
        <f t="shared" si="164"/>
        <v>0</v>
      </c>
      <c r="AO405" s="621">
        <f t="shared" si="164"/>
        <v>0</v>
      </c>
      <c r="AP405" s="621">
        <f t="shared" si="164"/>
        <v>0</v>
      </c>
      <c r="AQ405" s="622">
        <f>SUM(H405:AE405)-AF405</f>
        <v>0</v>
      </c>
      <c r="AS405" s="642"/>
      <c r="AT405" s="665"/>
      <c r="AU405" s="665"/>
      <c r="AV405" s="665"/>
      <c r="AW405" s="665"/>
      <c r="AX405" s="665"/>
      <c r="AY405" s="665"/>
      <c r="AZ405" s="665"/>
      <c r="BA405" s="643"/>
      <c r="BC405" s="620">
        <f>H405-BS!$F$31</f>
        <v>0</v>
      </c>
      <c r="BD405" s="621">
        <f>K405-BS!$F$32</f>
        <v>0</v>
      </c>
      <c r="BE405" s="621">
        <f>N405-BS!$F$33</f>
        <v>0</v>
      </c>
      <c r="BF405" s="621">
        <f>Q405-BS!$F$34-BS!$F$35</f>
        <v>0</v>
      </c>
      <c r="BG405" s="621">
        <f>T405-BS!$F$36-BS!$F$37</f>
        <v>0</v>
      </c>
      <c r="BH405" s="621">
        <f>W405-BS!$F$38</f>
        <v>0</v>
      </c>
      <c r="BI405" s="621">
        <f>Z405-BS!$F$40</f>
        <v>0</v>
      </c>
      <c r="BJ405" s="621">
        <f>AC405-BS!$F$41</f>
        <v>0</v>
      </c>
      <c r="BK405" s="622">
        <f>AF405-BS!$F$30</f>
        <v>0</v>
      </c>
    </row>
    <row r="406" spans="1:63" s="592" customFormat="1">
      <c r="A406" s="605"/>
      <c r="D406" s="788"/>
      <c r="E406" s="774"/>
      <c r="F406" s="774"/>
      <c r="G406" s="774"/>
      <c r="H406" s="774"/>
      <c r="I406" s="774"/>
      <c r="J406" s="774"/>
      <c r="K406" s="774"/>
      <c r="L406" s="774"/>
      <c r="M406" s="774"/>
      <c r="N406" s="774"/>
      <c r="O406" s="774"/>
      <c r="P406" s="774"/>
      <c r="Q406" s="774"/>
      <c r="R406" s="774"/>
      <c r="S406" s="774"/>
      <c r="T406" s="774"/>
      <c r="U406" s="774"/>
      <c r="V406" s="774"/>
      <c r="W406" s="774"/>
      <c r="X406" s="774"/>
      <c r="Y406" s="774"/>
      <c r="Z406" s="774"/>
      <c r="AA406" s="774"/>
      <c r="AB406" s="774"/>
      <c r="AC406" s="774"/>
      <c r="AD406" s="774"/>
      <c r="AE406" s="774"/>
      <c r="AF406" s="774"/>
      <c r="AG406" s="774"/>
      <c r="AI406" s="18"/>
      <c r="AJ406" s="18"/>
      <c r="AK406" s="18"/>
      <c r="AL406" s="18"/>
      <c r="AM406" s="18"/>
      <c r="AN406" s="18"/>
      <c r="AO406" s="18"/>
      <c r="AP406" s="18"/>
      <c r="AQ406" s="18"/>
    </row>
    <row r="407" spans="1:63" s="592" customFormat="1" ht="15" thickBot="1">
      <c r="A407" s="605"/>
      <c r="D407" s="788"/>
      <c r="E407" s="774"/>
      <c r="F407" s="774"/>
      <c r="G407" s="774"/>
      <c r="H407" s="774"/>
      <c r="I407" s="774"/>
      <c r="J407" s="774"/>
      <c r="K407" s="774"/>
      <c r="L407" s="774"/>
      <c r="M407" s="774"/>
      <c r="N407" s="774"/>
      <c r="O407" s="774"/>
      <c r="P407" s="774"/>
      <c r="Q407" s="774"/>
      <c r="R407" s="774"/>
      <c r="S407" s="774"/>
      <c r="T407" s="774"/>
      <c r="U407" s="774"/>
      <c r="V407" s="774"/>
      <c r="W407" s="774"/>
      <c r="X407" s="774"/>
      <c r="Y407" s="774"/>
      <c r="Z407" s="774"/>
      <c r="AA407" s="774"/>
      <c r="AB407" s="774"/>
      <c r="AC407" s="774"/>
      <c r="AD407" s="774"/>
      <c r="AE407" s="774"/>
      <c r="AF407" s="774"/>
      <c r="AG407" s="774"/>
      <c r="AI407" s="18"/>
      <c r="AJ407" s="18"/>
      <c r="AK407" s="18"/>
      <c r="AL407" s="18"/>
      <c r="AM407" s="18"/>
      <c r="AN407" s="18"/>
      <c r="AO407" s="18"/>
      <c r="AP407" s="18"/>
      <c r="AQ407" s="18"/>
    </row>
    <row r="408" spans="1:63" s="592" customFormat="1" ht="15" thickBot="1">
      <c r="A408" s="605" t="s">
        <v>1470</v>
      </c>
      <c r="D408" s="1697" t="s">
        <v>55</v>
      </c>
      <c r="E408" s="1698"/>
      <c r="F408" s="1698"/>
      <c r="G408" s="1699"/>
      <c r="H408" s="1705" t="s">
        <v>3</v>
      </c>
      <c r="I408" s="1705"/>
      <c r="J408" s="1705"/>
      <c r="K408" s="1705"/>
      <c r="L408" s="1705"/>
      <c r="M408" s="1705"/>
      <c r="N408" s="1705"/>
      <c r="O408" s="1705"/>
      <c r="P408" s="1705"/>
      <c r="Q408" s="1705"/>
      <c r="R408" s="1705"/>
      <c r="S408" s="1705"/>
      <c r="T408" s="1705"/>
      <c r="U408" s="1705"/>
      <c r="V408" s="1705"/>
      <c r="W408" s="1705"/>
      <c r="X408" s="1705"/>
      <c r="Y408" s="1705"/>
      <c r="Z408" s="1705"/>
      <c r="AA408" s="1705"/>
      <c r="AB408" s="1705"/>
      <c r="AC408" s="1705"/>
      <c r="AD408" s="1705"/>
      <c r="AE408" s="1705"/>
      <c r="AF408" s="1705"/>
      <c r="AG408" s="1705"/>
      <c r="AH408" s="1705"/>
      <c r="AI408" s="18"/>
      <c r="AJ408" s="18"/>
      <c r="AK408" s="18"/>
      <c r="AL408" s="18"/>
      <c r="AM408" s="18"/>
      <c r="AN408" s="18"/>
      <c r="AO408" s="18"/>
      <c r="AP408" s="18"/>
      <c r="AQ408" s="18"/>
      <c r="BC408" s="610"/>
      <c r="BD408" s="610"/>
      <c r="BE408" s="610"/>
      <c r="BF408" s="610"/>
      <c r="BG408" s="610"/>
      <c r="BH408" s="610"/>
      <c r="BI408" s="610"/>
      <c r="BJ408" s="610"/>
      <c r="BK408" s="610"/>
    </row>
    <row r="409" spans="1:63" s="592" customFormat="1" ht="80.25" customHeight="1" thickTop="1" thickBot="1">
      <c r="A409" s="605"/>
      <c r="D409" s="1700"/>
      <c r="E409" s="1701"/>
      <c r="F409" s="1701"/>
      <c r="G409" s="1702"/>
      <c r="H409" s="1706" t="s">
        <v>51</v>
      </c>
      <c r="I409" s="1706"/>
      <c r="J409" s="1706"/>
      <c r="K409" s="1706" t="s">
        <v>495</v>
      </c>
      <c r="L409" s="1706"/>
      <c r="M409" s="1706"/>
      <c r="N409" s="1706" t="s">
        <v>52</v>
      </c>
      <c r="O409" s="1706"/>
      <c r="P409" s="1706"/>
      <c r="Q409" s="1706" t="s">
        <v>494</v>
      </c>
      <c r="R409" s="1706"/>
      <c r="S409" s="1706"/>
      <c r="T409" s="1706" t="s">
        <v>53</v>
      </c>
      <c r="U409" s="1706"/>
      <c r="V409" s="1706"/>
      <c r="W409" s="1706" t="s">
        <v>54</v>
      </c>
      <c r="X409" s="1706"/>
      <c r="Y409" s="1706"/>
      <c r="Z409" s="1706" t="s">
        <v>446</v>
      </c>
      <c r="AA409" s="1706"/>
      <c r="AB409" s="1706"/>
      <c r="AC409" s="1706" t="s">
        <v>447</v>
      </c>
      <c r="AD409" s="1706"/>
      <c r="AE409" s="1706"/>
      <c r="AF409" s="1706" t="s">
        <v>14</v>
      </c>
      <c r="AG409" s="1706"/>
      <c r="AH409" s="1706"/>
      <c r="AI409" s="949" t="s">
        <v>51</v>
      </c>
      <c r="AJ409" s="770" t="s">
        <v>495</v>
      </c>
      <c r="AK409" s="59" t="s">
        <v>52</v>
      </c>
      <c r="AL409" s="770" t="s">
        <v>494</v>
      </c>
      <c r="AM409" s="59" t="s">
        <v>53</v>
      </c>
      <c r="AN409" s="59" t="s">
        <v>54</v>
      </c>
      <c r="AO409" s="770" t="s">
        <v>446</v>
      </c>
      <c r="AP409" s="59" t="s">
        <v>447</v>
      </c>
      <c r="AQ409" s="59" t="s">
        <v>14</v>
      </c>
      <c r="AR409" s="344"/>
      <c r="AS409" s="771"/>
      <c r="AT409" s="771"/>
      <c r="AU409" s="771"/>
      <c r="AV409" s="771"/>
      <c r="AW409" s="771"/>
      <c r="AX409" s="771"/>
      <c r="AY409" s="771"/>
      <c r="AZ409" s="771"/>
      <c r="BA409" s="771"/>
      <c r="BB409" s="344"/>
      <c r="BC409" s="59" t="s">
        <v>51</v>
      </c>
      <c r="BD409" s="770" t="s">
        <v>495</v>
      </c>
      <c r="BE409" s="59" t="s">
        <v>52</v>
      </c>
      <c r="BF409" s="770" t="s">
        <v>494</v>
      </c>
      <c r="BG409" s="59" t="s">
        <v>53</v>
      </c>
      <c r="BH409" s="59" t="s">
        <v>54</v>
      </c>
      <c r="BI409" s="770" t="s">
        <v>446</v>
      </c>
      <c r="BJ409" s="59" t="s">
        <v>447</v>
      </c>
      <c r="BK409" s="59" t="s">
        <v>14</v>
      </c>
    </row>
    <row r="410" spans="1:63" s="592" customFormat="1" ht="15" thickBot="1">
      <c r="A410" s="605"/>
      <c r="D410" s="1774" t="s">
        <v>25</v>
      </c>
      <c r="E410" s="1775"/>
      <c r="F410" s="1775"/>
      <c r="G410" s="1775"/>
      <c r="H410" s="1775"/>
      <c r="I410" s="1775"/>
      <c r="J410" s="1775"/>
      <c r="K410" s="1775"/>
      <c r="L410" s="1775"/>
      <c r="M410" s="1775"/>
      <c r="N410" s="1775"/>
      <c r="O410" s="1775"/>
      <c r="P410" s="1775"/>
      <c r="Q410" s="1775"/>
      <c r="R410" s="1775"/>
      <c r="S410" s="1775"/>
      <c r="T410" s="1775"/>
      <c r="U410" s="1775"/>
      <c r="V410" s="1775"/>
      <c r="W410" s="1775"/>
      <c r="X410" s="1775"/>
      <c r="Y410" s="1775"/>
      <c r="Z410" s="1775"/>
      <c r="AA410" s="1775"/>
      <c r="AB410" s="1775"/>
      <c r="AC410" s="1775"/>
      <c r="AD410" s="1775"/>
      <c r="AE410" s="1775"/>
      <c r="AF410" s="1775"/>
      <c r="AG410" s="1775"/>
      <c r="AH410" s="1776"/>
      <c r="AI410" s="624"/>
      <c r="AJ410" s="624"/>
      <c r="AK410" s="624"/>
      <c r="AL410" s="624"/>
      <c r="AM410" s="624"/>
      <c r="AN410" s="624"/>
      <c r="AO410" s="624"/>
      <c r="AP410" s="624"/>
      <c r="AQ410" s="629"/>
      <c r="BC410" s="789"/>
      <c r="BD410" s="790"/>
      <c r="BE410" s="790"/>
      <c r="BF410" s="790"/>
      <c r="BG410" s="790"/>
      <c r="BH410" s="790"/>
      <c r="BI410" s="790"/>
      <c r="BJ410" s="790"/>
      <c r="BK410" s="791"/>
    </row>
    <row r="411" spans="1:63" s="592" customFormat="1" ht="22.5" customHeight="1">
      <c r="A411" s="605"/>
      <c r="D411" s="1777" t="s">
        <v>26</v>
      </c>
      <c r="E411" s="1777"/>
      <c r="F411" s="1777"/>
      <c r="G411" s="1777"/>
      <c r="H411" s="1778"/>
      <c r="I411" s="1778"/>
      <c r="J411" s="1778"/>
      <c r="K411" s="1779"/>
      <c r="L411" s="1779"/>
      <c r="M411" s="1779"/>
      <c r="N411" s="1779"/>
      <c r="O411" s="1779"/>
      <c r="P411" s="1779"/>
      <c r="Q411" s="1779"/>
      <c r="R411" s="1779"/>
      <c r="S411" s="1779"/>
      <c r="T411" s="1779"/>
      <c r="U411" s="1779"/>
      <c r="V411" s="1779"/>
      <c r="W411" s="1779"/>
      <c r="X411" s="1779"/>
      <c r="Y411" s="1779"/>
      <c r="Z411" s="1779"/>
      <c r="AA411" s="1779"/>
      <c r="AB411" s="1779"/>
      <c r="AC411" s="1779"/>
      <c r="AD411" s="1779"/>
      <c r="AE411" s="1779"/>
      <c r="AF411" s="1780">
        <f>SUM(H411:AE411)</f>
        <v>0</v>
      </c>
      <c r="AG411" s="1780"/>
      <c r="AH411" s="1780"/>
      <c r="AI411" s="618"/>
      <c r="AJ411" s="618"/>
      <c r="AK411" s="618"/>
      <c r="AL411" s="618"/>
      <c r="AM411" s="618"/>
      <c r="AN411" s="618"/>
      <c r="AO411" s="618"/>
      <c r="AP411" s="618"/>
      <c r="AQ411" s="619">
        <f>SUM(H411:AE411)-AF411</f>
        <v>0</v>
      </c>
      <c r="BC411" s="784"/>
      <c r="BD411" s="610"/>
      <c r="BE411" s="610"/>
      <c r="BF411" s="610"/>
      <c r="BG411" s="610"/>
      <c r="BH411" s="610"/>
      <c r="BI411" s="610"/>
      <c r="BJ411" s="610"/>
      <c r="BK411" s="783"/>
    </row>
    <row r="412" spans="1:63" s="592" customFormat="1">
      <c r="A412" s="605"/>
      <c r="D412" s="1781" t="s">
        <v>27</v>
      </c>
      <c r="E412" s="1781"/>
      <c r="F412" s="1781"/>
      <c r="G412" s="1781"/>
      <c r="H412" s="1890"/>
      <c r="I412" s="1890"/>
      <c r="J412" s="1890"/>
      <c r="K412" s="1824"/>
      <c r="L412" s="1824"/>
      <c r="M412" s="1824"/>
      <c r="N412" s="1824"/>
      <c r="O412" s="1824"/>
      <c r="P412" s="1824"/>
      <c r="Q412" s="1824"/>
      <c r="R412" s="1824"/>
      <c r="S412" s="1824"/>
      <c r="T412" s="1824"/>
      <c r="U412" s="1824"/>
      <c r="V412" s="1824"/>
      <c r="W412" s="1824"/>
      <c r="X412" s="1824"/>
      <c r="Y412" s="1824"/>
      <c r="Z412" s="1824"/>
      <c r="AA412" s="1824"/>
      <c r="AB412" s="1824"/>
      <c r="AC412" s="1824"/>
      <c r="AD412" s="1824"/>
      <c r="AE412" s="1824"/>
      <c r="AF412" s="1773">
        <f>SUM(H412:AE412)</f>
        <v>0</v>
      </c>
      <c r="AG412" s="1773"/>
      <c r="AH412" s="1773"/>
      <c r="AI412" s="618"/>
      <c r="AJ412" s="618"/>
      <c r="AK412" s="618"/>
      <c r="AL412" s="618"/>
      <c r="AM412" s="618"/>
      <c r="AN412" s="618"/>
      <c r="AO412" s="618"/>
      <c r="AP412" s="618"/>
      <c r="AQ412" s="619">
        <f t="shared" ref="AQ412:AQ413" si="165">SUM(H412:AE412)-AF412</f>
        <v>0</v>
      </c>
      <c r="BC412" s="784"/>
      <c r="BD412" s="610"/>
      <c r="BE412" s="610"/>
      <c r="BF412" s="610"/>
      <c r="BG412" s="610"/>
      <c r="BH412" s="610"/>
      <c r="BI412" s="610"/>
      <c r="BJ412" s="610"/>
      <c r="BK412" s="783"/>
    </row>
    <row r="413" spans="1:63" s="592" customFormat="1">
      <c r="A413" s="605"/>
      <c r="D413" s="1781" t="s">
        <v>28</v>
      </c>
      <c r="E413" s="1781"/>
      <c r="F413" s="1781"/>
      <c r="G413" s="1781"/>
      <c r="H413" s="1890"/>
      <c r="I413" s="1890"/>
      <c r="J413" s="1890"/>
      <c r="K413" s="1824"/>
      <c r="L413" s="1824"/>
      <c r="M413" s="1824"/>
      <c r="N413" s="1824"/>
      <c r="O413" s="1824"/>
      <c r="P413" s="1824"/>
      <c r="Q413" s="1824"/>
      <c r="R413" s="1824"/>
      <c r="S413" s="1824"/>
      <c r="T413" s="1824"/>
      <c r="U413" s="1824"/>
      <c r="V413" s="1824"/>
      <c r="W413" s="1824"/>
      <c r="X413" s="1824"/>
      <c r="Y413" s="1824"/>
      <c r="Z413" s="1824"/>
      <c r="AA413" s="1824"/>
      <c r="AB413" s="1824"/>
      <c r="AC413" s="1824"/>
      <c r="AD413" s="1824"/>
      <c r="AE413" s="1824"/>
      <c r="AF413" s="1773">
        <f>SUM(H413:AE413)</f>
        <v>0</v>
      </c>
      <c r="AG413" s="1773"/>
      <c r="AH413" s="1773"/>
      <c r="AI413" s="618"/>
      <c r="AJ413" s="618"/>
      <c r="AK413" s="618"/>
      <c r="AL413" s="618"/>
      <c r="AM413" s="618"/>
      <c r="AN413" s="618"/>
      <c r="AO413" s="618"/>
      <c r="AP413" s="618"/>
      <c r="AQ413" s="619">
        <f t="shared" si="165"/>
        <v>0</v>
      </c>
      <c r="BC413" s="784"/>
      <c r="BD413" s="610"/>
      <c r="BE413" s="610"/>
      <c r="BF413" s="610"/>
      <c r="BG413" s="610"/>
      <c r="BH413" s="610"/>
      <c r="BI413" s="610"/>
      <c r="BJ413" s="610"/>
      <c r="BK413" s="783"/>
    </row>
    <row r="414" spans="1:63" s="592" customFormat="1">
      <c r="A414" s="605"/>
      <c r="D414" s="1781" t="s">
        <v>29</v>
      </c>
      <c r="E414" s="1781"/>
      <c r="F414" s="1781"/>
      <c r="G414" s="1781"/>
      <c r="H414" s="1890"/>
      <c r="I414" s="1890"/>
      <c r="J414" s="1890"/>
      <c r="K414" s="1824"/>
      <c r="L414" s="1824"/>
      <c r="M414" s="1824"/>
      <c r="N414" s="1824"/>
      <c r="O414" s="1824"/>
      <c r="P414" s="1824"/>
      <c r="Q414" s="1824"/>
      <c r="R414" s="1824"/>
      <c r="S414" s="1824"/>
      <c r="T414" s="1824"/>
      <c r="U414" s="1824"/>
      <c r="V414" s="1824"/>
      <c r="W414" s="1824"/>
      <c r="X414" s="1824"/>
      <c r="Y414" s="1824"/>
      <c r="Z414" s="1824"/>
      <c r="AA414" s="1824"/>
      <c r="AB414" s="1824"/>
      <c r="AC414" s="1824"/>
      <c r="AD414" s="1824"/>
      <c r="AE414" s="1824"/>
      <c r="AF414" s="1773">
        <f>SUM(H414:AE414)</f>
        <v>0</v>
      </c>
      <c r="AG414" s="1773"/>
      <c r="AH414" s="1773"/>
      <c r="AI414" s="618"/>
      <c r="AJ414" s="618"/>
      <c r="AK414" s="618"/>
      <c r="AL414" s="618"/>
      <c r="AM414" s="618"/>
      <c r="AN414" s="618"/>
      <c r="AO414" s="618"/>
      <c r="AP414" s="618"/>
      <c r="AQ414" s="619">
        <f>SUM(H414:AE414)-AF414</f>
        <v>0</v>
      </c>
      <c r="BC414" s="784"/>
      <c r="BD414" s="610"/>
      <c r="BE414" s="610"/>
      <c r="BF414" s="610"/>
      <c r="BG414" s="610"/>
      <c r="BH414" s="610"/>
      <c r="BI414" s="610"/>
      <c r="BJ414" s="610"/>
      <c r="BK414" s="783"/>
    </row>
    <row r="415" spans="1:63" s="592" customFormat="1" ht="22.5" customHeight="1" thickBot="1">
      <c r="A415" s="605"/>
      <c r="D415" s="1782" t="s">
        <v>30</v>
      </c>
      <c r="E415" s="1782"/>
      <c r="F415" s="1782"/>
      <c r="G415" s="1782"/>
      <c r="H415" s="1889">
        <f>H411+H412-H413+H414</f>
        <v>0</v>
      </c>
      <c r="I415" s="1889"/>
      <c r="J415" s="1889"/>
      <c r="K415" s="1889">
        <f>K411+K412-K413+K414</f>
        <v>0</v>
      </c>
      <c r="L415" s="1889"/>
      <c r="M415" s="1889"/>
      <c r="N415" s="1889">
        <f t="shared" ref="N415" si="166">N411+N412-N413+N414</f>
        <v>0</v>
      </c>
      <c r="O415" s="1889"/>
      <c r="P415" s="1889"/>
      <c r="Q415" s="1889">
        <f t="shared" ref="Q415" si="167">Q411+Q412-Q413+Q414</f>
        <v>0</v>
      </c>
      <c r="R415" s="1889"/>
      <c r="S415" s="1889"/>
      <c r="T415" s="1889">
        <f t="shared" ref="T415" si="168">T411+T412-T413+T414</f>
        <v>0</v>
      </c>
      <c r="U415" s="1889"/>
      <c r="V415" s="1889"/>
      <c r="W415" s="1889">
        <f t="shared" ref="W415" si="169">W411+W412-W413+W414</f>
        <v>0</v>
      </c>
      <c r="X415" s="1889"/>
      <c r="Y415" s="1889"/>
      <c r="Z415" s="1889">
        <f t="shared" ref="Z415" si="170">Z411+Z412-Z413+Z414</f>
        <v>0</v>
      </c>
      <c r="AA415" s="1889"/>
      <c r="AB415" s="1889"/>
      <c r="AC415" s="1889">
        <f t="shared" ref="AC415" si="171">AC411+AC412-AC413+AC414</f>
        <v>0</v>
      </c>
      <c r="AD415" s="1889"/>
      <c r="AE415" s="1889"/>
      <c r="AF415" s="1889">
        <f t="shared" ref="AF415" si="172">AF411+AF412-AF413+AF414</f>
        <v>0</v>
      </c>
      <c r="AG415" s="1889"/>
      <c r="AH415" s="1889"/>
      <c r="AI415" s="664">
        <f>H411+H412-H413+H414-H415</f>
        <v>0</v>
      </c>
      <c r="AJ415" s="664">
        <f>K411+K412-K413+K414-K415</f>
        <v>0</v>
      </c>
      <c r="AK415" s="664">
        <f>N411+N412-N413+N414-N415</f>
        <v>0</v>
      </c>
      <c r="AL415" s="664">
        <f>Q411+Q412-Q413+Q414-Q415</f>
        <v>0</v>
      </c>
      <c r="AM415" s="664">
        <f>T411+T412-T413+T414-T414</f>
        <v>0</v>
      </c>
      <c r="AN415" s="664">
        <f>W411+W412-W413+W414-W415</f>
        <v>0</v>
      </c>
      <c r="AO415" s="664">
        <f>Z411+Z412-Z413+Z414-Z415</f>
        <v>0</v>
      </c>
      <c r="AP415" s="664">
        <f>AC411+AC412-AC413+AC414-AC415</f>
        <v>0</v>
      </c>
      <c r="AQ415" s="619">
        <f>AF411+AF412-AF413+AF414-AF415</f>
        <v>0</v>
      </c>
      <c r="BC415" s="784"/>
      <c r="BD415" s="610"/>
      <c r="BE415" s="610"/>
      <c r="BF415" s="610"/>
      <c r="BG415" s="610"/>
      <c r="BH415" s="610"/>
      <c r="BI415" s="610"/>
      <c r="BJ415" s="610"/>
      <c r="BK415" s="783"/>
    </row>
    <row r="416" spans="1:63" s="592" customFormat="1" ht="14.25" customHeight="1" thickBot="1">
      <c r="A416" s="605"/>
      <c r="D416" s="1774" t="s">
        <v>33</v>
      </c>
      <c r="E416" s="1775"/>
      <c r="F416" s="1775"/>
      <c r="G416" s="1775"/>
      <c r="H416" s="1775"/>
      <c r="I416" s="1775"/>
      <c r="J416" s="1775"/>
      <c r="K416" s="1775"/>
      <c r="L416" s="1775"/>
      <c r="M416" s="1775"/>
      <c r="N416" s="1775"/>
      <c r="O416" s="1775"/>
      <c r="P416" s="1775"/>
      <c r="Q416" s="1775"/>
      <c r="R416" s="1775"/>
      <c r="S416" s="1775"/>
      <c r="T416" s="1775"/>
      <c r="U416" s="1775"/>
      <c r="V416" s="1775"/>
      <c r="W416" s="1775"/>
      <c r="X416" s="1775"/>
      <c r="Y416" s="1775"/>
      <c r="Z416" s="1775"/>
      <c r="AA416" s="1775"/>
      <c r="AB416" s="1775"/>
      <c r="AC416" s="1775"/>
      <c r="AD416" s="1775"/>
      <c r="AE416" s="1775"/>
      <c r="AF416" s="1775"/>
      <c r="AG416" s="1775"/>
      <c r="AH416" s="1776"/>
      <c r="AI416" s="618"/>
      <c r="AJ416" s="618"/>
      <c r="AK416" s="618"/>
      <c r="AL416" s="618"/>
      <c r="AM416" s="618"/>
      <c r="AN416" s="618"/>
      <c r="AO416" s="618"/>
      <c r="AP416" s="618"/>
      <c r="AQ416" s="619"/>
      <c r="BC416" s="784"/>
      <c r="BD416" s="610"/>
      <c r="BE416" s="610"/>
      <c r="BF416" s="610"/>
      <c r="BG416" s="610"/>
      <c r="BH416" s="610"/>
      <c r="BI416" s="610"/>
      <c r="BJ416" s="610"/>
      <c r="BK416" s="783"/>
    </row>
    <row r="417" spans="1:63" s="592" customFormat="1" ht="22.5" customHeight="1">
      <c r="A417" s="605"/>
      <c r="D417" s="1777" t="s">
        <v>32</v>
      </c>
      <c r="E417" s="1777"/>
      <c r="F417" s="1777"/>
      <c r="G417" s="1777"/>
      <c r="H417" s="1778"/>
      <c r="I417" s="1778"/>
      <c r="J417" s="1778"/>
      <c r="K417" s="1779"/>
      <c r="L417" s="1779"/>
      <c r="M417" s="1779"/>
      <c r="N417" s="1779"/>
      <c r="O417" s="1779"/>
      <c r="P417" s="1779"/>
      <c r="Q417" s="1779"/>
      <c r="R417" s="1779"/>
      <c r="S417" s="1779"/>
      <c r="T417" s="1779"/>
      <c r="U417" s="1779"/>
      <c r="V417" s="1779"/>
      <c r="W417" s="1779"/>
      <c r="X417" s="1779"/>
      <c r="Y417" s="1779"/>
      <c r="Z417" s="1779"/>
      <c r="AA417" s="1779"/>
      <c r="AB417" s="1779"/>
      <c r="AC417" s="1779"/>
      <c r="AD417" s="1779"/>
      <c r="AE417" s="1779"/>
      <c r="AF417" s="1780">
        <f>SUM(H417:AE417)</f>
        <v>0</v>
      </c>
      <c r="AG417" s="1780"/>
      <c r="AH417" s="1780"/>
      <c r="AI417" s="618"/>
      <c r="AJ417" s="618"/>
      <c r="AK417" s="618"/>
      <c r="AL417" s="618"/>
      <c r="AM417" s="618"/>
      <c r="AN417" s="618"/>
      <c r="AO417" s="618"/>
      <c r="AP417" s="618"/>
      <c r="AQ417" s="619">
        <f>SUM(H417:AE417)-AF417</f>
        <v>0</v>
      </c>
      <c r="BC417" s="784"/>
      <c r="BD417" s="610"/>
      <c r="BE417" s="610"/>
      <c r="BF417" s="610"/>
      <c r="BG417" s="610"/>
      <c r="BH417" s="610"/>
      <c r="BI417" s="610"/>
      <c r="BJ417" s="610"/>
      <c r="BK417" s="783"/>
    </row>
    <row r="418" spans="1:63" s="592" customFormat="1">
      <c r="A418" s="605"/>
      <c r="D418" s="1781" t="s">
        <v>27</v>
      </c>
      <c r="E418" s="1781"/>
      <c r="F418" s="1781"/>
      <c r="G418" s="1781"/>
      <c r="H418" s="1892"/>
      <c r="I418" s="1892"/>
      <c r="J418" s="1892"/>
      <c r="K418" s="1823"/>
      <c r="L418" s="1823"/>
      <c r="M418" s="1823"/>
      <c r="N418" s="1823"/>
      <c r="O418" s="1823"/>
      <c r="P418" s="1823"/>
      <c r="Q418" s="1823"/>
      <c r="R418" s="1823"/>
      <c r="S418" s="1823"/>
      <c r="T418" s="1823"/>
      <c r="U418" s="1823"/>
      <c r="V418" s="1823"/>
      <c r="W418" s="1823"/>
      <c r="X418" s="1823"/>
      <c r="Y418" s="1823"/>
      <c r="Z418" s="1823"/>
      <c r="AA418" s="1823"/>
      <c r="AB418" s="1823"/>
      <c r="AC418" s="1824"/>
      <c r="AD418" s="1824"/>
      <c r="AE418" s="1824"/>
      <c r="AF418" s="1773">
        <f>SUM(H418:AE418)</f>
        <v>0</v>
      </c>
      <c r="AG418" s="1773"/>
      <c r="AH418" s="1773"/>
      <c r="AI418" s="618"/>
      <c r="AJ418" s="618"/>
      <c r="AK418" s="618"/>
      <c r="AL418" s="618"/>
      <c r="AM418" s="618"/>
      <c r="AN418" s="618"/>
      <c r="AO418" s="618"/>
      <c r="AP418" s="618"/>
      <c r="AQ418" s="619">
        <f>SUM(H418:AE418)-AF418</f>
        <v>0</v>
      </c>
      <c r="BC418" s="784"/>
      <c r="BD418" s="610"/>
      <c r="BE418" s="610"/>
      <c r="BF418" s="610"/>
      <c r="BG418" s="610"/>
      <c r="BH418" s="610"/>
      <c r="BI418" s="610"/>
      <c r="BJ418" s="610"/>
      <c r="BK418" s="783"/>
    </row>
    <row r="419" spans="1:63" s="592" customFormat="1">
      <c r="A419" s="605"/>
      <c r="D419" s="1781" t="s">
        <v>28</v>
      </c>
      <c r="E419" s="1781"/>
      <c r="F419" s="1781"/>
      <c r="G419" s="1781"/>
      <c r="H419" s="1892"/>
      <c r="I419" s="1892"/>
      <c r="J419" s="1892"/>
      <c r="K419" s="1823"/>
      <c r="L419" s="1823"/>
      <c r="M419" s="1823"/>
      <c r="N419" s="1823"/>
      <c r="O419" s="1823"/>
      <c r="P419" s="1823"/>
      <c r="Q419" s="1823"/>
      <c r="R419" s="1823"/>
      <c r="S419" s="1823"/>
      <c r="T419" s="1823"/>
      <c r="U419" s="1823"/>
      <c r="V419" s="1823"/>
      <c r="W419" s="1823"/>
      <c r="X419" s="1823"/>
      <c r="Y419" s="1823"/>
      <c r="Z419" s="1823"/>
      <c r="AA419" s="1823"/>
      <c r="AB419" s="1823"/>
      <c r="AC419" s="1824"/>
      <c r="AD419" s="1824"/>
      <c r="AE419" s="1824"/>
      <c r="AF419" s="1773">
        <f>SUM(H419:AE419)</f>
        <v>0</v>
      </c>
      <c r="AG419" s="1773"/>
      <c r="AH419" s="1773"/>
      <c r="AI419" s="618"/>
      <c r="AJ419" s="618"/>
      <c r="AK419" s="618"/>
      <c r="AL419" s="618"/>
      <c r="AM419" s="618"/>
      <c r="AN419" s="618"/>
      <c r="AO419" s="618"/>
      <c r="AP419" s="618"/>
      <c r="AQ419" s="619"/>
      <c r="BC419" s="784"/>
      <c r="BD419" s="610"/>
      <c r="BE419" s="610"/>
      <c r="BF419" s="610"/>
      <c r="BG419" s="610"/>
      <c r="BH419" s="610"/>
      <c r="BI419" s="610"/>
      <c r="BJ419" s="610"/>
      <c r="BK419" s="783"/>
    </row>
    <row r="420" spans="1:63" s="592" customFormat="1" ht="15" customHeight="1">
      <c r="A420" s="605"/>
      <c r="D420" s="1781" t="s">
        <v>29</v>
      </c>
      <c r="E420" s="1781"/>
      <c r="F420" s="1781"/>
      <c r="G420" s="1781"/>
      <c r="H420" s="1892"/>
      <c r="I420" s="1892"/>
      <c r="J420" s="1892"/>
      <c r="K420" s="1823"/>
      <c r="L420" s="1823"/>
      <c r="M420" s="1823"/>
      <c r="N420" s="1823"/>
      <c r="O420" s="1823"/>
      <c r="P420" s="1823"/>
      <c r="Q420" s="1823"/>
      <c r="R420" s="1823"/>
      <c r="S420" s="1823"/>
      <c r="T420" s="1823"/>
      <c r="U420" s="1823"/>
      <c r="V420" s="1823"/>
      <c r="W420" s="1823"/>
      <c r="X420" s="1823"/>
      <c r="Y420" s="1823"/>
      <c r="Z420" s="1823"/>
      <c r="AA420" s="1823"/>
      <c r="AB420" s="1823"/>
      <c r="AC420" s="1824"/>
      <c r="AD420" s="1824"/>
      <c r="AE420" s="1824"/>
      <c r="AF420" s="1773">
        <f>SUM(H420:AE420)</f>
        <v>0</v>
      </c>
      <c r="AG420" s="1773"/>
      <c r="AH420" s="1773"/>
      <c r="AI420" s="618"/>
      <c r="AJ420" s="618"/>
      <c r="AK420" s="618"/>
      <c r="AL420" s="618"/>
      <c r="AM420" s="618"/>
      <c r="AN420" s="618"/>
      <c r="AO420" s="618"/>
      <c r="AP420" s="618"/>
      <c r="AQ420" s="619">
        <f t="shared" ref="AQ420" si="173">SUM(H420:AE420)-AF420</f>
        <v>0</v>
      </c>
      <c r="BC420" s="784"/>
      <c r="BD420" s="610"/>
      <c r="BE420" s="610"/>
      <c r="BF420" s="610"/>
      <c r="BG420" s="610"/>
      <c r="BH420" s="610"/>
      <c r="BI420" s="610"/>
      <c r="BJ420" s="610"/>
      <c r="BK420" s="783"/>
    </row>
    <row r="421" spans="1:63" s="592" customFormat="1" ht="22.5" customHeight="1" thickBot="1">
      <c r="A421" s="605"/>
      <c r="D421" s="1782" t="s">
        <v>30</v>
      </c>
      <c r="E421" s="1782"/>
      <c r="F421" s="1782"/>
      <c r="G421" s="1782"/>
      <c r="H421" s="1889">
        <f>H417+H418-H419+H420</f>
        <v>0</v>
      </c>
      <c r="I421" s="1889"/>
      <c r="J421" s="1889"/>
      <c r="K421" s="1889">
        <f t="shared" ref="K421" si="174">K417+K418-K419+K420</f>
        <v>0</v>
      </c>
      <c r="L421" s="1889"/>
      <c r="M421" s="1889"/>
      <c r="N421" s="1889">
        <f t="shared" ref="N421" si="175">N417+N418-N419+N420</f>
        <v>0</v>
      </c>
      <c r="O421" s="1889"/>
      <c r="P421" s="1889"/>
      <c r="Q421" s="1889">
        <f t="shared" ref="Q421" si="176">Q417+Q418-Q419+Q420</f>
        <v>0</v>
      </c>
      <c r="R421" s="1889"/>
      <c r="S421" s="1889"/>
      <c r="T421" s="1889">
        <f t="shared" ref="T421" si="177">T417+T418-T419+T420</f>
        <v>0</v>
      </c>
      <c r="U421" s="1889"/>
      <c r="V421" s="1889"/>
      <c r="W421" s="1889">
        <f t="shared" ref="W421" si="178">W417+W418-W419+W420</f>
        <v>0</v>
      </c>
      <c r="X421" s="1889"/>
      <c r="Y421" s="1889"/>
      <c r="Z421" s="1889">
        <f t="shared" ref="Z421" si="179">Z417+Z418-Z419+Z420</f>
        <v>0</v>
      </c>
      <c r="AA421" s="1889"/>
      <c r="AB421" s="1889"/>
      <c r="AC421" s="1889">
        <f t="shared" ref="AC421" si="180">AC417+AC418-AC419+AC420</f>
        <v>0</v>
      </c>
      <c r="AD421" s="1889"/>
      <c r="AE421" s="1889"/>
      <c r="AF421" s="1889">
        <f t="shared" ref="AF421" si="181">AF417+AF418-AF419+AF420</f>
        <v>0</v>
      </c>
      <c r="AG421" s="1889"/>
      <c r="AH421" s="1889"/>
      <c r="AI421" s="664">
        <f>H417+H418-H420-H421</f>
        <v>0</v>
      </c>
      <c r="AJ421" s="664">
        <f>K417+K418-K420-K421</f>
        <v>0</v>
      </c>
      <c r="AK421" s="664">
        <f>N417+N418-N420-N421</f>
        <v>0</v>
      </c>
      <c r="AL421" s="664">
        <f>Q417+Q418-Q420-Q421</f>
        <v>0</v>
      </c>
      <c r="AM421" s="664">
        <f>T417+T418-T420-T421</f>
        <v>0</v>
      </c>
      <c r="AN421" s="664">
        <f>W417+W418-W420-W421</f>
        <v>0</v>
      </c>
      <c r="AO421" s="664">
        <f>Z417+Z418-Z420-Z421</f>
        <v>0</v>
      </c>
      <c r="AP421" s="664">
        <f>AC417+AC418-AC420-AC421</f>
        <v>0</v>
      </c>
      <c r="AQ421" s="619">
        <f>AF417+AF418-AF420-AF421</f>
        <v>0</v>
      </c>
      <c r="BC421" s="784"/>
      <c r="BD421" s="610"/>
      <c r="BE421" s="610"/>
      <c r="BF421" s="610"/>
      <c r="BG421" s="610"/>
      <c r="BH421" s="610"/>
      <c r="BI421" s="610"/>
      <c r="BJ421" s="610"/>
      <c r="BK421" s="783"/>
    </row>
    <row r="422" spans="1:63" s="592" customFormat="1" ht="15" customHeight="1" thickBot="1">
      <c r="A422" s="605"/>
      <c r="D422" s="1774" t="s">
        <v>256</v>
      </c>
      <c r="E422" s="1775"/>
      <c r="F422" s="1775"/>
      <c r="G422" s="1775"/>
      <c r="H422" s="1775"/>
      <c r="I422" s="1775"/>
      <c r="J422" s="1775"/>
      <c r="K422" s="1775"/>
      <c r="L422" s="1775"/>
      <c r="M422" s="1775"/>
      <c r="N422" s="1775"/>
      <c r="O422" s="1775"/>
      <c r="P422" s="1775"/>
      <c r="Q422" s="1775"/>
      <c r="R422" s="1775"/>
      <c r="S422" s="1775"/>
      <c r="T422" s="1775"/>
      <c r="U422" s="1775"/>
      <c r="V422" s="1775"/>
      <c r="W422" s="1775"/>
      <c r="X422" s="1775"/>
      <c r="Y422" s="1775"/>
      <c r="Z422" s="1775"/>
      <c r="AA422" s="1775"/>
      <c r="AB422" s="1775"/>
      <c r="AC422" s="1775"/>
      <c r="AD422" s="1775"/>
      <c r="AE422" s="1775"/>
      <c r="AF422" s="1775"/>
      <c r="AG422" s="1775"/>
      <c r="AH422" s="1776"/>
      <c r="AI422" s="618"/>
      <c r="AJ422" s="618"/>
      <c r="AK422" s="618"/>
      <c r="AL422" s="618"/>
      <c r="AM422" s="618"/>
      <c r="AN422" s="618"/>
      <c r="AO422" s="618"/>
      <c r="AP422" s="618"/>
      <c r="AQ422" s="619"/>
      <c r="BC422" s="784"/>
      <c r="BD422" s="610"/>
      <c r="BE422" s="610"/>
      <c r="BF422" s="610"/>
      <c r="BG422" s="610"/>
      <c r="BH422" s="610"/>
      <c r="BI422" s="610"/>
      <c r="BJ422" s="610"/>
      <c r="BK422" s="783"/>
    </row>
    <row r="423" spans="1:63" s="592" customFormat="1" ht="22.5" customHeight="1">
      <c r="A423" s="605"/>
      <c r="D423" s="1794" t="s">
        <v>32</v>
      </c>
      <c r="E423" s="1794"/>
      <c r="F423" s="1794"/>
      <c r="G423" s="1794"/>
      <c r="H423" s="1891">
        <f>H411-H417</f>
        <v>0</v>
      </c>
      <c r="I423" s="1891"/>
      <c r="J423" s="1891"/>
      <c r="K423" s="1891">
        <f t="shared" ref="K423" si="182">K411-K417</f>
        <v>0</v>
      </c>
      <c r="L423" s="1891"/>
      <c r="M423" s="1891"/>
      <c r="N423" s="1891">
        <f t="shared" ref="N423" si="183">N411-N417</f>
        <v>0</v>
      </c>
      <c r="O423" s="1891"/>
      <c r="P423" s="1891"/>
      <c r="Q423" s="1891">
        <f t="shared" ref="Q423" si="184">Q411-Q417</f>
        <v>0</v>
      </c>
      <c r="R423" s="1891"/>
      <c r="S423" s="1891"/>
      <c r="T423" s="1891">
        <f t="shared" ref="T423" si="185">T411-T417</f>
        <v>0</v>
      </c>
      <c r="U423" s="1891"/>
      <c r="V423" s="1891"/>
      <c r="W423" s="1891">
        <f t="shared" ref="W423" si="186">W411-W417</f>
        <v>0</v>
      </c>
      <c r="X423" s="1891"/>
      <c r="Y423" s="1891"/>
      <c r="Z423" s="1891">
        <f t="shared" ref="Z423" si="187">Z411-Z417</f>
        <v>0</v>
      </c>
      <c r="AA423" s="1891"/>
      <c r="AB423" s="1891"/>
      <c r="AC423" s="1891">
        <f t="shared" ref="AC423:AF423" si="188">AC411-AC417</f>
        <v>0</v>
      </c>
      <c r="AD423" s="1891"/>
      <c r="AE423" s="1891"/>
      <c r="AF423" s="1891">
        <f t="shared" si="188"/>
        <v>0</v>
      </c>
      <c r="AG423" s="1891"/>
      <c r="AH423" s="1891"/>
      <c r="AI423" s="664">
        <f>H411-H417-H423</f>
        <v>0</v>
      </c>
      <c r="AJ423" s="664">
        <f t="shared" ref="AJ423:AP423" si="189">I411-I417-I423</f>
        <v>0</v>
      </c>
      <c r="AK423" s="664">
        <f t="shared" si="189"/>
        <v>0</v>
      </c>
      <c r="AL423" s="664">
        <f t="shared" si="189"/>
        <v>0</v>
      </c>
      <c r="AM423" s="664">
        <f t="shared" si="189"/>
        <v>0</v>
      </c>
      <c r="AN423" s="664">
        <f t="shared" si="189"/>
        <v>0</v>
      </c>
      <c r="AO423" s="664">
        <f t="shared" si="189"/>
        <v>0</v>
      </c>
      <c r="AP423" s="664">
        <f t="shared" si="189"/>
        <v>0</v>
      </c>
      <c r="AQ423" s="619">
        <f>SUM(H423:AE423)-AF423</f>
        <v>0</v>
      </c>
      <c r="BC423" s="784"/>
      <c r="BD423" s="610"/>
      <c r="BE423" s="610"/>
      <c r="BF423" s="610"/>
      <c r="BG423" s="610"/>
      <c r="BH423" s="610"/>
      <c r="BI423" s="610"/>
      <c r="BJ423" s="610"/>
      <c r="BK423" s="783"/>
    </row>
    <row r="424" spans="1:63" s="592" customFormat="1" ht="22.5" customHeight="1" thickBot="1">
      <c r="A424" s="605"/>
      <c r="D424" s="1782" t="s">
        <v>30</v>
      </c>
      <c r="E424" s="1782"/>
      <c r="F424" s="1782"/>
      <c r="G424" s="1782"/>
      <c r="H424" s="1889">
        <f>H415-H421</f>
        <v>0</v>
      </c>
      <c r="I424" s="1889"/>
      <c r="J424" s="1889"/>
      <c r="K424" s="1889">
        <f t="shared" ref="K424" si="190">K415-K421</f>
        <v>0</v>
      </c>
      <c r="L424" s="1889"/>
      <c r="M424" s="1889"/>
      <c r="N424" s="1889">
        <f t="shared" ref="N424" si="191">N415-N421</f>
        <v>0</v>
      </c>
      <c r="O424" s="1889"/>
      <c r="P424" s="1889"/>
      <c r="Q424" s="1889">
        <f t="shared" ref="Q424" si="192">Q415-Q421</f>
        <v>0</v>
      </c>
      <c r="R424" s="1889"/>
      <c r="S424" s="1889"/>
      <c r="T424" s="1889">
        <f t="shared" ref="T424" si="193">T415-T421</f>
        <v>0</v>
      </c>
      <c r="U424" s="1889"/>
      <c r="V424" s="1889"/>
      <c r="W424" s="1889">
        <f t="shared" ref="W424" si="194">W415-W421</f>
        <v>0</v>
      </c>
      <c r="X424" s="1889"/>
      <c r="Y424" s="1889"/>
      <c r="Z424" s="1889">
        <f t="shared" ref="Z424" si="195">Z415-Z421</f>
        <v>0</v>
      </c>
      <c r="AA424" s="1889"/>
      <c r="AB424" s="1889"/>
      <c r="AC424" s="1889">
        <f t="shared" ref="AC424:AF424" si="196">AC415-AC421</f>
        <v>0</v>
      </c>
      <c r="AD424" s="1889"/>
      <c r="AE424" s="1889"/>
      <c r="AF424" s="1889">
        <f t="shared" si="196"/>
        <v>0</v>
      </c>
      <c r="AG424" s="1889"/>
      <c r="AH424" s="1889"/>
      <c r="AI424" s="621">
        <f>H415-H421-H424</f>
        <v>0</v>
      </c>
      <c r="AJ424" s="621">
        <f>K415-K421-K424</f>
        <v>0</v>
      </c>
      <c r="AK424" s="621">
        <f t="shared" ref="AK424:AP424" si="197">L415-L421-L424</f>
        <v>0</v>
      </c>
      <c r="AL424" s="621">
        <f t="shared" si="197"/>
        <v>0</v>
      </c>
      <c r="AM424" s="621">
        <f t="shared" si="197"/>
        <v>0</v>
      </c>
      <c r="AN424" s="621">
        <f t="shared" si="197"/>
        <v>0</v>
      </c>
      <c r="AO424" s="621">
        <f t="shared" si="197"/>
        <v>0</v>
      </c>
      <c r="AP424" s="621">
        <f t="shared" si="197"/>
        <v>0</v>
      </c>
      <c r="AQ424" s="622">
        <f>SUM(H424:AE424)-AF424</f>
        <v>0</v>
      </c>
      <c r="BC424" s="620">
        <f>H424-BS!$G$31</f>
        <v>0</v>
      </c>
      <c r="BD424" s="621">
        <f>K424-BS!$G$32</f>
        <v>0</v>
      </c>
      <c r="BE424" s="621">
        <f>N424-BS!$G$33</f>
        <v>0</v>
      </c>
      <c r="BF424" s="621">
        <f>Q424-BS!$G$34-BS!$G$35</f>
        <v>0</v>
      </c>
      <c r="BG424" s="621">
        <f>T424-BS!$G$36-BS!$G$37</f>
        <v>0</v>
      </c>
      <c r="BH424" s="621">
        <f>W424-BS!$G$38</f>
        <v>0</v>
      </c>
      <c r="BI424" s="621">
        <f>Z424-BS!$G$40</f>
        <v>0</v>
      </c>
      <c r="BJ424" s="621">
        <f>AC424-BS!$G$41</f>
        <v>0</v>
      </c>
      <c r="BK424" s="622">
        <f>AF424-BS!$G$30</f>
        <v>0</v>
      </c>
    </row>
    <row r="425" spans="1:63" s="592" customFormat="1">
      <c r="A425" s="605"/>
      <c r="D425" s="782"/>
      <c r="E425" s="774"/>
      <c r="F425" s="774"/>
      <c r="AI425" s="18"/>
      <c r="AJ425" s="18"/>
      <c r="AK425" s="18"/>
      <c r="AL425" s="18"/>
      <c r="AM425" s="18"/>
      <c r="AN425" s="18"/>
      <c r="AO425" s="18"/>
      <c r="AP425" s="18"/>
      <c r="AQ425" s="18"/>
    </row>
    <row r="426" spans="1:63" s="592" customFormat="1">
      <c r="A426" s="605"/>
      <c r="AI426" s="18"/>
      <c r="AJ426" s="18"/>
      <c r="AK426" s="18"/>
      <c r="AL426" s="18"/>
      <c r="AM426" s="18"/>
      <c r="AN426" s="18"/>
      <c r="AO426" s="18"/>
      <c r="AP426" s="18"/>
      <c r="AQ426" s="18"/>
    </row>
    <row r="427" spans="1:63" s="592" customFormat="1">
      <c r="A427" s="605"/>
      <c r="D427" s="590" t="s">
        <v>1419</v>
      </c>
      <c r="AI427" s="18"/>
      <c r="AJ427" s="18"/>
      <c r="AK427" s="18"/>
      <c r="AL427" s="18"/>
      <c r="AM427" s="18"/>
      <c r="AN427" s="18"/>
      <c r="AO427" s="18"/>
      <c r="AP427" s="18"/>
      <c r="AQ427" s="18"/>
    </row>
    <row r="428" spans="1:63" s="592" customFormat="1">
      <c r="A428" s="605"/>
      <c r="AI428" s="18"/>
      <c r="AJ428" s="18"/>
      <c r="AK428" s="18"/>
      <c r="AL428" s="18"/>
      <c r="AM428" s="18"/>
      <c r="AN428" s="18"/>
      <c r="AO428" s="18"/>
      <c r="AP428" s="18"/>
      <c r="AQ428" s="18"/>
    </row>
    <row r="429" spans="1:63" s="592" customFormat="1">
      <c r="A429" s="605"/>
      <c r="D429" s="1818" t="s">
        <v>1417</v>
      </c>
      <c r="E429" s="1818"/>
      <c r="F429" s="1818"/>
      <c r="G429" s="1818"/>
      <c r="H429" s="1818"/>
      <c r="I429" s="1818"/>
      <c r="J429" s="1818"/>
      <c r="K429" s="1818"/>
      <c r="L429" s="1818"/>
      <c r="M429" s="1818"/>
      <c r="N429" s="1818"/>
      <c r="O429" s="1818"/>
      <c r="P429" s="1818"/>
      <c r="Q429" s="1818"/>
      <c r="R429" s="1818"/>
      <c r="S429" s="1818"/>
      <c r="T429" s="1818"/>
      <c r="U429" s="1818"/>
      <c r="V429" s="1818"/>
      <c r="W429" s="1818"/>
      <c r="X429" s="1818"/>
      <c r="Y429" s="1818"/>
      <c r="Z429" s="1818"/>
      <c r="AA429" s="1818"/>
      <c r="AB429" s="1818"/>
      <c r="AC429" s="1818"/>
      <c r="AD429" s="1818"/>
      <c r="AE429" s="1818"/>
      <c r="AF429" s="1818"/>
      <c r="AG429" s="1818"/>
      <c r="AI429" s="18"/>
      <c r="AJ429" s="18"/>
      <c r="AK429" s="18"/>
      <c r="AL429" s="18"/>
      <c r="AM429" s="18"/>
      <c r="AN429" s="18"/>
      <c r="AO429" s="18"/>
      <c r="AP429" s="18"/>
      <c r="AQ429" s="18"/>
    </row>
    <row r="430" spans="1:63" s="592" customFormat="1" ht="15" thickBot="1">
      <c r="A430" s="605"/>
      <c r="AI430" s="18"/>
      <c r="AJ430" s="18"/>
      <c r="AK430" s="18"/>
      <c r="AL430" s="18"/>
      <c r="AM430" s="18"/>
      <c r="AN430" s="18"/>
      <c r="AO430" s="18"/>
      <c r="AP430" s="18"/>
      <c r="AQ430" s="18"/>
    </row>
    <row r="431" spans="1:63" s="592" customFormat="1" ht="15" thickBot="1">
      <c r="A431" s="605"/>
      <c r="D431" s="1705" t="s">
        <v>122</v>
      </c>
      <c r="E431" s="1705"/>
      <c r="F431" s="1705"/>
      <c r="G431" s="1705"/>
      <c r="H431" s="1705"/>
      <c r="I431" s="1705" t="s">
        <v>2</v>
      </c>
      <c r="J431" s="1705"/>
      <c r="K431" s="1705"/>
      <c r="L431" s="1705"/>
      <c r="M431" s="1705"/>
      <c r="N431" s="1705"/>
      <c r="O431" s="1705"/>
      <c r="P431" s="1705"/>
      <c r="Q431" s="1705"/>
      <c r="R431" s="1705"/>
      <c r="S431" s="1705"/>
      <c r="T431" s="1705"/>
      <c r="U431" s="1705"/>
      <c r="V431" s="1705"/>
      <c r="W431" s="1705"/>
      <c r="X431" s="1705"/>
      <c r="Y431" s="1705"/>
      <c r="Z431" s="1705"/>
      <c r="AA431" s="1705"/>
      <c r="AB431" s="1705"/>
      <c r="AC431" s="1705"/>
      <c r="AD431" s="1705"/>
      <c r="AE431" s="1705"/>
      <c r="AF431" s="1705"/>
      <c r="AG431" s="1705"/>
      <c r="AI431" s="18"/>
      <c r="AJ431" s="18"/>
      <c r="AK431" s="18"/>
      <c r="AL431" s="18"/>
      <c r="AM431" s="18"/>
      <c r="AN431" s="18"/>
      <c r="AO431" s="18"/>
      <c r="AP431" s="18"/>
      <c r="AQ431" s="18"/>
    </row>
    <row r="432" spans="1:63" s="592" customFormat="1" ht="48" customHeight="1" thickTop="1" thickBot="1">
      <c r="A432" s="605">
        <v>15</v>
      </c>
      <c r="D432" s="1705"/>
      <c r="E432" s="1705"/>
      <c r="F432" s="1705"/>
      <c r="G432" s="1705"/>
      <c r="H432" s="1705"/>
      <c r="I432" s="1706" t="s">
        <v>87</v>
      </c>
      <c r="J432" s="1706"/>
      <c r="K432" s="1706"/>
      <c r="L432" s="1706"/>
      <c r="M432" s="1706"/>
      <c r="N432" s="1706" t="s">
        <v>455</v>
      </c>
      <c r="O432" s="1706"/>
      <c r="P432" s="1706"/>
      <c r="Q432" s="1706"/>
      <c r="R432" s="1706"/>
      <c r="S432" s="1706" t="s">
        <v>459</v>
      </c>
      <c r="T432" s="1706"/>
      <c r="U432" s="1706"/>
      <c r="V432" s="1706"/>
      <c r="W432" s="1706"/>
      <c r="X432" s="1706" t="s">
        <v>457</v>
      </c>
      <c r="Y432" s="1706"/>
      <c r="Z432" s="1706"/>
      <c r="AA432" s="1706"/>
      <c r="AB432" s="1706"/>
      <c r="AC432" s="1706" t="s">
        <v>89</v>
      </c>
      <c r="AD432" s="1706"/>
      <c r="AE432" s="1706"/>
      <c r="AF432" s="1706"/>
      <c r="AG432" s="1706"/>
      <c r="AI432" s="600" t="s">
        <v>123</v>
      </c>
      <c r="AJ432" s="603" t="s">
        <v>455</v>
      </c>
      <c r="AK432" s="600" t="s">
        <v>459</v>
      </c>
      <c r="AL432" s="603" t="s">
        <v>457</v>
      </c>
      <c r="AM432" s="600" t="s">
        <v>89</v>
      </c>
      <c r="AN432" s="18"/>
      <c r="AO432" s="600" t="s">
        <v>89</v>
      </c>
      <c r="AP432" s="18"/>
      <c r="AQ432" s="18"/>
    </row>
    <row r="433" spans="1:43" s="592" customFormat="1" ht="37.5" customHeight="1">
      <c r="A433" s="605"/>
      <c r="D433" s="1707" t="s">
        <v>125</v>
      </c>
      <c r="E433" s="1708"/>
      <c r="F433" s="1708"/>
      <c r="G433" s="1708"/>
      <c r="H433" s="1709"/>
      <c r="I433" s="1819"/>
      <c r="J433" s="1820"/>
      <c r="K433" s="1820"/>
      <c r="L433" s="1820"/>
      <c r="M433" s="1820"/>
      <c r="N433" s="1820"/>
      <c r="O433" s="1820"/>
      <c r="P433" s="1820"/>
      <c r="Q433" s="1820"/>
      <c r="R433" s="1820"/>
      <c r="S433" s="1820"/>
      <c r="T433" s="1820"/>
      <c r="U433" s="1820"/>
      <c r="V433" s="1820"/>
      <c r="W433" s="1820"/>
      <c r="X433" s="1820"/>
      <c r="Y433" s="1820"/>
      <c r="Z433" s="1820"/>
      <c r="AA433" s="1820"/>
      <c r="AB433" s="1820"/>
      <c r="AC433" s="1821">
        <f>SUM(I433:AB433)</f>
        <v>0</v>
      </c>
      <c r="AD433" s="1821"/>
      <c r="AE433" s="1821"/>
      <c r="AF433" s="1821"/>
      <c r="AG433" s="1822"/>
      <c r="AI433" s="623"/>
      <c r="AJ433" s="624"/>
      <c r="AK433" s="624"/>
      <c r="AL433" s="624"/>
      <c r="AM433" s="625">
        <f t="shared" ref="AM433:AM438" si="198">SUM(I433:AB433)-AC433</f>
        <v>0</v>
      </c>
      <c r="AN433" s="18"/>
      <c r="AO433" s="631">
        <f>AC433-BS!$E$63-BS!$E$51</f>
        <v>0</v>
      </c>
      <c r="AP433" s="18"/>
      <c r="AQ433" s="18"/>
    </row>
    <row r="434" spans="1:43" s="592" customFormat="1" ht="45.75" customHeight="1">
      <c r="A434" s="605"/>
      <c r="D434" s="1693" t="s">
        <v>1790</v>
      </c>
      <c r="E434" s="1694"/>
      <c r="F434" s="1694"/>
      <c r="G434" s="1694"/>
      <c r="H434" s="1695"/>
      <c r="I434" s="1684"/>
      <c r="J434" s="1764"/>
      <c r="K434" s="1764"/>
      <c r="L434" s="1764"/>
      <c r="M434" s="1764"/>
      <c r="N434" s="1764"/>
      <c r="O434" s="1764"/>
      <c r="P434" s="1764"/>
      <c r="Q434" s="1764"/>
      <c r="R434" s="1764"/>
      <c r="S434" s="1764"/>
      <c r="T434" s="1764"/>
      <c r="U434" s="1764"/>
      <c r="V434" s="1764"/>
      <c r="W434" s="1764"/>
      <c r="X434" s="1764"/>
      <c r="Y434" s="1764"/>
      <c r="Z434" s="1764"/>
      <c r="AA434" s="1764"/>
      <c r="AB434" s="1764"/>
      <c r="AC434" s="1765">
        <f t="shared" ref="AC434:AC437" si="199">SUM(I434:AB434)</f>
        <v>0</v>
      </c>
      <c r="AD434" s="1765"/>
      <c r="AE434" s="1765"/>
      <c r="AF434" s="1765"/>
      <c r="AG434" s="1766"/>
      <c r="AI434" s="617"/>
      <c r="AJ434" s="618"/>
      <c r="AK434" s="618"/>
      <c r="AL434" s="618"/>
      <c r="AM434" s="619">
        <f t="shared" si="198"/>
        <v>0</v>
      </c>
      <c r="AN434" s="18"/>
      <c r="AO434" s="626">
        <f>AC434-BS!$E$64-BS!$E$65-BS!$E$52-BS!$E$53</f>
        <v>0</v>
      </c>
      <c r="AP434" s="18"/>
      <c r="AQ434" s="18"/>
    </row>
    <row r="435" spans="1:43" s="592" customFormat="1" ht="37.5" customHeight="1">
      <c r="A435" s="605"/>
      <c r="D435" s="1693" t="s">
        <v>1791</v>
      </c>
      <c r="E435" s="1694"/>
      <c r="F435" s="1694"/>
      <c r="G435" s="1694"/>
      <c r="H435" s="1695"/>
      <c r="I435" s="1684"/>
      <c r="J435" s="1764"/>
      <c r="K435" s="1764"/>
      <c r="L435" s="1764"/>
      <c r="M435" s="1764"/>
      <c r="N435" s="1764"/>
      <c r="O435" s="1764"/>
      <c r="P435" s="1764"/>
      <c r="Q435" s="1764"/>
      <c r="R435" s="1764"/>
      <c r="S435" s="1764"/>
      <c r="T435" s="1764"/>
      <c r="U435" s="1764"/>
      <c r="V435" s="1764"/>
      <c r="W435" s="1764"/>
      <c r="X435" s="1764"/>
      <c r="Y435" s="1764"/>
      <c r="Z435" s="1764"/>
      <c r="AA435" s="1764"/>
      <c r="AB435" s="1764"/>
      <c r="AC435" s="1765">
        <f t="shared" si="199"/>
        <v>0</v>
      </c>
      <c r="AD435" s="1765"/>
      <c r="AE435" s="1765"/>
      <c r="AF435" s="1765"/>
      <c r="AG435" s="1766"/>
      <c r="AI435" s="617"/>
      <c r="AJ435" s="618"/>
      <c r="AK435" s="618"/>
      <c r="AL435" s="618"/>
      <c r="AM435" s="619">
        <f t="shared" si="198"/>
        <v>0</v>
      </c>
      <c r="AN435" s="18"/>
      <c r="AO435" s="626">
        <f>AC435-BS!$E$68-BS!$E$69-BS!$E$57-BS!$E$56</f>
        <v>0</v>
      </c>
      <c r="AP435" s="18"/>
      <c r="AQ435" s="18"/>
    </row>
    <row r="436" spans="1:43" s="592" customFormat="1" ht="37.5" customHeight="1">
      <c r="A436" s="605"/>
      <c r="D436" s="1693" t="s">
        <v>127</v>
      </c>
      <c r="E436" s="1694"/>
      <c r="F436" s="1694"/>
      <c r="G436" s="1694"/>
      <c r="H436" s="1695"/>
      <c r="I436" s="1684"/>
      <c r="J436" s="1764"/>
      <c r="K436" s="1764"/>
      <c r="L436" s="1764"/>
      <c r="M436" s="1764"/>
      <c r="N436" s="1764"/>
      <c r="O436" s="1764"/>
      <c r="P436" s="1764"/>
      <c r="Q436" s="1764"/>
      <c r="R436" s="1764"/>
      <c r="S436" s="1764"/>
      <c r="T436" s="1764"/>
      <c r="U436" s="1764"/>
      <c r="V436" s="1764"/>
      <c r="W436" s="1764"/>
      <c r="X436" s="1764"/>
      <c r="Y436" s="1764"/>
      <c r="Z436" s="1764"/>
      <c r="AA436" s="1764"/>
      <c r="AB436" s="1764"/>
      <c r="AC436" s="1765">
        <f t="shared" si="199"/>
        <v>0</v>
      </c>
      <c r="AD436" s="1765"/>
      <c r="AE436" s="1765"/>
      <c r="AF436" s="1765"/>
      <c r="AG436" s="1766"/>
      <c r="AI436" s="617"/>
      <c r="AJ436" s="618"/>
      <c r="AK436" s="618"/>
      <c r="AL436" s="618"/>
      <c r="AM436" s="619">
        <f t="shared" si="198"/>
        <v>0</v>
      </c>
      <c r="AN436" s="18"/>
      <c r="AO436" s="626">
        <f>AC436-BS!$E$70-BS!$E$58</f>
        <v>0</v>
      </c>
      <c r="AP436" s="18"/>
      <c r="AQ436" s="18"/>
    </row>
    <row r="437" spans="1:43" s="592" customFormat="1" ht="37.5" customHeight="1">
      <c r="A437" s="605"/>
      <c r="D437" s="1693" t="s">
        <v>128</v>
      </c>
      <c r="E437" s="1694"/>
      <c r="F437" s="1694"/>
      <c r="G437" s="1694"/>
      <c r="H437" s="1695"/>
      <c r="I437" s="1684"/>
      <c r="J437" s="1764"/>
      <c r="K437" s="1764"/>
      <c r="L437" s="1764"/>
      <c r="M437" s="1764"/>
      <c r="N437" s="1764"/>
      <c r="O437" s="1764"/>
      <c r="P437" s="1764"/>
      <c r="Q437" s="1764"/>
      <c r="R437" s="1764"/>
      <c r="S437" s="1764"/>
      <c r="T437" s="1764"/>
      <c r="U437" s="1764"/>
      <c r="V437" s="1764"/>
      <c r="W437" s="1764"/>
      <c r="X437" s="1764"/>
      <c r="Y437" s="1764"/>
      <c r="Z437" s="1764"/>
      <c r="AA437" s="1764"/>
      <c r="AB437" s="1764"/>
      <c r="AC437" s="1765">
        <f t="shared" si="199"/>
        <v>0</v>
      </c>
      <c r="AD437" s="1765"/>
      <c r="AE437" s="1765"/>
      <c r="AF437" s="1765"/>
      <c r="AG437" s="1766"/>
      <c r="AI437" s="617"/>
      <c r="AJ437" s="618"/>
      <c r="AK437" s="618"/>
      <c r="AL437" s="618"/>
      <c r="AM437" s="619">
        <f t="shared" si="198"/>
        <v>0</v>
      </c>
      <c r="AN437" s="18"/>
      <c r="AO437" s="626">
        <f>AC437-BS!E54-BS!E55-BS!E58-BS!E59-BS!E61-BS!E67-BS!E71-BS!E72-BS!E73-BS!E74</f>
        <v>0</v>
      </c>
      <c r="AP437" s="18"/>
      <c r="AQ437" s="18"/>
    </row>
    <row r="438" spans="1:43" s="592" customFormat="1" ht="27.75" customHeight="1" thickBot="1">
      <c r="A438" s="605"/>
      <c r="D438" s="1782" t="s">
        <v>129</v>
      </c>
      <c r="E438" s="1782"/>
      <c r="F438" s="1782"/>
      <c r="G438" s="1782"/>
      <c r="H438" s="1782"/>
      <c r="I438" s="1783"/>
      <c r="J438" s="1784"/>
      <c r="K438" s="1784"/>
      <c r="L438" s="1784"/>
      <c r="M438" s="1784"/>
      <c r="N438" s="1784">
        <f>SUM(N433:R437)</f>
        <v>0</v>
      </c>
      <c r="O438" s="1784"/>
      <c r="P438" s="1784"/>
      <c r="Q438" s="1784"/>
      <c r="R438" s="1784"/>
      <c r="S438" s="1784">
        <f>SUM(S433:W437)</f>
        <v>0</v>
      </c>
      <c r="T438" s="1784"/>
      <c r="U438" s="1784"/>
      <c r="V438" s="1784"/>
      <c r="W438" s="1784"/>
      <c r="X438" s="1784">
        <f>SUM(X433:AB437)</f>
        <v>0</v>
      </c>
      <c r="Y438" s="1784"/>
      <c r="Z438" s="1784"/>
      <c r="AA438" s="1784"/>
      <c r="AB438" s="1784"/>
      <c r="AC438" s="1784">
        <f>SUM(AC433:AG437)</f>
        <v>0</v>
      </c>
      <c r="AD438" s="1784"/>
      <c r="AE438" s="1784"/>
      <c r="AF438" s="1784"/>
      <c r="AG438" s="1785"/>
      <c r="AI438" s="620">
        <f>SUM(I431:M437)-I438</f>
        <v>0</v>
      </c>
      <c r="AJ438" s="621">
        <f>SUM(N433:R437)-N438</f>
        <v>0</v>
      </c>
      <c r="AK438" s="621">
        <f>SUM(S433:W437)-S438</f>
        <v>0</v>
      </c>
      <c r="AL438" s="621">
        <f>SUM(X433:AB437)-X438</f>
        <v>0</v>
      </c>
      <c r="AM438" s="622">
        <f t="shared" si="198"/>
        <v>0</v>
      </c>
      <c r="AN438" s="18"/>
      <c r="AO438" s="628">
        <f>AC438-BS!$E$50-BS!$E$62</f>
        <v>0</v>
      </c>
      <c r="AP438" s="18"/>
      <c r="AQ438" s="18"/>
    </row>
    <row r="439" spans="1:43" s="592" customFormat="1">
      <c r="A439" s="605"/>
      <c r="AI439" s="18"/>
      <c r="AJ439" s="18"/>
      <c r="AK439" s="18"/>
      <c r="AL439" s="18"/>
      <c r="AM439" s="18"/>
      <c r="AN439" s="18"/>
      <c r="AO439" s="18"/>
      <c r="AP439" s="18"/>
      <c r="AQ439" s="18"/>
    </row>
    <row r="440" spans="1:43" s="592" customFormat="1">
      <c r="A440" s="605"/>
      <c r="AI440" s="18"/>
      <c r="AJ440" s="18"/>
      <c r="AK440" s="18"/>
      <c r="AL440" s="18"/>
      <c r="AM440" s="18"/>
      <c r="AN440" s="18"/>
      <c r="AO440" s="18"/>
      <c r="AP440" s="18"/>
      <c r="AQ440" s="18"/>
    </row>
    <row r="441" spans="1:43" s="592" customFormat="1">
      <c r="A441" s="605"/>
      <c r="D441" s="1767" t="s">
        <v>1418</v>
      </c>
      <c r="E441" s="1767"/>
      <c r="F441" s="1767"/>
      <c r="G441" s="1767"/>
      <c r="H441" s="1767"/>
      <c r="I441" s="1767"/>
      <c r="J441" s="1767"/>
      <c r="K441" s="1767"/>
      <c r="L441" s="1767"/>
      <c r="M441" s="1767"/>
      <c r="N441" s="1767"/>
      <c r="O441" s="1767"/>
      <c r="P441" s="1767"/>
      <c r="Q441" s="1767"/>
      <c r="R441" s="1767"/>
      <c r="S441" s="1767"/>
      <c r="T441" s="1767"/>
      <c r="U441" s="1767"/>
      <c r="V441" s="1767"/>
      <c r="W441" s="1767"/>
      <c r="X441" s="1767"/>
      <c r="Y441" s="1767"/>
      <c r="Z441" s="1767"/>
      <c r="AA441" s="1767"/>
      <c r="AB441" s="1767"/>
      <c r="AC441" s="1767"/>
      <c r="AD441" s="1767"/>
      <c r="AE441" s="1767"/>
      <c r="AF441" s="1767"/>
      <c r="AG441" s="1767"/>
      <c r="AI441" s="18"/>
      <c r="AJ441" s="18"/>
      <c r="AK441" s="18"/>
      <c r="AL441" s="18"/>
      <c r="AM441" s="18"/>
      <c r="AN441" s="18"/>
      <c r="AO441" s="18"/>
      <c r="AP441" s="18"/>
      <c r="AQ441" s="18"/>
    </row>
    <row r="442" spans="1:43" s="592" customFormat="1" ht="15" thickBot="1">
      <c r="A442" s="605"/>
      <c r="AI442" s="18"/>
      <c r="AJ442" s="18"/>
      <c r="AK442" s="18"/>
      <c r="AL442" s="18"/>
      <c r="AM442" s="18"/>
      <c r="AN442" s="18"/>
      <c r="AO442" s="18"/>
      <c r="AP442" s="18"/>
      <c r="AQ442" s="18"/>
    </row>
    <row r="443" spans="1:43" s="592" customFormat="1" ht="27.75" customHeight="1" thickTop="1" thickBot="1">
      <c r="A443" s="605">
        <v>16</v>
      </c>
      <c r="D443" s="1705" t="s">
        <v>131</v>
      </c>
      <c r="E443" s="1705"/>
      <c r="F443" s="1705"/>
      <c r="G443" s="1705"/>
      <c r="H443" s="1705"/>
      <c r="I443" s="1705"/>
      <c r="J443" s="1705"/>
      <c r="K443" s="1705"/>
      <c r="L443" s="1705"/>
      <c r="M443" s="1705" t="s">
        <v>132</v>
      </c>
      <c r="N443" s="1705"/>
      <c r="O443" s="1705"/>
      <c r="P443" s="1705"/>
      <c r="Q443" s="1705"/>
      <c r="R443" s="1705"/>
      <c r="S443" s="1705"/>
      <c r="T443" s="1705" t="s">
        <v>133</v>
      </c>
      <c r="U443" s="1705"/>
      <c r="V443" s="1705"/>
      <c r="W443" s="1705"/>
      <c r="X443" s="1705"/>
      <c r="Y443" s="1705"/>
      <c r="Z443" s="1705"/>
      <c r="AA443" s="1705" t="s">
        <v>129</v>
      </c>
      <c r="AB443" s="1705"/>
      <c r="AC443" s="1705"/>
      <c r="AD443" s="1705"/>
      <c r="AE443" s="1705"/>
      <c r="AF443" s="1705"/>
      <c r="AG443" s="1705"/>
      <c r="AI443" s="18"/>
      <c r="AJ443" s="18"/>
      <c r="AK443" s="600" t="s">
        <v>132</v>
      </c>
      <c r="AL443" s="603" t="s">
        <v>133</v>
      </c>
      <c r="AM443" s="603" t="s">
        <v>129</v>
      </c>
      <c r="AN443" s="18"/>
      <c r="AO443" s="600" t="s">
        <v>129</v>
      </c>
      <c r="AP443" s="18"/>
      <c r="AQ443" s="18"/>
    </row>
    <row r="444" spans="1:43" s="592" customFormat="1" ht="27.75" customHeight="1" thickBot="1">
      <c r="A444" s="605"/>
      <c r="D444" s="1768" t="s">
        <v>134</v>
      </c>
      <c r="E444" s="1768"/>
      <c r="F444" s="1768"/>
      <c r="G444" s="1768"/>
      <c r="H444" s="1768"/>
      <c r="I444" s="1768"/>
      <c r="J444" s="1768"/>
      <c r="K444" s="1768"/>
      <c r="L444" s="1768"/>
      <c r="M444" s="1768"/>
      <c r="N444" s="1768"/>
      <c r="O444" s="1768"/>
      <c r="P444" s="1768"/>
      <c r="Q444" s="1768"/>
      <c r="R444" s="1768"/>
      <c r="S444" s="1768"/>
      <c r="T444" s="1768"/>
      <c r="U444" s="1768"/>
      <c r="V444" s="1768"/>
      <c r="W444" s="1768"/>
      <c r="X444" s="1768"/>
      <c r="Y444" s="1768"/>
      <c r="Z444" s="1768"/>
      <c r="AA444" s="1768"/>
      <c r="AB444" s="1768"/>
      <c r="AC444" s="1768"/>
      <c r="AD444" s="1768"/>
      <c r="AE444" s="1768"/>
      <c r="AF444" s="1768"/>
      <c r="AG444" s="1768"/>
      <c r="AI444" s="18"/>
      <c r="AJ444" s="18"/>
      <c r="AK444" s="623"/>
      <c r="AL444" s="624"/>
      <c r="AM444" s="629"/>
      <c r="AN444" s="18"/>
      <c r="AO444" s="631"/>
      <c r="AP444" s="18"/>
      <c r="AQ444" s="18"/>
    </row>
    <row r="445" spans="1:43" s="592" customFormat="1" ht="27.75" customHeight="1">
      <c r="A445" s="605"/>
      <c r="D445" s="1739" t="s">
        <v>135</v>
      </c>
      <c r="E445" s="1739"/>
      <c r="F445" s="1739"/>
      <c r="G445" s="1739"/>
      <c r="H445" s="1739"/>
      <c r="I445" s="1739"/>
      <c r="J445" s="1739"/>
      <c r="K445" s="1739"/>
      <c r="L445" s="1739"/>
      <c r="M445" s="1710"/>
      <c r="N445" s="1710"/>
      <c r="O445" s="1710"/>
      <c r="P445" s="1710"/>
      <c r="Q445" s="1710"/>
      <c r="R445" s="1710"/>
      <c r="S445" s="1710"/>
      <c r="T445" s="1769"/>
      <c r="U445" s="1770"/>
      <c r="V445" s="1770"/>
      <c r="W445" s="1770"/>
      <c r="X445" s="1770"/>
      <c r="Y445" s="1770"/>
      <c r="Z445" s="1771"/>
      <c r="AA445" s="1780">
        <f>M445+T445</f>
        <v>0</v>
      </c>
      <c r="AB445" s="1780"/>
      <c r="AC445" s="1780"/>
      <c r="AD445" s="1780"/>
      <c r="AE445" s="1780"/>
      <c r="AF445" s="1780"/>
      <c r="AG445" s="1780"/>
      <c r="AI445" s="18"/>
      <c r="AJ445" s="18"/>
      <c r="AK445" s="617"/>
      <c r="AL445" s="618"/>
      <c r="AM445" s="619">
        <f>SUM(M445:Z445)-AA445</f>
        <v>0</v>
      </c>
      <c r="AN445" s="18"/>
      <c r="AO445" s="626">
        <f>AA445-BS!$D$54</f>
        <v>0</v>
      </c>
      <c r="AP445" s="18"/>
      <c r="AQ445" s="18"/>
    </row>
    <row r="446" spans="1:43" s="592" customFormat="1" ht="27.75" customHeight="1">
      <c r="A446" s="605"/>
      <c r="D446" s="1681" t="s">
        <v>1792</v>
      </c>
      <c r="E446" s="1681"/>
      <c r="F446" s="1681"/>
      <c r="G446" s="1681"/>
      <c r="H446" s="1681"/>
      <c r="I446" s="1681"/>
      <c r="J446" s="1681"/>
      <c r="K446" s="1681"/>
      <c r="L446" s="1681"/>
      <c r="M446" s="1679"/>
      <c r="N446" s="1679"/>
      <c r="O446" s="1679"/>
      <c r="P446" s="1679"/>
      <c r="Q446" s="1679"/>
      <c r="R446" s="1679"/>
      <c r="S446" s="1679"/>
      <c r="T446" s="1679"/>
      <c r="U446" s="1679"/>
      <c r="V446" s="1679"/>
      <c r="W446" s="1679"/>
      <c r="X446" s="1679"/>
      <c r="Y446" s="1679"/>
      <c r="Z446" s="1679"/>
      <c r="AA446" s="1773">
        <f t="shared" ref="AA446:AA449" si="200">M446+T446</f>
        <v>0</v>
      </c>
      <c r="AB446" s="1773"/>
      <c r="AC446" s="1773"/>
      <c r="AD446" s="1773"/>
      <c r="AE446" s="1773"/>
      <c r="AF446" s="1773"/>
      <c r="AG446" s="1773"/>
      <c r="AI446" s="18"/>
      <c r="AJ446" s="18"/>
      <c r="AK446" s="617"/>
      <c r="AL446" s="618"/>
      <c r="AM446" s="619">
        <f t="shared" ref="AM446:AM449" si="201">SUM(M446:Z446)-AA446</f>
        <v>0</v>
      </c>
      <c r="AN446" s="18"/>
      <c r="AO446" s="626">
        <f>AA446-BS!$D$52-BS!$D$53</f>
        <v>0</v>
      </c>
      <c r="AP446" s="18"/>
      <c r="AQ446" s="18"/>
    </row>
    <row r="447" spans="1:43" s="592" customFormat="1" ht="27.75" customHeight="1">
      <c r="A447" s="605"/>
      <c r="D447" s="1681" t="s">
        <v>136</v>
      </c>
      <c r="E447" s="1681"/>
      <c r="F447" s="1681"/>
      <c r="G447" s="1681"/>
      <c r="H447" s="1681"/>
      <c r="I447" s="1681"/>
      <c r="J447" s="1681"/>
      <c r="K447" s="1681"/>
      <c r="L447" s="1681"/>
      <c r="M447" s="1679"/>
      <c r="N447" s="1679"/>
      <c r="O447" s="1679"/>
      <c r="P447" s="1679"/>
      <c r="Q447" s="1679"/>
      <c r="R447" s="1679"/>
      <c r="S447" s="1679"/>
      <c r="T447" s="1679"/>
      <c r="U447" s="1679"/>
      <c r="V447" s="1679"/>
      <c r="W447" s="1679"/>
      <c r="X447" s="1679"/>
      <c r="Y447" s="1679"/>
      <c r="Z447" s="1679"/>
      <c r="AA447" s="1773">
        <f t="shared" si="200"/>
        <v>0</v>
      </c>
      <c r="AB447" s="1773"/>
      <c r="AC447" s="1773"/>
      <c r="AD447" s="1773"/>
      <c r="AE447" s="1773"/>
      <c r="AF447" s="1773"/>
      <c r="AG447" s="1773"/>
      <c r="AI447" s="18"/>
      <c r="AJ447" s="18"/>
      <c r="AK447" s="617"/>
      <c r="AL447" s="618"/>
      <c r="AM447" s="619">
        <f t="shared" si="201"/>
        <v>0</v>
      </c>
      <c r="AN447" s="18"/>
      <c r="AO447" s="626">
        <f>AA447-BS!$D$56-BS!$D$57</f>
        <v>0</v>
      </c>
      <c r="AP447" s="18"/>
      <c r="AQ447" s="18"/>
    </row>
    <row r="448" spans="1:43" s="592" customFormat="1" ht="27.75" customHeight="1">
      <c r="A448" s="605"/>
      <c r="D448" s="1681" t="s">
        <v>127</v>
      </c>
      <c r="E448" s="1681"/>
      <c r="F448" s="1681"/>
      <c r="G448" s="1681"/>
      <c r="H448" s="1681"/>
      <c r="I448" s="1681"/>
      <c r="J448" s="1681"/>
      <c r="K448" s="1681"/>
      <c r="L448" s="1681"/>
      <c r="M448" s="1679">
        <v>77900</v>
      </c>
      <c r="N448" s="1679"/>
      <c r="O448" s="1679"/>
      <c r="P448" s="1679"/>
      <c r="Q448" s="1679"/>
      <c r="R448" s="1679"/>
      <c r="S448" s="1679"/>
      <c r="T448" s="1679"/>
      <c r="U448" s="1679"/>
      <c r="V448" s="1679"/>
      <c r="W448" s="1679"/>
      <c r="X448" s="1679"/>
      <c r="Y448" s="1679"/>
      <c r="Z448" s="1679"/>
      <c r="AA448" s="1773">
        <f t="shared" si="200"/>
        <v>77900</v>
      </c>
      <c r="AB448" s="1773"/>
      <c r="AC448" s="1773"/>
      <c r="AD448" s="1773"/>
      <c r="AE448" s="1773"/>
      <c r="AF448" s="1773"/>
      <c r="AG448" s="1773"/>
      <c r="AI448" s="18"/>
      <c r="AJ448" s="18"/>
      <c r="AK448" s="617"/>
      <c r="AL448" s="618"/>
      <c r="AM448" s="619">
        <f t="shared" si="201"/>
        <v>0</v>
      </c>
      <c r="AN448" s="18"/>
      <c r="AO448" s="626">
        <f>AA448-BS!$D$58</f>
        <v>77900</v>
      </c>
      <c r="AP448" s="18"/>
      <c r="AQ448" s="18"/>
    </row>
    <row r="449" spans="1:43" s="592" customFormat="1" ht="27.75" customHeight="1" thickBot="1">
      <c r="A449" s="605"/>
      <c r="D449" s="1738" t="s">
        <v>128</v>
      </c>
      <c r="E449" s="1738"/>
      <c r="F449" s="1738"/>
      <c r="G449" s="1738"/>
      <c r="H449" s="1738"/>
      <c r="I449" s="1738"/>
      <c r="J449" s="1738"/>
      <c r="K449" s="1738"/>
      <c r="L449" s="1738"/>
      <c r="M449" s="1682"/>
      <c r="N449" s="1792"/>
      <c r="O449" s="1792"/>
      <c r="P449" s="1792"/>
      <c r="Q449" s="1792"/>
      <c r="R449" s="1792"/>
      <c r="S449" s="1696"/>
      <c r="T449" s="1679"/>
      <c r="U449" s="1679"/>
      <c r="V449" s="1679"/>
      <c r="W449" s="1679"/>
      <c r="X449" s="1679"/>
      <c r="Y449" s="1679"/>
      <c r="Z449" s="1679"/>
      <c r="AA449" s="1773">
        <f t="shared" si="200"/>
        <v>0</v>
      </c>
      <c r="AB449" s="1773"/>
      <c r="AC449" s="1773"/>
      <c r="AD449" s="1773"/>
      <c r="AE449" s="1773"/>
      <c r="AF449" s="1773"/>
      <c r="AG449" s="1773"/>
      <c r="AI449" s="18"/>
      <c r="AJ449" s="18"/>
      <c r="AK449" s="617"/>
      <c r="AL449" s="618"/>
      <c r="AM449" s="619">
        <f t="shared" si="201"/>
        <v>0</v>
      </c>
      <c r="AN449" s="18"/>
      <c r="AO449" s="626">
        <f>AA449-BS!E55-BS!E59-BS!E60-BS!E61</f>
        <v>0</v>
      </c>
      <c r="AP449" s="18"/>
      <c r="AQ449" s="18"/>
    </row>
    <row r="450" spans="1:43" s="592" customFormat="1" ht="27.75" customHeight="1" thickBot="1">
      <c r="A450" s="605"/>
      <c r="D450" s="1768" t="s">
        <v>137</v>
      </c>
      <c r="E450" s="1768"/>
      <c r="F450" s="1768"/>
      <c r="G450" s="1768"/>
      <c r="H450" s="1768"/>
      <c r="I450" s="1768"/>
      <c r="J450" s="1768"/>
      <c r="K450" s="1768"/>
      <c r="L450" s="1768"/>
      <c r="M450" s="1825"/>
      <c r="N450" s="1825"/>
      <c r="O450" s="1825"/>
      <c r="P450" s="1825"/>
      <c r="Q450" s="1825"/>
      <c r="R450" s="1825"/>
      <c r="S450" s="1825"/>
      <c r="T450" s="1825">
        <f>SUM(T445:Z449)</f>
        <v>0</v>
      </c>
      <c r="U450" s="1825"/>
      <c r="V450" s="1825"/>
      <c r="W450" s="1825"/>
      <c r="X450" s="1825"/>
      <c r="Y450" s="1825"/>
      <c r="Z450" s="1825"/>
      <c r="AA450" s="1825">
        <f>SUM(AA445:AG449)</f>
        <v>77900</v>
      </c>
      <c r="AB450" s="1825"/>
      <c r="AC450" s="1825"/>
      <c r="AD450" s="1825"/>
      <c r="AE450" s="1825"/>
      <c r="AF450" s="1825"/>
      <c r="AG450" s="1825"/>
      <c r="AI450" s="18"/>
      <c r="AJ450" s="618"/>
      <c r="AK450" s="620">
        <f>SUM(M445:S449)-M450</f>
        <v>77900</v>
      </c>
      <c r="AL450" s="621">
        <f>SUM(T445:Z449)-T450</f>
        <v>0</v>
      </c>
      <c r="AM450" s="622">
        <f>SUM(AA445:AG449)-AA450</f>
        <v>0</v>
      </c>
      <c r="AN450" s="18"/>
      <c r="AO450" s="628">
        <f>AA450-BS!$D$50</f>
        <v>77900</v>
      </c>
      <c r="AP450" s="18"/>
      <c r="AQ450" s="18"/>
    </row>
    <row r="451" spans="1:43" s="592" customFormat="1" ht="27.75" customHeight="1" thickBot="1">
      <c r="A451" s="605"/>
      <c r="D451" s="1768" t="s">
        <v>138</v>
      </c>
      <c r="E451" s="1768"/>
      <c r="F451" s="1768"/>
      <c r="G451" s="1768"/>
      <c r="H451" s="1768"/>
      <c r="I451" s="1768"/>
      <c r="J451" s="1768"/>
      <c r="K451" s="1768"/>
      <c r="L451" s="1768"/>
      <c r="M451" s="1768"/>
      <c r="N451" s="1768"/>
      <c r="O451" s="1768"/>
      <c r="P451" s="1768"/>
      <c r="Q451" s="1768"/>
      <c r="R451" s="1768"/>
      <c r="S451" s="1768"/>
      <c r="T451" s="1768"/>
      <c r="U451" s="1768"/>
      <c r="V451" s="1768"/>
      <c r="W451" s="1768"/>
      <c r="X451" s="1768"/>
      <c r="Y451" s="1768"/>
      <c r="Z451" s="1768"/>
      <c r="AA451" s="1768"/>
      <c r="AB451" s="1768"/>
      <c r="AC451" s="1768"/>
      <c r="AD451" s="1768"/>
      <c r="AE451" s="1768"/>
      <c r="AF451" s="1768"/>
      <c r="AG451" s="1768"/>
      <c r="AI451" s="18"/>
      <c r="AJ451" s="18"/>
      <c r="AK451" s="18"/>
      <c r="AL451" s="18"/>
      <c r="AM451" s="18"/>
      <c r="AN451" s="18"/>
      <c r="AO451" s="18"/>
      <c r="AP451" s="18"/>
      <c r="AQ451" s="18"/>
    </row>
    <row r="452" spans="1:43" s="592" customFormat="1" ht="27.75" customHeight="1">
      <c r="A452" s="605"/>
      <c r="D452" s="1739" t="s">
        <v>139</v>
      </c>
      <c r="E452" s="1739"/>
      <c r="F452" s="1739"/>
      <c r="G452" s="1739"/>
      <c r="H452" s="1739"/>
      <c r="I452" s="1739"/>
      <c r="J452" s="1739"/>
      <c r="K452" s="1739"/>
      <c r="L452" s="1739"/>
      <c r="M452" s="1710">
        <v>232009</v>
      </c>
      <c r="N452" s="1710"/>
      <c r="O452" s="1710"/>
      <c r="P452" s="1710"/>
      <c r="Q452" s="1710"/>
      <c r="R452" s="1710"/>
      <c r="S452" s="1710"/>
      <c r="T452" s="1710"/>
      <c r="U452" s="1710"/>
      <c r="V452" s="1710"/>
      <c r="W452" s="1710"/>
      <c r="X452" s="1710"/>
      <c r="Y452" s="1710"/>
      <c r="Z452" s="1710"/>
      <c r="AA452" s="1780">
        <f>M452+T452</f>
        <v>232009</v>
      </c>
      <c r="AB452" s="1780"/>
      <c r="AC452" s="1780"/>
      <c r="AD452" s="1780"/>
      <c r="AE452" s="1780"/>
      <c r="AF452" s="1780"/>
      <c r="AG452" s="1780"/>
      <c r="AI452" s="18"/>
      <c r="AJ452" s="18"/>
      <c r="AK452" s="623"/>
      <c r="AL452" s="624"/>
      <c r="AM452" s="625">
        <f t="shared" ref="AM452:AM453" si="202">SUM(M452:Z452)-AA452</f>
        <v>0</v>
      </c>
      <c r="AN452" s="18"/>
      <c r="AO452" s="631">
        <f>AA452-BS!$D$66</f>
        <v>232009</v>
      </c>
      <c r="AP452" s="18"/>
      <c r="AQ452" s="18"/>
    </row>
    <row r="453" spans="1:43" s="592" customFormat="1" ht="27.75" customHeight="1">
      <c r="A453" s="605"/>
      <c r="D453" s="1681" t="s">
        <v>1793</v>
      </c>
      <c r="E453" s="1681"/>
      <c r="F453" s="1681"/>
      <c r="G453" s="1681"/>
      <c r="H453" s="1681"/>
      <c r="I453" s="1681"/>
      <c r="J453" s="1681"/>
      <c r="K453" s="1681"/>
      <c r="L453" s="1681"/>
      <c r="M453" s="1679">
        <v>12549</v>
      </c>
      <c r="N453" s="1679"/>
      <c r="O453" s="1679"/>
      <c r="P453" s="1679"/>
      <c r="Q453" s="1679"/>
      <c r="R453" s="1679"/>
      <c r="S453" s="1679"/>
      <c r="T453" s="1679"/>
      <c r="U453" s="1679"/>
      <c r="V453" s="1679"/>
      <c r="W453" s="1679"/>
      <c r="X453" s="1679"/>
      <c r="Y453" s="1679"/>
      <c r="Z453" s="1679"/>
      <c r="AA453" s="1773">
        <f t="shared" ref="AA453:AA455" si="203">M453+T453</f>
        <v>12549</v>
      </c>
      <c r="AB453" s="1773"/>
      <c r="AC453" s="1773"/>
      <c r="AD453" s="1773"/>
      <c r="AE453" s="1773"/>
      <c r="AF453" s="1773"/>
      <c r="AG453" s="1773"/>
      <c r="AI453" s="18"/>
      <c r="AJ453" s="18"/>
      <c r="AK453" s="617"/>
      <c r="AL453" s="618"/>
      <c r="AM453" s="619">
        <f t="shared" si="202"/>
        <v>0</v>
      </c>
      <c r="AN453" s="18"/>
      <c r="AO453" s="626">
        <f>AA453-BS!$D$64-BS!$D$65</f>
        <v>12549</v>
      </c>
      <c r="AP453" s="18"/>
      <c r="AQ453" s="18"/>
    </row>
    <row r="454" spans="1:43" s="592" customFormat="1" ht="27.75" customHeight="1">
      <c r="A454" s="605"/>
      <c r="D454" s="1681" t="s">
        <v>136</v>
      </c>
      <c r="E454" s="1681"/>
      <c r="F454" s="1681"/>
      <c r="G454" s="1681"/>
      <c r="H454" s="1681"/>
      <c r="I454" s="1681"/>
      <c r="J454" s="1681"/>
      <c r="K454" s="1681"/>
      <c r="L454" s="1681"/>
      <c r="M454" s="1679"/>
      <c r="N454" s="1679"/>
      <c r="O454" s="1679"/>
      <c r="P454" s="1679"/>
      <c r="Q454" s="1679"/>
      <c r="R454" s="1679"/>
      <c r="S454" s="1679"/>
      <c r="T454" s="1679"/>
      <c r="U454" s="1679"/>
      <c r="V454" s="1679"/>
      <c r="W454" s="1679"/>
      <c r="X454" s="1679"/>
      <c r="Y454" s="1679"/>
      <c r="Z454" s="1679"/>
      <c r="AA454" s="1773">
        <f t="shared" si="203"/>
        <v>0</v>
      </c>
      <c r="AB454" s="1773"/>
      <c r="AC454" s="1773"/>
      <c r="AD454" s="1773"/>
      <c r="AE454" s="1773"/>
      <c r="AF454" s="1773"/>
      <c r="AG454" s="1773"/>
      <c r="AI454" s="18"/>
      <c r="AJ454" s="18"/>
      <c r="AK454" s="617"/>
      <c r="AL454" s="618"/>
      <c r="AM454" s="619">
        <f>SUM(M454:Z454)-AA454</f>
        <v>0</v>
      </c>
      <c r="AN454" s="18"/>
      <c r="AO454" s="626">
        <f>AA454-BS!$D$68-BS!$D$69</f>
        <v>0</v>
      </c>
      <c r="AP454" s="18"/>
      <c r="AQ454" s="18"/>
    </row>
    <row r="455" spans="1:43" s="592" customFormat="1" ht="27.75" customHeight="1">
      <c r="A455" s="605"/>
      <c r="D455" s="1681" t="s">
        <v>127</v>
      </c>
      <c r="E455" s="1681"/>
      <c r="F455" s="1681"/>
      <c r="G455" s="1681"/>
      <c r="H455" s="1681"/>
      <c r="I455" s="1681"/>
      <c r="J455" s="1681"/>
      <c r="K455" s="1681"/>
      <c r="L455" s="1681"/>
      <c r="M455" s="1679"/>
      <c r="N455" s="1679"/>
      <c r="O455" s="1679"/>
      <c r="P455" s="1679"/>
      <c r="Q455" s="1679"/>
      <c r="R455" s="1679"/>
      <c r="S455" s="1679"/>
      <c r="T455" s="1679"/>
      <c r="U455" s="1679"/>
      <c r="V455" s="1679"/>
      <c r="W455" s="1679"/>
      <c r="X455" s="1679"/>
      <c r="Y455" s="1679"/>
      <c r="Z455" s="1679"/>
      <c r="AA455" s="1773">
        <f t="shared" si="203"/>
        <v>0</v>
      </c>
      <c r="AB455" s="1773"/>
      <c r="AC455" s="1773"/>
      <c r="AD455" s="1773"/>
      <c r="AE455" s="1773"/>
      <c r="AF455" s="1773"/>
      <c r="AG455" s="1773"/>
      <c r="AI455" s="18"/>
      <c r="AJ455" s="18"/>
      <c r="AK455" s="617"/>
      <c r="AL455" s="618"/>
      <c r="AM455" s="619">
        <f t="shared" ref="AM455:AM457" si="204">SUM(M455:Z455)-AA455</f>
        <v>0</v>
      </c>
      <c r="AN455" s="18"/>
      <c r="AO455" s="626">
        <f>AA455-BS!$D$70</f>
        <v>0</v>
      </c>
      <c r="AP455" s="18"/>
      <c r="AQ455" s="18"/>
    </row>
    <row r="456" spans="1:43" s="592" customFormat="1" ht="27.75" customHeight="1">
      <c r="A456" s="605"/>
      <c r="D456" s="1681" t="s">
        <v>140</v>
      </c>
      <c r="E456" s="1681"/>
      <c r="F456" s="1681"/>
      <c r="G456" s="1681"/>
      <c r="H456" s="1681"/>
      <c r="I456" s="1681"/>
      <c r="J456" s="1681"/>
      <c r="K456" s="1681"/>
      <c r="L456" s="1681"/>
      <c r="M456" s="1824"/>
      <c r="N456" s="1824"/>
      <c r="O456" s="1824"/>
      <c r="P456" s="1824"/>
      <c r="Q456" s="1824"/>
      <c r="R456" s="1824"/>
      <c r="S456" s="1824"/>
      <c r="T456" s="1679"/>
      <c r="U456" s="1679"/>
      <c r="V456" s="1679"/>
      <c r="W456" s="1679"/>
      <c r="X456" s="1679"/>
      <c r="Y456" s="1679"/>
      <c r="Z456" s="1679"/>
      <c r="AA456" s="1773">
        <f>M456+T456</f>
        <v>0</v>
      </c>
      <c r="AB456" s="1773"/>
      <c r="AC456" s="1773"/>
      <c r="AD456" s="1773"/>
      <c r="AE456" s="1773"/>
      <c r="AF456" s="1773"/>
      <c r="AG456" s="1773"/>
      <c r="AI456" s="18"/>
      <c r="AJ456" s="18"/>
      <c r="AK456" s="617"/>
      <c r="AL456" s="618"/>
      <c r="AM456" s="619">
        <f t="shared" si="204"/>
        <v>0</v>
      </c>
      <c r="AN456" s="18"/>
      <c r="AO456" s="627">
        <f>AA455-BS!$D$71</f>
        <v>0</v>
      </c>
      <c r="AP456" s="18"/>
      <c r="AQ456" s="18"/>
    </row>
    <row r="457" spans="1:43" s="592" customFormat="1" ht="27.75" customHeight="1">
      <c r="A457" s="605"/>
      <c r="D457" s="1681" t="s">
        <v>141</v>
      </c>
      <c r="E457" s="1681"/>
      <c r="F457" s="1681"/>
      <c r="G457" s="1681"/>
      <c r="H457" s="1681"/>
      <c r="I457" s="1681"/>
      <c r="J457" s="1681"/>
      <c r="K457" s="1681"/>
      <c r="L457" s="1681"/>
      <c r="M457" s="1679"/>
      <c r="N457" s="1679"/>
      <c r="O457" s="1679"/>
      <c r="P457" s="1679"/>
      <c r="Q457" s="1679"/>
      <c r="R457" s="1679"/>
      <c r="S457" s="1679"/>
      <c r="T457" s="1679"/>
      <c r="U457" s="1679"/>
      <c r="V457" s="1679"/>
      <c r="W457" s="1679"/>
      <c r="X457" s="1679"/>
      <c r="Y457" s="1679"/>
      <c r="Z457" s="1679"/>
      <c r="AA457" s="1773">
        <f t="shared" ref="AA457:AA458" si="205">M457+T457</f>
        <v>0</v>
      </c>
      <c r="AB457" s="1773"/>
      <c r="AC457" s="1773"/>
      <c r="AD457" s="1773"/>
      <c r="AE457" s="1773"/>
      <c r="AF457" s="1773"/>
      <c r="AG457" s="1773"/>
      <c r="AI457" s="18"/>
      <c r="AJ457" s="18"/>
      <c r="AK457" s="617"/>
      <c r="AL457" s="618"/>
      <c r="AM457" s="619">
        <f t="shared" si="204"/>
        <v>0</v>
      </c>
      <c r="AN457" s="18"/>
      <c r="AO457" s="626">
        <f>AA457-BS!$D$72</f>
        <v>0</v>
      </c>
      <c r="AP457" s="18"/>
      <c r="AQ457" s="18"/>
    </row>
    <row r="458" spans="1:43" s="592" customFormat="1" ht="27.75" customHeight="1" thickBot="1">
      <c r="A458" s="605"/>
      <c r="D458" s="1738" t="s">
        <v>128</v>
      </c>
      <c r="E458" s="1738"/>
      <c r="F458" s="1738"/>
      <c r="G458" s="1738"/>
      <c r="H458" s="1738"/>
      <c r="I458" s="1738"/>
      <c r="J458" s="1738"/>
      <c r="K458" s="1738"/>
      <c r="L458" s="1738"/>
      <c r="M458" s="1682">
        <v>0</v>
      </c>
      <c r="N458" s="1792"/>
      <c r="O458" s="1792"/>
      <c r="P458" s="1792"/>
      <c r="Q458" s="1792"/>
      <c r="R458" s="1792"/>
      <c r="S458" s="1696"/>
      <c r="T458" s="1679"/>
      <c r="U458" s="1679"/>
      <c r="V458" s="1679"/>
      <c r="W458" s="1679"/>
      <c r="X458" s="1679"/>
      <c r="Y458" s="1679"/>
      <c r="Z458" s="1679"/>
      <c r="AA458" s="1773">
        <f t="shared" si="205"/>
        <v>0</v>
      </c>
      <c r="AB458" s="1773"/>
      <c r="AC458" s="1773"/>
      <c r="AD458" s="1773"/>
      <c r="AE458" s="1773"/>
      <c r="AF458" s="1773"/>
      <c r="AG458" s="1773"/>
      <c r="AI458" s="18"/>
      <c r="AJ458" s="18"/>
      <c r="AK458" s="617"/>
      <c r="AL458" s="618"/>
      <c r="AM458" s="619">
        <f>SUM(M458:Z458)-AA458</f>
        <v>0</v>
      </c>
      <c r="AN458" s="18"/>
      <c r="AO458" s="626">
        <f>AA458-BS!$D$67-BS!$D$71-BS!$D$73-BS!$D$74</f>
        <v>0</v>
      </c>
      <c r="AP458" s="18"/>
      <c r="AQ458" s="18"/>
    </row>
    <row r="459" spans="1:43" s="592" customFormat="1" ht="27.75" customHeight="1" thickBot="1">
      <c r="A459" s="605"/>
      <c r="D459" s="1837" t="s">
        <v>142</v>
      </c>
      <c r="E459" s="1837"/>
      <c r="F459" s="1837"/>
      <c r="G459" s="1837"/>
      <c r="H459" s="1837"/>
      <c r="I459" s="1837"/>
      <c r="J459" s="1837"/>
      <c r="K459" s="1837"/>
      <c r="L459" s="1837"/>
      <c r="M459" s="1825">
        <f>SUM(M452:S458)</f>
        <v>244558</v>
      </c>
      <c r="N459" s="1825"/>
      <c r="O459" s="1825"/>
      <c r="P459" s="1825"/>
      <c r="Q459" s="1825"/>
      <c r="R459" s="1825"/>
      <c r="S459" s="1825"/>
      <c r="T459" s="1825">
        <f t="shared" ref="T459" si="206">SUM(T452:Z458)</f>
        <v>0</v>
      </c>
      <c r="U459" s="1825"/>
      <c r="V459" s="1825"/>
      <c r="W459" s="1825"/>
      <c r="X459" s="1825"/>
      <c r="Y459" s="1825"/>
      <c r="Z459" s="1825"/>
      <c r="AA459" s="1825">
        <f>SUM(AA452:AG458)</f>
        <v>244558</v>
      </c>
      <c r="AB459" s="1825"/>
      <c r="AC459" s="1825"/>
      <c r="AD459" s="1825"/>
      <c r="AE459" s="1825"/>
      <c r="AF459" s="1825"/>
      <c r="AG459" s="1825"/>
      <c r="AI459" s="18"/>
      <c r="AJ459" s="18"/>
      <c r="AK459" s="620">
        <f>SUM(M452:S458)-M459</f>
        <v>0</v>
      </c>
      <c r="AL459" s="621">
        <f>SUM(T452:Z458)-T459</f>
        <v>0</v>
      </c>
      <c r="AM459" s="622">
        <f>SUM(AA452:AG458)-AA459</f>
        <v>0</v>
      </c>
      <c r="AN459" s="18"/>
      <c r="AO459" s="628">
        <f>AA459-BS!$D$62</f>
        <v>244558</v>
      </c>
      <c r="AP459" s="18"/>
      <c r="AQ459" s="18"/>
    </row>
    <row r="460" spans="1:43" s="592" customFormat="1">
      <c r="A460" s="605"/>
      <c r="AI460" s="18"/>
      <c r="AJ460" s="18"/>
      <c r="AK460" s="18"/>
      <c r="AL460" s="18"/>
      <c r="AM460" s="18"/>
      <c r="AN460" s="18"/>
      <c r="AO460" s="18"/>
      <c r="AP460" s="18"/>
      <c r="AQ460" s="18"/>
    </row>
    <row r="461" spans="1:43" s="592" customFormat="1">
      <c r="A461" s="605"/>
      <c r="AI461" s="18"/>
      <c r="AJ461" s="18"/>
      <c r="AK461" s="18"/>
      <c r="AL461" s="18"/>
      <c r="AM461" s="18"/>
      <c r="AN461" s="18"/>
      <c r="AO461" s="18"/>
      <c r="AP461" s="18"/>
      <c r="AQ461" s="18"/>
    </row>
    <row r="462" spans="1:43" s="592" customFormat="1">
      <c r="A462" s="605"/>
      <c r="AI462" s="18"/>
      <c r="AJ462" s="18"/>
      <c r="AK462" s="18"/>
      <c r="AL462" s="18"/>
      <c r="AM462" s="18"/>
      <c r="AN462" s="18"/>
      <c r="AO462" s="18"/>
      <c r="AP462" s="18"/>
      <c r="AQ462" s="18"/>
    </row>
    <row r="463" spans="1:43" s="592" customFormat="1">
      <c r="A463" s="605"/>
      <c r="D463" s="590" t="s">
        <v>1422</v>
      </c>
      <c r="AI463" s="18"/>
      <c r="AJ463" s="18"/>
      <c r="AK463" s="18"/>
      <c r="AL463" s="18"/>
      <c r="AM463" s="18"/>
      <c r="AN463" s="18"/>
      <c r="AO463" s="18"/>
      <c r="AP463" s="18"/>
      <c r="AQ463" s="18"/>
    </row>
    <row r="464" spans="1:43" s="592" customFormat="1">
      <c r="A464" s="605"/>
      <c r="AI464" s="18"/>
      <c r="AJ464" s="18"/>
      <c r="AK464" s="18"/>
      <c r="AL464" s="18"/>
      <c r="AM464" s="18"/>
      <c r="AN464" s="18"/>
      <c r="AO464" s="18"/>
      <c r="AP464" s="18"/>
      <c r="AQ464" s="18"/>
    </row>
    <row r="465" spans="1:43" s="592" customFormat="1">
      <c r="A465" s="18"/>
      <c r="D465" s="1826" t="s">
        <v>1420</v>
      </c>
      <c r="E465" s="1826"/>
      <c r="F465" s="1826"/>
      <c r="G465" s="1826"/>
      <c r="H465" s="1826"/>
      <c r="I465" s="1826"/>
      <c r="J465" s="1826"/>
      <c r="K465" s="1826"/>
      <c r="L465" s="1826"/>
      <c r="M465" s="1826"/>
      <c r="N465" s="1826"/>
      <c r="O465" s="1826"/>
      <c r="P465" s="1826"/>
      <c r="Q465" s="1826"/>
      <c r="R465" s="1826"/>
      <c r="S465" s="1826"/>
      <c r="T465" s="1826"/>
      <c r="U465" s="1826"/>
      <c r="V465" s="1826"/>
      <c r="W465" s="1826"/>
      <c r="X465" s="1826"/>
      <c r="Y465" s="1826"/>
      <c r="Z465" s="1826"/>
      <c r="AA465" s="1826"/>
      <c r="AB465" s="1826"/>
      <c r="AC465" s="1826"/>
      <c r="AD465" s="1826"/>
      <c r="AE465" s="1826"/>
      <c r="AF465" s="1826"/>
      <c r="AG465" s="1826"/>
      <c r="AI465" s="18"/>
      <c r="AJ465" s="18"/>
      <c r="AK465" s="18"/>
      <c r="AL465" s="18"/>
      <c r="AM465" s="18"/>
      <c r="AN465" s="18"/>
      <c r="AO465" s="18"/>
      <c r="AP465" s="18"/>
      <c r="AQ465" s="18"/>
    </row>
    <row r="466" spans="1:43" s="592" customFormat="1" ht="15" thickBot="1">
      <c r="A466" s="605"/>
      <c r="AI466" s="18"/>
      <c r="AJ466" s="18"/>
      <c r="AK466" s="18"/>
      <c r="AL466" s="18"/>
      <c r="AM466" s="18"/>
      <c r="AN466" s="18"/>
      <c r="AO466" s="18"/>
      <c r="AP466" s="18"/>
      <c r="AQ466" s="18"/>
    </row>
    <row r="467" spans="1:43" s="592" customFormat="1" ht="31.5" customHeight="1" thickTop="1" thickBot="1">
      <c r="A467" s="605">
        <v>18</v>
      </c>
      <c r="D467" s="1827" t="s">
        <v>131</v>
      </c>
      <c r="E467" s="1828"/>
      <c r="F467" s="1828"/>
      <c r="G467" s="1828"/>
      <c r="H467" s="1828"/>
      <c r="I467" s="1828"/>
      <c r="J467" s="1828"/>
      <c r="K467" s="1828"/>
      <c r="L467" s="1828"/>
      <c r="M467" s="1829"/>
      <c r="N467" s="1827" t="s">
        <v>2</v>
      </c>
      <c r="O467" s="1828"/>
      <c r="P467" s="1828"/>
      <c r="Q467" s="1828"/>
      <c r="R467" s="1828"/>
      <c r="S467" s="1828"/>
      <c r="T467" s="1828"/>
      <c r="U467" s="1828"/>
      <c r="V467" s="1828"/>
      <c r="W467" s="1829"/>
      <c r="X467" s="1827" t="s">
        <v>3</v>
      </c>
      <c r="Y467" s="1828"/>
      <c r="Z467" s="1828"/>
      <c r="AA467" s="1828"/>
      <c r="AB467" s="1828"/>
      <c r="AC467" s="1828"/>
      <c r="AD467" s="1828"/>
      <c r="AE467" s="1828"/>
      <c r="AF467" s="1828"/>
      <c r="AG467" s="1829"/>
      <c r="AI467" s="18"/>
      <c r="AJ467" s="18"/>
      <c r="AK467" s="18"/>
      <c r="AL467" s="600" t="s">
        <v>2</v>
      </c>
      <c r="AM467" s="600" t="s">
        <v>3</v>
      </c>
      <c r="AN467" s="18"/>
      <c r="AO467" s="600" t="s">
        <v>2</v>
      </c>
      <c r="AP467" s="600" t="s">
        <v>3</v>
      </c>
      <c r="AQ467" s="18"/>
    </row>
    <row r="468" spans="1:43" s="592" customFormat="1" ht="23.25" customHeight="1">
      <c r="A468" s="605"/>
      <c r="D468" s="1831" t="s">
        <v>155</v>
      </c>
      <c r="E468" s="1832"/>
      <c r="F468" s="1832"/>
      <c r="G468" s="1832"/>
      <c r="H468" s="1832"/>
      <c r="I468" s="1832"/>
      <c r="J468" s="1832"/>
      <c r="K468" s="1832"/>
      <c r="L468" s="1832"/>
      <c r="M468" s="1833"/>
      <c r="N468" s="1834">
        <v>1516.93</v>
      </c>
      <c r="O468" s="1835"/>
      <c r="P468" s="1835"/>
      <c r="Q468" s="1835"/>
      <c r="R468" s="1835"/>
      <c r="S468" s="1835"/>
      <c r="T468" s="1835"/>
      <c r="U468" s="1835"/>
      <c r="V468" s="1835"/>
      <c r="W468" s="1835"/>
      <c r="X468" s="1835">
        <v>8172.69</v>
      </c>
      <c r="Y468" s="1835"/>
      <c r="Z468" s="1835"/>
      <c r="AA468" s="1835"/>
      <c r="AB468" s="1835"/>
      <c r="AC468" s="1835"/>
      <c r="AD468" s="1835"/>
      <c r="AE468" s="1835"/>
      <c r="AF468" s="1835"/>
      <c r="AG468" s="1835"/>
      <c r="AI468" s="18"/>
      <c r="AJ468" s="18"/>
      <c r="AK468" s="18"/>
      <c r="AL468" s="623"/>
      <c r="AM468" s="629"/>
      <c r="AN468" s="18"/>
      <c r="AO468" s="640">
        <f>N468+N471-BS!$D$81</f>
        <v>1516.93</v>
      </c>
      <c r="AP468" s="625">
        <f>X468+X471-BS!$G$81</f>
        <v>8172.69</v>
      </c>
      <c r="AQ468" s="18"/>
    </row>
    <row r="469" spans="1:43" s="592" customFormat="1" ht="23.25" customHeight="1">
      <c r="A469" s="605"/>
      <c r="D469" s="1693" t="s">
        <v>1794</v>
      </c>
      <c r="E469" s="1694"/>
      <c r="F469" s="1694"/>
      <c r="G469" s="1694"/>
      <c r="H469" s="1694"/>
      <c r="I469" s="1694"/>
      <c r="J469" s="1694"/>
      <c r="K469" s="1694"/>
      <c r="L469" s="1694"/>
      <c r="M469" s="1695"/>
      <c r="N469" s="1696">
        <v>32814.54</v>
      </c>
      <c r="O469" s="1679"/>
      <c r="P469" s="1679"/>
      <c r="Q469" s="1679"/>
      <c r="R469" s="1679"/>
      <c r="S469" s="1679"/>
      <c r="T469" s="1679"/>
      <c r="U469" s="1679"/>
      <c r="V469" s="1679"/>
      <c r="W469" s="1679"/>
      <c r="X469" s="1679">
        <v>3998.38</v>
      </c>
      <c r="Y469" s="1679"/>
      <c r="Z469" s="1679"/>
      <c r="AA469" s="1679"/>
      <c r="AB469" s="1679"/>
      <c r="AC469" s="1679"/>
      <c r="AD469" s="1679"/>
      <c r="AE469" s="1679"/>
      <c r="AF469" s="1679"/>
      <c r="AG469" s="1679"/>
      <c r="AI469" s="18"/>
      <c r="AJ469" s="18"/>
      <c r="AK469" s="18"/>
      <c r="AL469" s="617"/>
      <c r="AM469" s="630"/>
      <c r="AN469" s="18"/>
      <c r="AO469" s="632">
        <f>N469-BS!$D$82</f>
        <v>32814.54</v>
      </c>
      <c r="AP469" s="619">
        <f>X469-BS!$G$82</f>
        <v>3998.38</v>
      </c>
      <c r="AQ469" s="18"/>
    </row>
    <row r="470" spans="1:43" s="592" customFormat="1" ht="23.25" customHeight="1">
      <c r="A470" s="605"/>
      <c r="D470" s="1836" t="s">
        <v>1795</v>
      </c>
      <c r="E470" s="1694"/>
      <c r="F470" s="1694"/>
      <c r="G470" s="1694"/>
      <c r="H470" s="1694"/>
      <c r="I470" s="1694"/>
      <c r="J470" s="1694"/>
      <c r="K470" s="1694"/>
      <c r="L470" s="1694"/>
      <c r="M470" s="1695"/>
      <c r="N470" s="1696"/>
      <c r="O470" s="1679"/>
      <c r="P470" s="1679"/>
      <c r="Q470" s="1679"/>
      <c r="R470" s="1679"/>
      <c r="S470" s="1679"/>
      <c r="T470" s="1679"/>
      <c r="U470" s="1679"/>
      <c r="V470" s="1679"/>
      <c r="W470" s="1679"/>
      <c r="X470" s="1679"/>
      <c r="Y470" s="1679"/>
      <c r="Z470" s="1679"/>
      <c r="AA470" s="1679"/>
      <c r="AB470" s="1679"/>
      <c r="AC470" s="1679"/>
      <c r="AD470" s="1679"/>
      <c r="AE470" s="1679"/>
      <c r="AF470" s="1679"/>
      <c r="AG470" s="1679"/>
      <c r="AI470" s="18"/>
      <c r="AJ470" s="18"/>
      <c r="AK470" s="18"/>
      <c r="AL470" s="632"/>
      <c r="AM470" s="619"/>
      <c r="AN470" s="18"/>
      <c r="AO470" s="632">
        <f>N470-BS!$D$67</f>
        <v>0</v>
      </c>
      <c r="AP470" s="619">
        <f>X470-BS!$G$67</f>
        <v>0</v>
      </c>
      <c r="AQ470" s="18"/>
    </row>
    <row r="471" spans="1:43" s="592" customFormat="1" ht="23.25" customHeight="1">
      <c r="A471" s="605"/>
      <c r="D471" s="1693" t="s">
        <v>158</v>
      </c>
      <c r="E471" s="1694"/>
      <c r="F471" s="1694"/>
      <c r="G471" s="1694"/>
      <c r="H471" s="1694"/>
      <c r="I471" s="1694"/>
      <c r="J471" s="1694"/>
      <c r="K471" s="1694"/>
      <c r="L471" s="1694"/>
      <c r="M471" s="1695"/>
      <c r="N471" s="1696"/>
      <c r="O471" s="1679"/>
      <c r="P471" s="1679"/>
      <c r="Q471" s="1679"/>
      <c r="R471" s="1679"/>
      <c r="S471" s="1679"/>
      <c r="T471" s="1679"/>
      <c r="U471" s="1679"/>
      <c r="V471" s="1679"/>
      <c r="W471" s="1679"/>
      <c r="X471" s="1679"/>
      <c r="Y471" s="1679"/>
      <c r="Z471" s="1679"/>
      <c r="AA471" s="1679"/>
      <c r="AB471" s="1679"/>
      <c r="AC471" s="1679"/>
      <c r="AD471" s="1679"/>
      <c r="AE471" s="1679"/>
      <c r="AF471" s="1679"/>
      <c r="AG471" s="1679"/>
      <c r="AI471" s="18"/>
      <c r="AJ471" s="18"/>
      <c r="AK471" s="18"/>
      <c r="AL471" s="617"/>
      <c r="AM471" s="630"/>
      <c r="AN471" s="18"/>
      <c r="AO471" s="632">
        <f>AO468</f>
        <v>1516.93</v>
      </c>
      <c r="AP471" s="619">
        <f>AP468</f>
        <v>8172.69</v>
      </c>
      <c r="AQ471" s="18"/>
    </row>
    <row r="472" spans="1:43" s="592" customFormat="1" ht="23.25" customHeight="1" thickBot="1">
      <c r="A472" s="605"/>
      <c r="D472" s="1789" t="s">
        <v>14</v>
      </c>
      <c r="E472" s="1790"/>
      <c r="F472" s="1790"/>
      <c r="G472" s="1790"/>
      <c r="H472" s="1790"/>
      <c r="I472" s="1790"/>
      <c r="J472" s="1790"/>
      <c r="K472" s="1790"/>
      <c r="L472" s="1790"/>
      <c r="M472" s="1791"/>
      <c r="N472" s="1830">
        <f>SUM(N468:W471)</f>
        <v>34331.47</v>
      </c>
      <c r="O472" s="1825"/>
      <c r="P472" s="1825"/>
      <c r="Q472" s="1825"/>
      <c r="R472" s="1825"/>
      <c r="S472" s="1825"/>
      <c r="T472" s="1825"/>
      <c r="U472" s="1825"/>
      <c r="V472" s="1825"/>
      <c r="W472" s="1825"/>
      <c r="X472" s="1830">
        <f>SUM(X468:AG471)</f>
        <v>12171.07</v>
      </c>
      <c r="Y472" s="1825"/>
      <c r="Z472" s="1825"/>
      <c r="AA472" s="1825"/>
      <c r="AB472" s="1825"/>
      <c r="AC472" s="1825"/>
      <c r="AD472" s="1825"/>
      <c r="AE472" s="1825"/>
      <c r="AF472" s="1825"/>
      <c r="AG472" s="1825"/>
      <c r="AI472" s="18"/>
      <c r="AJ472" s="18"/>
      <c r="AK472" s="18"/>
      <c r="AL472" s="620">
        <f>SUM(N468:W471)-N472</f>
        <v>0</v>
      </c>
      <c r="AM472" s="622">
        <f>SUM(X468:AG471)-X472</f>
        <v>0</v>
      </c>
      <c r="AN472" s="18"/>
      <c r="AO472" s="620">
        <f>N472-SUM(BS!$D$81:$D$82)</f>
        <v>34331.47</v>
      </c>
      <c r="AP472" s="622">
        <f>X472-SUM(BS!$G$81:$G$82)</f>
        <v>12171.07</v>
      </c>
      <c r="AQ472" s="18"/>
    </row>
    <row r="473" spans="1:43" s="592" customFormat="1">
      <c r="A473" s="605"/>
      <c r="AI473" s="18"/>
      <c r="AJ473" s="18"/>
      <c r="AK473" s="18"/>
      <c r="AL473" s="18"/>
      <c r="AM473" s="18"/>
      <c r="AN473" s="18"/>
      <c r="AO473" s="18"/>
      <c r="AP473" s="18"/>
      <c r="AQ473" s="18"/>
    </row>
    <row r="476" spans="1:43" ht="14.25" customHeight="1">
      <c r="D476" s="590" t="s">
        <v>1423</v>
      </c>
    </row>
    <row r="478" spans="1:43" ht="14.25" customHeight="1">
      <c r="D478" s="1797" t="s">
        <v>3136</v>
      </c>
      <c r="E478" s="1838"/>
      <c r="F478" s="1838"/>
      <c r="G478" s="1838"/>
      <c r="H478" s="1838"/>
      <c r="I478" s="1838"/>
      <c r="J478" s="1838"/>
      <c r="K478" s="1838"/>
      <c r="L478" s="1838"/>
      <c r="M478" s="1838"/>
      <c r="N478" s="1838"/>
      <c r="O478" s="1838"/>
      <c r="P478" s="1838"/>
      <c r="Q478" s="1838"/>
      <c r="R478" s="1838"/>
      <c r="S478" s="1838"/>
      <c r="T478" s="1838"/>
      <c r="U478" s="1838"/>
      <c r="V478" s="1838"/>
      <c r="W478" s="1838"/>
      <c r="X478" s="1838"/>
      <c r="Y478" s="1838"/>
      <c r="Z478" s="1838"/>
      <c r="AA478" s="1838"/>
      <c r="AB478" s="1838"/>
      <c r="AC478" s="1838"/>
      <c r="AD478" s="1838"/>
      <c r="AE478" s="1838"/>
      <c r="AF478" s="1838"/>
      <c r="AG478" s="1838"/>
    </row>
    <row r="479" spans="1:43" ht="14.25" customHeight="1">
      <c r="D479" s="1838"/>
      <c r="E479" s="1838"/>
      <c r="F479" s="1838"/>
      <c r="G479" s="1838"/>
      <c r="H479" s="1838"/>
      <c r="I479" s="1838"/>
      <c r="J479" s="1838"/>
      <c r="K479" s="1838"/>
      <c r="L479" s="1838"/>
      <c r="M479" s="1838"/>
      <c r="N479" s="1838"/>
      <c r="O479" s="1838"/>
      <c r="P479" s="1838"/>
      <c r="Q479" s="1838"/>
      <c r="R479" s="1838"/>
      <c r="S479" s="1838"/>
      <c r="T479" s="1838"/>
      <c r="U479" s="1838"/>
      <c r="V479" s="1838"/>
      <c r="W479" s="1838"/>
      <c r="X479" s="1838"/>
      <c r="Y479" s="1838"/>
      <c r="Z479" s="1838"/>
      <c r="AA479" s="1838"/>
      <c r="AB479" s="1838"/>
      <c r="AC479" s="1838"/>
      <c r="AD479" s="1838"/>
      <c r="AE479" s="1838"/>
      <c r="AF479" s="1838"/>
      <c r="AG479" s="1838"/>
    </row>
    <row r="481" spans="1:39" ht="14.25" customHeight="1">
      <c r="D481" s="1767" t="s">
        <v>1424</v>
      </c>
      <c r="E481" s="1767"/>
      <c r="F481" s="1767"/>
      <c r="G481" s="1767"/>
      <c r="H481" s="1767"/>
      <c r="I481" s="1767"/>
      <c r="J481" s="1767"/>
      <c r="K481" s="1767"/>
      <c r="L481" s="1767"/>
      <c r="M481" s="1767"/>
      <c r="N481" s="1767"/>
      <c r="O481" s="1767"/>
      <c r="P481" s="1767"/>
      <c r="Q481" s="1767"/>
      <c r="R481" s="1767"/>
      <c r="S481" s="1767"/>
      <c r="T481" s="1767"/>
      <c r="U481" s="1767"/>
      <c r="V481" s="1767"/>
      <c r="W481" s="1767"/>
      <c r="X481" s="1767"/>
      <c r="Y481" s="1767"/>
      <c r="Z481" s="1767"/>
      <c r="AA481" s="1767"/>
      <c r="AB481" s="1767"/>
      <c r="AC481" s="1767"/>
      <c r="AD481" s="1767"/>
      <c r="AE481" s="1767"/>
      <c r="AF481" s="1767"/>
      <c r="AG481" s="1767"/>
    </row>
    <row r="482" spans="1:39" ht="14.25" customHeight="1" thickBot="1">
      <c r="AM482" s="644"/>
    </row>
    <row r="483" spans="1:39" ht="15.75" customHeight="1" thickBot="1">
      <c r="A483" s="605" t="s">
        <v>1426</v>
      </c>
      <c r="D483" s="1852" t="s">
        <v>131</v>
      </c>
      <c r="E483" s="1853"/>
      <c r="F483" s="1853"/>
      <c r="G483" s="1853"/>
      <c r="H483" s="1853"/>
      <c r="I483" s="1853"/>
      <c r="J483" s="1853"/>
      <c r="K483" s="1853"/>
      <c r="L483" s="1853"/>
      <c r="M483" s="1853"/>
      <c r="N483" s="1853"/>
      <c r="O483" s="1853"/>
      <c r="P483" s="1853"/>
      <c r="Q483" s="1854"/>
      <c r="R483" s="1705" t="s">
        <v>3</v>
      </c>
      <c r="S483" s="1705"/>
      <c r="T483" s="1705"/>
      <c r="U483" s="1705"/>
      <c r="V483" s="1705"/>
      <c r="W483" s="1705"/>
      <c r="X483" s="1705"/>
      <c r="Y483" s="1705"/>
      <c r="Z483" s="1705"/>
      <c r="AA483" s="1705"/>
      <c r="AB483" s="1705"/>
      <c r="AC483" s="1705"/>
      <c r="AD483" s="1705"/>
      <c r="AE483" s="1705"/>
      <c r="AF483" s="1705"/>
      <c r="AG483" s="1705"/>
      <c r="AM483" s="644"/>
    </row>
    <row r="484" spans="1:39" ht="15.75" customHeight="1" thickBot="1">
      <c r="D484" s="1849" t="s">
        <v>201</v>
      </c>
      <c r="E484" s="1850"/>
      <c r="F484" s="1850"/>
      <c r="G484" s="1850"/>
      <c r="H484" s="1850"/>
      <c r="I484" s="1850"/>
      <c r="J484" s="1850"/>
      <c r="K484" s="1850"/>
      <c r="L484" s="1850"/>
      <c r="M484" s="1850"/>
      <c r="N484" s="1850"/>
      <c r="O484" s="1850"/>
      <c r="P484" s="1850"/>
      <c r="Q484" s="1851"/>
      <c r="R484" s="1858">
        <v>39789</v>
      </c>
      <c r="S484" s="1858"/>
      <c r="T484" s="1858"/>
      <c r="U484" s="1858"/>
      <c r="V484" s="1858"/>
      <c r="W484" s="1858"/>
      <c r="X484" s="1858"/>
      <c r="Y484" s="1858"/>
      <c r="Z484" s="1858"/>
      <c r="AA484" s="1858"/>
      <c r="AB484" s="1858"/>
      <c r="AC484" s="1858"/>
      <c r="AD484" s="1858"/>
      <c r="AE484" s="1858"/>
      <c r="AF484" s="1858"/>
      <c r="AG484" s="1858"/>
      <c r="AM484" s="644"/>
    </row>
    <row r="485" spans="1:39" ht="15.75" customHeight="1" thickBot="1">
      <c r="D485" s="1849" t="s">
        <v>202</v>
      </c>
      <c r="E485" s="1850"/>
      <c r="F485" s="1850"/>
      <c r="G485" s="1850"/>
      <c r="H485" s="1850"/>
      <c r="I485" s="1850"/>
      <c r="J485" s="1850"/>
      <c r="K485" s="1850"/>
      <c r="L485" s="1850"/>
      <c r="M485" s="1850"/>
      <c r="N485" s="1850"/>
      <c r="O485" s="1850"/>
      <c r="P485" s="1850"/>
      <c r="Q485" s="1851"/>
      <c r="R485" s="1705" t="s">
        <v>2</v>
      </c>
      <c r="S485" s="1705"/>
      <c r="T485" s="1705"/>
      <c r="U485" s="1705"/>
      <c r="V485" s="1705"/>
      <c r="W485" s="1705"/>
      <c r="X485" s="1705"/>
      <c r="Y485" s="1705"/>
      <c r="Z485" s="1705"/>
      <c r="AA485" s="1705"/>
      <c r="AB485" s="1705"/>
      <c r="AC485" s="1705"/>
      <c r="AD485" s="1705"/>
      <c r="AE485" s="1705"/>
      <c r="AF485" s="1705"/>
      <c r="AG485" s="1705"/>
      <c r="AM485" s="644"/>
    </row>
    <row r="486" spans="1:39" ht="15.75" customHeight="1">
      <c r="D486" s="1846" t="s">
        <v>203</v>
      </c>
      <c r="E486" s="1847"/>
      <c r="F486" s="1847"/>
      <c r="G486" s="1847"/>
      <c r="H486" s="1847"/>
      <c r="I486" s="1847"/>
      <c r="J486" s="1847"/>
      <c r="K486" s="1847"/>
      <c r="L486" s="1847"/>
      <c r="M486" s="1847"/>
      <c r="N486" s="1847"/>
      <c r="O486" s="1847"/>
      <c r="P486" s="1847"/>
      <c r="Q486" s="1848"/>
      <c r="R486" s="1859"/>
      <c r="S486" s="1859"/>
      <c r="T486" s="1859"/>
      <c r="U486" s="1859"/>
      <c r="V486" s="1859"/>
      <c r="W486" s="1859"/>
      <c r="X486" s="1859"/>
      <c r="Y486" s="1859"/>
      <c r="Z486" s="1859"/>
      <c r="AA486" s="1859"/>
      <c r="AB486" s="1859"/>
      <c r="AC486" s="1859"/>
      <c r="AD486" s="1859"/>
      <c r="AE486" s="1859"/>
      <c r="AF486" s="1859"/>
      <c r="AG486" s="1859"/>
      <c r="AM486" s="644"/>
    </row>
    <row r="487" spans="1:39" ht="15.75" customHeight="1">
      <c r="D487" s="1842" t="s">
        <v>204</v>
      </c>
      <c r="E487" s="1843"/>
      <c r="F487" s="1843"/>
      <c r="G487" s="1843"/>
      <c r="H487" s="1843"/>
      <c r="I487" s="1843"/>
      <c r="J487" s="1843"/>
      <c r="K487" s="1843"/>
      <c r="L487" s="1843"/>
      <c r="M487" s="1843"/>
      <c r="N487" s="1843"/>
      <c r="O487" s="1843"/>
      <c r="P487" s="1843"/>
      <c r="Q487" s="1844"/>
      <c r="R487" s="1679"/>
      <c r="S487" s="1679"/>
      <c r="T487" s="1679"/>
      <c r="U487" s="1679"/>
      <c r="V487" s="1679"/>
      <c r="W487" s="1679"/>
      <c r="X487" s="1679"/>
      <c r="Y487" s="1679"/>
      <c r="Z487" s="1679"/>
      <c r="AA487" s="1679"/>
      <c r="AB487" s="1679"/>
      <c r="AC487" s="1679"/>
      <c r="AD487" s="1679"/>
      <c r="AE487" s="1679"/>
      <c r="AF487" s="1679"/>
      <c r="AG487" s="1679"/>
      <c r="AM487" s="644"/>
    </row>
    <row r="488" spans="1:39" ht="15.75" customHeight="1">
      <c r="D488" s="1842" t="s">
        <v>205</v>
      </c>
      <c r="E488" s="1843"/>
      <c r="F488" s="1843"/>
      <c r="G488" s="1843"/>
      <c r="H488" s="1843"/>
      <c r="I488" s="1843"/>
      <c r="J488" s="1843"/>
      <c r="K488" s="1843"/>
      <c r="L488" s="1843"/>
      <c r="M488" s="1843"/>
      <c r="N488" s="1843"/>
      <c r="O488" s="1843"/>
      <c r="P488" s="1843"/>
      <c r="Q488" s="1844"/>
      <c r="R488" s="1679"/>
      <c r="S488" s="1679"/>
      <c r="T488" s="1679"/>
      <c r="U488" s="1679"/>
      <c r="V488" s="1679"/>
      <c r="W488" s="1679"/>
      <c r="X488" s="1679"/>
      <c r="Y488" s="1679"/>
      <c r="Z488" s="1679"/>
      <c r="AA488" s="1679"/>
      <c r="AB488" s="1679"/>
      <c r="AC488" s="1679"/>
      <c r="AD488" s="1679"/>
      <c r="AE488" s="1679"/>
      <c r="AF488" s="1679"/>
      <c r="AG488" s="1679"/>
      <c r="AM488" s="644"/>
    </row>
    <row r="489" spans="1:39" ht="15.75" customHeight="1">
      <c r="D489" s="1845" t="s">
        <v>2414</v>
      </c>
      <c r="E489" s="1843"/>
      <c r="F489" s="1843"/>
      <c r="G489" s="1843"/>
      <c r="H489" s="1843"/>
      <c r="I489" s="1843"/>
      <c r="J489" s="1843"/>
      <c r="K489" s="1843"/>
      <c r="L489" s="1843"/>
      <c r="M489" s="1843"/>
      <c r="N489" s="1843"/>
      <c r="O489" s="1843"/>
      <c r="P489" s="1843"/>
      <c r="Q489" s="1844"/>
      <c r="R489" s="1679"/>
      <c r="S489" s="1679"/>
      <c r="T489" s="1679"/>
      <c r="U489" s="1679"/>
      <c r="V489" s="1679"/>
      <c r="W489" s="1679"/>
      <c r="X489" s="1679"/>
      <c r="Y489" s="1679"/>
      <c r="Z489" s="1679"/>
      <c r="AA489" s="1679"/>
      <c r="AB489" s="1679"/>
      <c r="AC489" s="1679"/>
      <c r="AD489" s="1679"/>
      <c r="AE489" s="1679"/>
      <c r="AF489" s="1679"/>
      <c r="AG489" s="1679"/>
      <c r="AM489" s="644"/>
    </row>
    <row r="490" spans="1:39" ht="15.75" customHeight="1">
      <c r="D490" s="1842" t="s">
        <v>207</v>
      </c>
      <c r="E490" s="1843"/>
      <c r="F490" s="1843"/>
      <c r="G490" s="1843"/>
      <c r="H490" s="1843"/>
      <c r="I490" s="1843"/>
      <c r="J490" s="1843"/>
      <c r="K490" s="1843"/>
      <c r="L490" s="1843"/>
      <c r="M490" s="1843"/>
      <c r="N490" s="1843"/>
      <c r="O490" s="1843"/>
      <c r="P490" s="1843"/>
      <c r="Q490" s="1844"/>
      <c r="R490" s="1679"/>
      <c r="S490" s="1679"/>
      <c r="T490" s="1679"/>
      <c r="U490" s="1679"/>
      <c r="V490" s="1679"/>
      <c r="W490" s="1679"/>
      <c r="X490" s="1679"/>
      <c r="Y490" s="1679"/>
      <c r="Z490" s="1679"/>
      <c r="AA490" s="1679"/>
      <c r="AB490" s="1679"/>
      <c r="AC490" s="1679"/>
      <c r="AD490" s="1679"/>
      <c r="AE490" s="1679"/>
      <c r="AF490" s="1679"/>
      <c r="AG490" s="1679"/>
      <c r="AM490" s="644"/>
    </row>
    <row r="491" spans="1:39" ht="15.75" customHeight="1">
      <c r="D491" s="1842" t="s">
        <v>200</v>
      </c>
      <c r="E491" s="1843"/>
      <c r="F491" s="1843"/>
      <c r="G491" s="1843"/>
      <c r="H491" s="1843"/>
      <c r="I491" s="1843"/>
      <c r="J491" s="1843"/>
      <c r="K491" s="1843"/>
      <c r="L491" s="1843"/>
      <c r="M491" s="1843"/>
      <c r="N491" s="1843"/>
      <c r="O491" s="1843"/>
      <c r="P491" s="1843"/>
      <c r="Q491" s="1844"/>
      <c r="R491" s="1679"/>
      <c r="S491" s="1679"/>
      <c r="T491" s="1679"/>
      <c r="U491" s="1679"/>
      <c r="V491" s="1679"/>
      <c r="W491" s="1679"/>
      <c r="X491" s="1679"/>
      <c r="Y491" s="1679"/>
      <c r="Z491" s="1679"/>
      <c r="AA491" s="1679"/>
      <c r="AB491" s="1679"/>
      <c r="AC491" s="1679"/>
      <c r="AD491" s="1679"/>
      <c r="AE491" s="1679"/>
      <c r="AF491" s="1679"/>
      <c r="AG491" s="1679"/>
      <c r="AM491" s="644"/>
    </row>
    <row r="492" spans="1:39" ht="15.75" customHeight="1" thickBot="1">
      <c r="D492" s="1839" t="s">
        <v>208</v>
      </c>
      <c r="E492" s="1840"/>
      <c r="F492" s="1840"/>
      <c r="G492" s="1840"/>
      <c r="H492" s="1840"/>
      <c r="I492" s="1840"/>
      <c r="J492" s="1840"/>
      <c r="K492" s="1840"/>
      <c r="L492" s="1840"/>
      <c r="M492" s="1840"/>
      <c r="N492" s="1840"/>
      <c r="O492" s="1840"/>
      <c r="P492" s="1840"/>
      <c r="Q492" s="1841"/>
      <c r="R492" s="1855">
        <f>SUM(R484:AG491)</f>
        <v>39789</v>
      </c>
      <c r="S492" s="1856"/>
      <c r="T492" s="1856"/>
      <c r="U492" s="1856"/>
      <c r="V492" s="1856"/>
      <c r="W492" s="1856"/>
      <c r="X492" s="1856"/>
      <c r="Y492" s="1856"/>
      <c r="Z492" s="1856"/>
      <c r="AA492" s="1856"/>
      <c r="AB492" s="1856"/>
      <c r="AC492" s="1856"/>
      <c r="AD492" s="1856"/>
      <c r="AE492" s="1856"/>
      <c r="AF492" s="1856"/>
      <c r="AG492" s="1857"/>
      <c r="AM492" s="628">
        <f>SUM(R486:AG491)-R492</f>
        <v>-39789</v>
      </c>
    </row>
    <row r="495" spans="1:39" ht="14.25" customHeight="1">
      <c r="D495" s="590" t="s">
        <v>1429</v>
      </c>
    </row>
    <row r="497" spans="1:42" ht="14.25" customHeight="1">
      <c r="D497" s="1826" t="s">
        <v>1430</v>
      </c>
      <c r="E497" s="1826"/>
      <c r="F497" s="1826"/>
      <c r="G497" s="1826"/>
      <c r="H497" s="1826"/>
      <c r="I497" s="1826"/>
      <c r="J497" s="1826"/>
      <c r="K497" s="1826"/>
      <c r="L497" s="1826"/>
      <c r="M497" s="1826"/>
      <c r="N497" s="1826"/>
      <c r="O497" s="1826"/>
      <c r="P497" s="1826"/>
      <c r="Q497" s="1826"/>
      <c r="R497" s="1826"/>
      <c r="S497" s="1826"/>
      <c r="T497" s="1826"/>
      <c r="U497" s="1826"/>
      <c r="V497" s="1826"/>
      <c r="W497" s="1826"/>
      <c r="X497" s="1826"/>
      <c r="Y497" s="1826"/>
      <c r="Z497" s="1826"/>
      <c r="AA497" s="1826"/>
      <c r="AB497" s="1826"/>
      <c r="AC497" s="1826"/>
      <c r="AD497" s="1826"/>
      <c r="AE497" s="1826"/>
      <c r="AF497" s="1826"/>
      <c r="AG497" s="1826"/>
    </row>
    <row r="498" spans="1:42" ht="14.25" customHeight="1" thickBot="1"/>
    <row r="499" spans="1:42" ht="28.5" customHeight="1" thickTop="1" thickBot="1">
      <c r="A499" s="605">
        <v>26</v>
      </c>
      <c r="D499" s="1827" t="s">
        <v>131</v>
      </c>
      <c r="E499" s="1828"/>
      <c r="F499" s="1828"/>
      <c r="G499" s="1828"/>
      <c r="H499" s="1828"/>
      <c r="I499" s="1828"/>
      <c r="J499" s="1828"/>
      <c r="K499" s="1828"/>
      <c r="L499" s="1828"/>
      <c r="M499" s="1829"/>
      <c r="N499" s="1827" t="s">
        <v>2</v>
      </c>
      <c r="O499" s="1828"/>
      <c r="P499" s="1828"/>
      <c r="Q499" s="1828"/>
      <c r="R499" s="1828"/>
      <c r="S499" s="1828"/>
      <c r="T499" s="1828"/>
      <c r="U499" s="1828"/>
      <c r="V499" s="1828"/>
      <c r="W499" s="1829"/>
      <c r="X499" s="1827" t="s">
        <v>3</v>
      </c>
      <c r="Y499" s="1828"/>
      <c r="Z499" s="1828"/>
      <c r="AA499" s="1828"/>
      <c r="AB499" s="1828"/>
      <c r="AC499" s="1828"/>
      <c r="AD499" s="1828"/>
      <c r="AE499" s="1828"/>
      <c r="AF499" s="1828"/>
      <c r="AG499" s="1829"/>
      <c r="AL499" s="600" t="s">
        <v>2</v>
      </c>
      <c r="AM499" s="603" t="s">
        <v>3</v>
      </c>
      <c r="AO499" s="600" t="s">
        <v>2</v>
      </c>
      <c r="AP499" s="603" t="s">
        <v>3</v>
      </c>
    </row>
    <row r="500" spans="1:42" ht="28.5" customHeight="1" thickBot="1">
      <c r="D500" s="1789" t="s">
        <v>219</v>
      </c>
      <c r="E500" s="1790"/>
      <c r="F500" s="1790"/>
      <c r="G500" s="1790"/>
      <c r="H500" s="1790"/>
      <c r="I500" s="1790"/>
      <c r="J500" s="1790"/>
      <c r="K500" s="1790"/>
      <c r="L500" s="1790"/>
      <c r="M500" s="1791"/>
      <c r="N500" s="1830">
        <v>0</v>
      </c>
      <c r="O500" s="1825"/>
      <c r="P500" s="1825"/>
      <c r="Q500" s="1825"/>
      <c r="R500" s="1825"/>
      <c r="S500" s="1825"/>
      <c r="T500" s="1825"/>
      <c r="U500" s="1825"/>
      <c r="V500" s="1825"/>
      <c r="W500" s="1825"/>
      <c r="X500" s="1830">
        <v>745</v>
      </c>
      <c r="Y500" s="1825"/>
      <c r="Z500" s="1825"/>
      <c r="AA500" s="1825"/>
      <c r="AB500" s="1825"/>
      <c r="AC500" s="1825"/>
      <c r="AD500" s="1825"/>
      <c r="AE500" s="1825"/>
      <c r="AF500" s="1825"/>
      <c r="AG500" s="1825"/>
      <c r="AL500" s="620">
        <f>SUM(N501:W502)-N500</f>
        <v>0</v>
      </c>
      <c r="AM500" s="622">
        <f>SUM(X501:AG502)-X500</f>
        <v>-745</v>
      </c>
      <c r="AO500" s="637">
        <f>N500-BS!$D$117</f>
        <v>0</v>
      </c>
      <c r="AP500" s="638">
        <f>X500-BS!$E$117</f>
        <v>745</v>
      </c>
    </row>
    <row r="501" spans="1:42" ht="28.5" customHeight="1">
      <c r="D501" s="1693" t="s">
        <v>218</v>
      </c>
      <c r="E501" s="1694"/>
      <c r="F501" s="1694"/>
      <c r="G501" s="1694"/>
      <c r="H501" s="1694"/>
      <c r="I501" s="1694"/>
      <c r="J501" s="1694"/>
      <c r="K501" s="1694"/>
      <c r="L501" s="1694"/>
      <c r="M501" s="1695"/>
      <c r="N501" s="1696"/>
      <c r="O501" s="1679"/>
      <c r="P501" s="1679"/>
      <c r="Q501" s="1679"/>
      <c r="R501" s="1679"/>
      <c r="S501" s="1679"/>
      <c r="T501" s="1679"/>
      <c r="U501" s="1679"/>
      <c r="V501" s="1679"/>
      <c r="W501" s="1679"/>
      <c r="X501" s="1864"/>
      <c r="Y501" s="1864"/>
      <c r="Z501" s="1864"/>
      <c r="AA501" s="1864"/>
      <c r="AB501" s="1864"/>
      <c r="AC501" s="1864"/>
      <c r="AD501" s="1864"/>
      <c r="AE501" s="1864"/>
      <c r="AF501" s="1864"/>
      <c r="AG501" s="1864"/>
      <c r="AL501" s="617"/>
      <c r="AM501" s="630"/>
      <c r="AO501" s="635"/>
      <c r="AP501" s="636"/>
    </row>
    <row r="502" spans="1:42" ht="28.5" customHeight="1">
      <c r="D502" s="1831" t="s">
        <v>217</v>
      </c>
      <c r="E502" s="1832"/>
      <c r="F502" s="1832"/>
      <c r="G502" s="1832"/>
      <c r="H502" s="1832"/>
      <c r="I502" s="1832"/>
      <c r="J502" s="1832"/>
      <c r="K502" s="1832"/>
      <c r="L502" s="1832"/>
      <c r="M502" s="1833"/>
      <c r="N502" s="1696"/>
      <c r="O502" s="1679"/>
      <c r="P502" s="1679"/>
      <c r="Q502" s="1679"/>
      <c r="R502" s="1679"/>
      <c r="S502" s="1679"/>
      <c r="T502" s="1679"/>
      <c r="U502" s="1679"/>
      <c r="V502" s="1679"/>
      <c r="W502" s="1679"/>
      <c r="X502" s="1864"/>
      <c r="Y502" s="1864"/>
      <c r="Z502" s="1864"/>
      <c r="AA502" s="1864"/>
      <c r="AB502" s="1864"/>
      <c r="AC502" s="1864"/>
      <c r="AD502" s="1864"/>
      <c r="AE502" s="1864"/>
      <c r="AF502" s="1864"/>
      <c r="AG502" s="1864"/>
      <c r="AL502" s="617"/>
      <c r="AM502" s="630"/>
      <c r="AO502" s="635"/>
      <c r="AP502" s="636"/>
    </row>
    <row r="503" spans="1:42" ht="28.5" customHeight="1" thickBot="1">
      <c r="D503" s="1789" t="s">
        <v>216</v>
      </c>
      <c r="E503" s="1790"/>
      <c r="F503" s="1790"/>
      <c r="G503" s="1790"/>
      <c r="H503" s="1790"/>
      <c r="I503" s="1790"/>
      <c r="J503" s="1790"/>
      <c r="K503" s="1790"/>
      <c r="L503" s="1790"/>
      <c r="M503" s="1791"/>
      <c r="N503" s="1830">
        <v>671355</v>
      </c>
      <c r="O503" s="1825"/>
      <c r="P503" s="1825"/>
      <c r="Q503" s="1825"/>
      <c r="R503" s="1825"/>
      <c r="S503" s="1825"/>
      <c r="T503" s="1825"/>
      <c r="U503" s="1825"/>
      <c r="V503" s="1825"/>
      <c r="W503" s="1825"/>
      <c r="X503" s="1830">
        <v>0</v>
      </c>
      <c r="Y503" s="1825"/>
      <c r="Z503" s="1825"/>
      <c r="AA503" s="1825"/>
      <c r="AB503" s="1825"/>
      <c r="AC503" s="1825"/>
      <c r="AD503" s="1825"/>
      <c r="AE503" s="1825"/>
      <c r="AF503" s="1825"/>
      <c r="AG503" s="1825"/>
      <c r="AL503" s="632">
        <f>SUM(N504:W505)-N503</f>
        <v>0</v>
      </c>
      <c r="AM503" s="619">
        <f>SUM(X504:AG505)-X503</f>
        <v>0</v>
      </c>
      <c r="AO503" s="633">
        <f>N503-BS!$D$137</f>
        <v>671355</v>
      </c>
      <c r="AP503" s="634">
        <f>X503-BS!$E$137</f>
        <v>0</v>
      </c>
    </row>
    <row r="504" spans="1:42" ht="28.5" customHeight="1">
      <c r="D504" s="1693" t="s">
        <v>473</v>
      </c>
      <c r="E504" s="1694"/>
      <c r="F504" s="1694"/>
      <c r="G504" s="1694"/>
      <c r="H504" s="1694"/>
      <c r="I504" s="1694"/>
      <c r="J504" s="1694"/>
      <c r="K504" s="1694"/>
      <c r="L504" s="1694"/>
      <c r="M504" s="1695"/>
      <c r="N504" s="1696">
        <v>671355</v>
      </c>
      <c r="O504" s="1679"/>
      <c r="P504" s="1679"/>
      <c r="Q504" s="1679"/>
      <c r="R504" s="1679"/>
      <c r="S504" s="1679"/>
      <c r="T504" s="1679"/>
      <c r="U504" s="1679"/>
      <c r="V504" s="1679"/>
      <c r="W504" s="1679"/>
      <c r="X504" s="1861"/>
      <c r="Y504" s="1862"/>
      <c r="Z504" s="1862"/>
      <c r="AA504" s="1862"/>
      <c r="AB504" s="1862"/>
      <c r="AC504" s="1862"/>
      <c r="AD504" s="1862"/>
      <c r="AE504" s="1862"/>
      <c r="AF504" s="1862"/>
      <c r="AG504" s="1863"/>
      <c r="AL504" s="617"/>
      <c r="AM504" s="630"/>
      <c r="AO504" s="635"/>
      <c r="AP504" s="636"/>
    </row>
    <row r="505" spans="1:42" ht="28.5" customHeight="1">
      <c r="D505" s="1831" t="s">
        <v>215</v>
      </c>
      <c r="E505" s="1832"/>
      <c r="F505" s="1832"/>
      <c r="G505" s="1832"/>
      <c r="H505" s="1832"/>
      <c r="I505" s="1832"/>
      <c r="J505" s="1832"/>
      <c r="K505" s="1832"/>
      <c r="L505" s="1832"/>
      <c r="M505" s="1833"/>
      <c r="N505" s="1834"/>
      <c r="O505" s="1835"/>
      <c r="P505" s="1835"/>
      <c r="Q505" s="1835"/>
      <c r="R505" s="1835"/>
      <c r="S505" s="1835"/>
      <c r="T505" s="1835"/>
      <c r="U505" s="1835"/>
      <c r="V505" s="1835"/>
      <c r="W505" s="1835"/>
      <c r="X505" s="1860"/>
      <c r="Y505" s="1860"/>
      <c r="Z505" s="1860"/>
      <c r="AA505" s="1860"/>
      <c r="AB505" s="1860"/>
      <c r="AC505" s="1860"/>
      <c r="AD505" s="1860"/>
      <c r="AE505" s="1860"/>
      <c r="AF505" s="1860"/>
      <c r="AG505" s="1860"/>
      <c r="AL505" s="623"/>
      <c r="AM505" s="629"/>
      <c r="AO505" s="649"/>
      <c r="AP505" s="650"/>
    </row>
    <row r="506" spans="1:42" ht="28.5" customHeight="1"/>
    <row r="508" spans="1:42" ht="14.25" customHeight="1">
      <c r="D508" s="590" t="s">
        <v>1796</v>
      </c>
    </row>
    <row r="510" spans="1:42" ht="14.25" customHeight="1">
      <c r="D510" s="1735" t="s">
        <v>1442</v>
      </c>
      <c r="E510" s="1735"/>
      <c r="F510" s="1735"/>
      <c r="G510" s="1735"/>
      <c r="H510" s="1735"/>
      <c r="I510" s="1735"/>
      <c r="J510" s="1735"/>
      <c r="K510" s="1735"/>
      <c r="L510" s="1735"/>
      <c r="M510" s="1735"/>
      <c r="N510" s="1735"/>
      <c r="O510" s="1735"/>
      <c r="P510" s="1735"/>
      <c r="Q510" s="1735"/>
      <c r="R510" s="1735"/>
      <c r="S510" s="1735"/>
      <c r="T510" s="1735"/>
      <c r="U510" s="1735"/>
      <c r="V510" s="1735"/>
      <c r="W510" s="1735"/>
      <c r="X510" s="1735"/>
      <c r="Y510" s="1735"/>
      <c r="Z510" s="1735"/>
      <c r="AA510" s="1735"/>
      <c r="AB510" s="1735"/>
      <c r="AC510" s="1735"/>
      <c r="AD510" s="1735"/>
      <c r="AE510" s="1735"/>
      <c r="AF510" s="1735"/>
      <c r="AG510" s="1735"/>
    </row>
    <row r="512" spans="1:42" ht="14.25" customHeight="1">
      <c r="D512" s="1737" t="s">
        <v>1443</v>
      </c>
      <c r="E512" s="1737"/>
      <c r="F512" s="1737"/>
      <c r="G512" s="1737"/>
      <c r="H512" s="1737"/>
      <c r="I512" s="1737"/>
      <c r="J512" s="1737"/>
      <c r="K512" s="1737"/>
      <c r="L512" s="1737"/>
      <c r="M512" s="1737"/>
      <c r="N512" s="1737"/>
      <c r="O512" s="1737"/>
      <c r="P512" s="1737"/>
      <c r="Q512" s="1737"/>
      <c r="R512" s="1737"/>
      <c r="S512" s="1737"/>
      <c r="T512" s="1737"/>
      <c r="U512" s="1737"/>
      <c r="V512" s="1737"/>
      <c r="W512" s="1737"/>
      <c r="X512" s="1737"/>
      <c r="Y512" s="1737"/>
      <c r="Z512" s="1737"/>
      <c r="AA512" s="1737"/>
      <c r="AB512" s="1737"/>
      <c r="AC512" s="1737"/>
      <c r="AD512" s="1737"/>
      <c r="AE512" s="1737"/>
      <c r="AF512" s="1737"/>
      <c r="AG512" s="1737"/>
    </row>
    <row r="513" spans="1:42" ht="14.25" customHeight="1" thickBot="1"/>
    <row r="514" spans="1:42" ht="35.25" customHeight="1" thickBot="1">
      <c r="A514" s="605">
        <v>35</v>
      </c>
      <c r="D514" s="1705" t="s">
        <v>275</v>
      </c>
      <c r="E514" s="1705"/>
      <c r="F514" s="1705"/>
      <c r="G514" s="1705"/>
      <c r="H514" s="1705"/>
      <c r="I514" s="1705"/>
      <c r="J514" s="1706" t="s">
        <v>3139</v>
      </c>
      <c r="K514" s="1706"/>
      <c r="L514" s="1706"/>
      <c r="M514" s="1706"/>
      <c r="N514" s="1706"/>
      <c r="O514" s="1706"/>
      <c r="P514" s="1706"/>
      <c r="Q514" s="1706"/>
      <c r="R514" s="1706" t="s">
        <v>277</v>
      </c>
      <c r="S514" s="1706"/>
      <c r="T514" s="1706"/>
      <c r="U514" s="1706"/>
      <c r="V514" s="1706"/>
      <c r="W514" s="1706"/>
      <c r="X514" s="1706"/>
      <c r="Y514" s="1706"/>
      <c r="Z514" s="1706" t="s">
        <v>278</v>
      </c>
      <c r="AA514" s="1706"/>
      <c r="AB514" s="1706"/>
      <c r="AC514" s="1706"/>
      <c r="AD514" s="1706"/>
      <c r="AE514" s="1706"/>
      <c r="AF514" s="1706"/>
      <c r="AG514" s="1706"/>
    </row>
    <row r="515" spans="1:42" ht="49.5" customHeight="1" thickBot="1">
      <c r="D515" s="1705"/>
      <c r="E515" s="1705"/>
      <c r="F515" s="1705"/>
      <c r="G515" s="1705"/>
      <c r="H515" s="1705"/>
      <c r="I515" s="1705"/>
      <c r="J515" s="1706" t="s">
        <v>2</v>
      </c>
      <c r="K515" s="1706"/>
      <c r="L515" s="1706"/>
      <c r="M515" s="1706"/>
      <c r="N515" s="1706" t="s">
        <v>484</v>
      </c>
      <c r="O515" s="1706"/>
      <c r="P515" s="1706"/>
      <c r="Q515" s="1706"/>
      <c r="R515" s="1706" t="s">
        <v>2</v>
      </c>
      <c r="S515" s="1706"/>
      <c r="T515" s="1706"/>
      <c r="U515" s="1706"/>
      <c r="V515" s="1706" t="s">
        <v>484</v>
      </c>
      <c r="W515" s="1706"/>
      <c r="X515" s="1706"/>
      <c r="Y515" s="1706"/>
      <c r="Z515" s="1706" t="s">
        <v>2</v>
      </c>
      <c r="AA515" s="1706"/>
      <c r="AB515" s="1706"/>
      <c r="AC515" s="1706"/>
      <c r="AD515" s="1706" t="s">
        <v>484</v>
      </c>
      <c r="AE515" s="1706"/>
      <c r="AF515" s="1706"/>
      <c r="AG515" s="1706"/>
    </row>
    <row r="516" spans="1:42" ht="14.25" customHeight="1">
      <c r="D516" s="1869" t="s">
        <v>3145</v>
      </c>
      <c r="E516" s="1870"/>
      <c r="F516" s="1870"/>
      <c r="G516" s="1870"/>
      <c r="H516" s="1870"/>
      <c r="I516" s="1870"/>
      <c r="J516" s="1710">
        <v>289077</v>
      </c>
      <c r="K516" s="1710"/>
      <c r="L516" s="1710"/>
      <c r="M516" s="1710"/>
      <c r="N516" s="1710">
        <v>376455</v>
      </c>
      <c r="O516" s="1710"/>
      <c r="P516" s="1710"/>
      <c r="Q516" s="1710"/>
      <c r="R516" s="1710"/>
      <c r="S516" s="1710"/>
      <c r="T516" s="1710"/>
      <c r="U516" s="1710"/>
      <c r="V516" s="1710"/>
      <c r="W516" s="1710"/>
      <c r="X516" s="1710"/>
      <c r="Y516" s="1710"/>
      <c r="Z516" s="1710"/>
      <c r="AA516" s="1710"/>
      <c r="AB516" s="1710"/>
      <c r="AC516" s="1710"/>
      <c r="AD516" s="1710"/>
      <c r="AE516" s="1710"/>
      <c r="AF516" s="1710"/>
      <c r="AG516" s="1710"/>
    </row>
    <row r="517" spans="1:42" ht="14.25" customHeight="1">
      <c r="D517" s="1868"/>
      <c r="E517" s="1868"/>
      <c r="F517" s="1868"/>
      <c r="G517" s="1868"/>
      <c r="H517" s="1868"/>
      <c r="I517" s="1868"/>
      <c r="J517" s="1679"/>
      <c r="K517" s="1679"/>
      <c r="L517" s="1679"/>
      <c r="M517" s="1679"/>
      <c r="N517" s="1679"/>
      <c r="O517" s="1679"/>
      <c r="P517" s="1679"/>
      <c r="Q517" s="1679"/>
      <c r="R517" s="1679"/>
      <c r="S517" s="1679"/>
      <c r="T517" s="1679"/>
      <c r="U517" s="1679"/>
      <c r="V517" s="1679"/>
      <c r="W517" s="1679"/>
      <c r="X517" s="1679"/>
      <c r="Y517" s="1679"/>
      <c r="Z517" s="1679"/>
      <c r="AA517" s="1679"/>
      <c r="AB517" s="1679"/>
      <c r="AC517" s="1679"/>
      <c r="AD517" s="1679"/>
      <c r="AE517" s="1679"/>
      <c r="AF517" s="1679"/>
      <c r="AG517" s="1679"/>
    </row>
    <row r="518" spans="1:42" ht="14.25" customHeight="1">
      <c r="D518" s="1868"/>
      <c r="E518" s="1868"/>
      <c r="F518" s="1868"/>
      <c r="G518" s="1868"/>
      <c r="H518" s="1868"/>
      <c r="I518" s="1868"/>
      <c r="J518" s="1679"/>
      <c r="K518" s="1679"/>
      <c r="L518" s="1679"/>
      <c r="M518" s="1679"/>
      <c r="N518" s="1679"/>
      <c r="O518" s="1679"/>
      <c r="P518" s="1679"/>
      <c r="Q518" s="1679"/>
      <c r="R518" s="1679"/>
      <c r="S518" s="1679"/>
      <c r="T518" s="1679"/>
      <c r="U518" s="1679"/>
      <c r="V518" s="1679"/>
      <c r="W518" s="1679"/>
      <c r="X518" s="1679"/>
      <c r="Y518" s="1679"/>
      <c r="Z518" s="1679"/>
      <c r="AA518" s="1679"/>
      <c r="AB518" s="1679"/>
      <c r="AC518" s="1679"/>
      <c r="AD518" s="1679"/>
      <c r="AE518" s="1679"/>
      <c r="AF518" s="1679"/>
      <c r="AG518" s="1679"/>
    </row>
    <row r="519" spans="1:42" ht="14.25" customHeight="1" thickBot="1">
      <c r="D519" s="1868"/>
      <c r="E519" s="1868"/>
      <c r="F519" s="1868"/>
      <c r="G519" s="1868"/>
      <c r="H519" s="1868"/>
      <c r="I519" s="1868"/>
      <c r="J519" s="1679"/>
      <c r="K519" s="1679"/>
      <c r="L519" s="1679"/>
      <c r="M519" s="1679"/>
      <c r="N519" s="1772"/>
      <c r="O519" s="1772"/>
      <c r="P519" s="1772"/>
      <c r="Q519" s="1772"/>
      <c r="R519" s="1679"/>
      <c r="S519" s="1679"/>
      <c r="T519" s="1679"/>
      <c r="U519" s="1679"/>
      <c r="V519" s="1679"/>
      <c r="W519" s="1679"/>
      <c r="X519" s="1679"/>
      <c r="Y519" s="1679"/>
      <c r="Z519" s="1679"/>
      <c r="AA519" s="1679"/>
      <c r="AB519" s="1679"/>
      <c r="AC519" s="1679"/>
      <c r="AD519" s="1679"/>
      <c r="AE519" s="1679"/>
      <c r="AF519" s="1679"/>
      <c r="AG519" s="1679"/>
    </row>
    <row r="520" spans="1:42" ht="14.25" customHeight="1" thickBot="1">
      <c r="D520" s="1867" t="s">
        <v>14</v>
      </c>
      <c r="E520" s="1867"/>
      <c r="F520" s="1867"/>
      <c r="G520" s="1867"/>
      <c r="H520" s="1867"/>
      <c r="I520" s="1867"/>
      <c r="J520" s="1772">
        <f t="shared" ref="J520" si="207">SUM(J516:M519)</f>
        <v>289077</v>
      </c>
      <c r="K520" s="1772"/>
      <c r="L520" s="1772"/>
      <c r="M520" s="1772"/>
      <c r="N520" s="1772">
        <f>SUM(N516:Q519)</f>
        <v>376455</v>
      </c>
      <c r="O520" s="1772"/>
      <c r="P520" s="1772"/>
      <c r="Q520" s="1772"/>
      <c r="R520" s="1772">
        <f t="shared" ref="R520" si="208">SUM(R516:U519)</f>
        <v>0</v>
      </c>
      <c r="S520" s="1772"/>
      <c r="T520" s="1772"/>
      <c r="U520" s="1772"/>
      <c r="V520" s="1772">
        <f t="shared" ref="V520" si="209">SUM(V516:Y519)</f>
        <v>0</v>
      </c>
      <c r="W520" s="1772"/>
      <c r="X520" s="1772"/>
      <c r="Y520" s="1772"/>
      <c r="Z520" s="1772">
        <f t="shared" ref="Z520" si="210">SUM(Z516:AC519)</f>
        <v>0</v>
      </c>
      <c r="AA520" s="1772"/>
      <c r="AB520" s="1772"/>
      <c r="AC520" s="1772"/>
      <c r="AD520" s="1772">
        <f t="shared" ref="AD520" si="211">SUM(AD516:AG519)</f>
        <v>0</v>
      </c>
      <c r="AE520" s="1772"/>
      <c r="AF520" s="1772"/>
      <c r="AG520" s="1772"/>
    </row>
    <row r="522" spans="1:42" ht="14.25" customHeight="1">
      <c r="L522" s="776"/>
    </row>
    <row r="523" spans="1:42" ht="14.25" customHeight="1">
      <c r="D523" s="1735" t="s">
        <v>1444</v>
      </c>
      <c r="E523" s="1735"/>
      <c r="F523" s="1735"/>
      <c r="G523" s="1735"/>
      <c r="H523" s="1735"/>
      <c r="I523" s="1735"/>
      <c r="J523" s="1735"/>
      <c r="K523" s="1735"/>
      <c r="L523" s="1735"/>
      <c r="M523" s="1735"/>
      <c r="N523" s="1735"/>
      <c r="O523" s="1735"/>
      <c r="P523" s="1735"/>
      <c r="Q523" s="1735"/>
      <c r="R523" s="1735"/>
      <c r="S523" s="1735"/>
      <c r="T523" s="1735"/>
      <c r="U523" s="1735"/>
      <c r="V523" s="1735"/>
      <c r="W523" s="1735"/>
      <c r="X523" s="1735"/>
      <c r="Y523" s="1735"/>
      <c r="Z523" s="1735"/>
      <c r="AA523" s="1735"/>
      <c r="AB523" s="1735"/>
      <c r="AC523" s="1735"/>
      <c r="AD523" s="1735"/>
      <c r="AE523" s="1735"/>
      <c r="AF523" s="1735"/>
      <c r="AG523" s="1735"/>
    </row>
    <row r="524" spans="1:42" ht="14.25" customHeight="1">
      <c r="D524" s="666"/>
      <c r="E524" s="666"/>
      <c r="F524" s="666"/>
      <c r="G524" s="666"/>
      <c r="H524" s="666"/>
      <c r="I524" s="666"/>
      <c r="J524" s="666"/>
      <c r="K524" s="666"/>
      <c r="L524" s="666"/>
      <c r="M524" s="666"/>
    </row>
    <row r="525" spans="1:42" ht="14.25" customHeight="1">
      <c r="D525" s="1737" t="s">
        <v>1445</v>
      </c>
      <c r="E525" s="1737"/>
      <c r="F525" s="1737"/>
      <c r="G525" s="1737"/>
      <c r="H525" s="1737"/>
      <c r="I525" s="1737"/>
      <c r="J525" s="1737"/>
      <c r="K525" s="1737"/>
      <c r="L525" s="1737"/>
      <c r="M525" s="1737"/>
      <c r="N525" s="1737"/>
      <c r="O525" s="1737"/>
      <c r="P525" s="1737"/>
      <c r="Q525" s="1737"/>
      <c r="R525" s="1737"/>
      <c r="S525" s="1737"/>
      <c r="T525" s="1737"/>
      <c r="U525" s="1737"/>
      <c r="V525" s="1737"/>
      <c r="W525" s="1737"/>
      <c r="X525" s="1737"/>
      <c r="Y525" s="1737"/>
      <c r="Z525" s="1737"/>
      <c r="AA525" s="1737"/>
      <c r="AB525" s="1737"/>
      <c r="AC525" s="1737"/>
      <c r="AD525" s="1737"/>
      <c r="AE525" s="1737"/>
      <c r="AF525" s="1737"/>
      <c r="AG525" s="1737"/>
    </row>
    <row r="526" spans="1:42" ht="14.25" customHeight="1" thickBot="1">
      <c r="D526" s="666"/>
      <c r="E526" s="666"/>
      <c r="F526" s="666"/>
      <c r="G526" s="666"/>
      <c r="H526" s="666"/>
      <c r="I526" s="666"/>
      <c r="J526" s="666"/>
      <c r="K526" s="666"/>
      <c r="L526" s="666"/>
      <c r="M526" s="666"/>
    </row>
    <row r="527" spans="1:42" ht="14.25" customHeight="1" thickBot="1">
      <c r="A527" s="605">
        <v>38</v>
      </c>
      <c r="D527" s="1874" t="s">
        <v>131</v>
      </c>
      <c r="E527" s="1875"/>
      <c r="F527" s="1875"/>
      <c r="G527" s="1875"/>
      <c r="H527" s="1875"/>
      <c r="I527" s="1875"/>
      <c r="J527" s="1875"/>
      <c r="K527" s="1875"/>
      <c r="L527" s="1875"/>
      <c r="M527" s="1876"/>
      <c r="N527" s="1697" t="s">
        <v>2</v>
      </c>
      <c r="O527" s="1698"/>
      <c r="P527" s="1698"/>
      <c r="Q527" s="1698"/>
      <c r="R527" s="1698"/>
      <c r="S527" s="1698"/>
      <c r="T527" s="1698"/>
      <c r="U527" s="1698"/>
      <c r="V527" s="1698"/>
      <c r="W527" s="1698"/>
      <c r="X527" s="1697" t="s">
        <v>3</v>
      </c>
      <c r="Y527" s="1698"/>
      <c r="Z527" s="1698"/>
      <c r="AA527" s="1698"/>
      <c r="AB527" s="1698"/>
      <c r="AC527" s="1698"/>
      <c r="AD527" s="1698"/>
      <c r="AE527" s="1698"/>
      <c r="AF527" s="1698"/>
      <c r="AG527" s="1699"/>
    </row>
    <row r="528" spans="1:42" ht="14.25" customHeight="1" thickTop="1" thickBot="1">
      <c r="D528" s="1874"/>
      <c r="E528" s="1875"/>
      <c r="F528" s="1875"/>
      <c r="G528" s="1875"/>
      <c r="H528" s="1875"/>
      <c r="I528" s="1875"/>
      <c r="J528" s="1875"/>
      <c r="K528" s="1875"/>
      <c r="L528" s="1875"/>
      <c r="M528" s="1876"/>
      <c r="N528" s="1700"/>
      <c r="O528" s="1701"/>
      <c r="P528" s="1701"/>
      <c r="Q528" s="1701"/>
      <c r="R528" s="1701"/>
      <c r="S528" s="1701"/>
      <c r="T528" s="1701"/>
      <c r="U528" s="1701"/>
      <c r="V528" s="1701"/>
      <c r="W528" s="1701"/>
      <c r="X528" s="1700"/>
      <c r="Y528" s="1701"/>
      <c r="Z528" s="1701"/>
      <c r="AA528" s="1701"/>
      <c r="AB528" s="1701"/>
      <c r="AC528" s="1701"/>
      <c r="AD528" s="1701"/>
      <c r="AE528" s="1701"/>
      <c r="AF528" s="1701"/>
      <c r="AG528" s="1702"/>
      <c r="AL528" s="657" t="s">
        <v>2</v>
      </c>
      <c r="AM528" s="658" t="s">
        <v>3</v>
      </c>
      <c r="AO528" s="657" t="s">
        <v>2</v>
      </c>
      <c r="AP528" s="658" t="s">
        <v>3</v>
      </c>
    </row>
    <row r="529" spans="1:42" ht="26.25" customHeight="1">
      <c r="D529" s="1877" t="s">
        <v>297</v>
      </c>
      <c r="E529" s="1878"/>
      <c r="F529" s="1878"/>
      <c r="G529" s="1878"/>
      <c r="H529" s="1878"/>
      <c r="I529" s="1878"/>
      <c r="J529" s="1878"/>
      <c r="K529" s="1878"/>
      <c r="L529" s="1878"/>
      <c r="M529" s="1879"/>
      <c r="N529" s="1880">
        <v>891506</v>
      </c>
      <c r="O529" s="1880"/>
      <c r="P529" s="1880"/>
      <c r="Q529" s="1880"/>
      <c r="R529" s="1880"/>
      <c r="S529" s="1880"/>
      <c r="T529" s="1880"/>
      <c r="U529" s="1880"/>
      <c r="V529" s="1880"/>
      <c r="W529" s="1880"/>
      <c r="X529" s="1880">
        <v>376455</v>
      </c>
      <c r="Y529" s="1880"/>
      <c r="Z529" s="1880"/>
      <c r="AA529" s="1880"/>
      <c r="AB529" s="1880"/>
      <c r="AC529" s="1880"/>
      <c r="AD529" s="1880"/>
      <c r="AE529" s="1880"/>
      <c r="AF529" s="1880"/>
      <c r="AG529" s="1880"/>
      <c r="AL529" s="647"/>
      <c r="AM529" s="645"/>
      <c r="AO529" s="640">
        <f>N529-'P&amp;L'!$D$12</f>
        <v>891506</v>
      </c>
      <c r="AP529" s="625">
        <f>X529-'P&amp;L'!$E$12</f>
        <v>376455</v>
      </c>
    </row>
    <row r="530" spans="1:42" ht="26.25" customHeight="1">
      <c r="D530" s="1693" t="s">
        <v>298</v>
      </c>
      <c r="E530" s="1694"/>
      <c r="F530" s="1694"/>
      <c r="G530" s="1694"/>
      <c r="H530" s="1694"/>
      <c r="I530" s="1694"/>
      <c r="J530" s="1694"/>
      <c r="K530" s="1694"/>
      <c r="L530" s="1694"/>
      <c r="M530" s="1695"/>
      <c r="N530" s="1729">
        <v>289077</v>
      </c>
      <c r="O530" s="1729"/>
      <c r="P530" s="1729"/>
      <c r="Q530" s="1729"/>
      <c r="R530" s="1729"/>
      <c r="S530" s="1729"/>
      <c r="T530" s="1729"/>
      <c r="U530" s="1729"/>
      <c r="V530" s="1729"/>
      <c r="W530" s="1729"/>
      <c r="X530" s="1729">
        <v>123584</v>
      </c>
      <c r="Y530" s="1729"/>
      <c r="Z530" s="1729"/>
      <c r="AA530" s="1729"/>
      <c r="AB530" s="1729"/>
      <c r="AC530" s="1729"/>
      <c r="AD530" s="1729"/>
      <c r="AE530" s="1729"/>
      <c r="AF530" s="1729"/>
      <c r="AG530" s="1729"/>
      <c r="AL530" s="365"/>
      <c r="AM530" s="364"/>
      <c r="AO530" s="632">
        <f>N530-'P&amp;L'!$D$13</f>
        <v>289077</v>
      </c>
      <c r="AP530" s="619">
        <f>X530-'P&amp;L'!$E$13</f>
        <v>123584</v>
      </c>
    </row>
    <row r="531" spans="1:42" ht="26.25" customHeight="1">
      <c r="D531" s="1693" t="s">
        <v>299</v>
      </c>
      <c r="E531" s="1694"/>
      <c r="F531" s="1694"/>
      <c r="G531" s="1694"/>
      <c r="H531" s="1694"/>
      <c r="I531" s="1694"/>
      <c r="J531" s="1694"/>
      <c r="K531" s="1694"/>
      <c r="L531" s="1694"/>
      <c r="M531" s="1695"/>
      <c r="N531" s="1729">
        <v>11.12</v>
      </c>
      <c r="O531" s="1729"/>
      <c r="P531" s="1729"/>
      <c r="Q531" s="1729"/>
      <c r="R531" s="1729"/>
      <c r="S531" s="1729"/>
      <c r="T531" s="1729"/>
      <c r="U531" s="1729"/>
      <c r="V531" s="1729"/>
      <c r="W531" s="1729"/>
      <c r="X531" s="1729"/>
      <c r="Y531" s="1729"/>
      <c r="Z531" s="1729"/>
      <c r="AA531" s="1729"/>
      <c r="AB531" s="1729"/>
      <c r="AC531" s="1729"/>
      <c r="AD531" s="1729"/>
      <c r="AE531" s="1729"/>
      <c r="AF531" s="1729"/>
      <c r="AG531" s="1729"/>
      <c r="AL531" s="365"/>
      <c r="AM531" s="364"/>
      <c r="AO531" s="632">
        <f>N531-'P&amp;L'!$D$11</f>
        <v>11.12</v>
      </c>
      <c r="AP531" s="619">
        <f>X531-'P&amp;L'!$E$11</f>
        <v>0</v>
      </c>
    </row>
    <row r="532" spans="1:42" ht="26.25" customHeight="1">
      <c r="D532" s="1693" t="s">
        <v>300</v>
      </c>
      <c r="E532" s="1694"/>
      <c r="F532" s="1694"/>
      <c r="G532" s="1694"/>
      <c r="H532" s="1694"/>
      <c r="I532" s="1694"/>
      <c r="J532" s="1694"/>
      <c r="K532" s="1694"/>
      <c r="L532" s="1694"/>
      <c r="M532" s="1695"/>
      <c r="N532" s="1881"/>
      <c r="O532" s="1881"/>
      <c r="P532" s="1881"/>
      <c r="Q532" s="1881"/>
      <c r="R532" s="1881"/>
      <c r="S532" s="1881"/>
      <c r="T532" s="1881"/>
      <c r="U532" s="1881"/>
      <c r="V532" s="1881"/>
      <c r="W532" s="1881"/>
      <c r="X532" s="1881"/>
      <c r="Y532" s="1881"/>
      <c r="Z532" s="1881"/>
      <c r="AA532" s="1881"/>
      <c r="AB532" s="1881"/>
      <c r="AC532" s="1881"/>
      <c r="AD532" s="1881"/>
      <c r="AE532" s="1881"/>
      <c r="AF532" s="1881"/>
      <c r="AG532" s="1881"/>
      <c r="AL532" s="365"/>
      <c r="AM532" s="364"/>
      <c r="AO532" s="667"/>
      <c r="AP532" s="668"/>
    </row>
    <row r="533" spans="1:42" ht="26.25" customHeight="1">
      <c r="D533" s="1693" t="s">
        <v>301</v>
      </c>
      <c r="E533" s="1694"/>
      <c r="F533" s="1694"/>
      <c r="G533" s="1694"/>
      <c r="H533" s="1694"/>
      <c r="I533" s="1694"/>
      <c r="J533" s="1694"/>
      <c r="K533" s="1694"/>
      <c r="L533" s="1694"/>
      <c r="M533" s="1695"/>
      <c r="N533" s="1865"/>
      <c r="O533" s="1865"/>
      <c r="P533" s="1865"/>
      <c r="Q533" s="1865"/>
      <c r="R533" s="1865"/>
      <c r="S533" s="1865"/>
      <c r="T533" s="1865"/>
      <c r="U533" s="1865"/>
      <c r="V533" s="1865"/>
      <c r="W533" s="1865"/>
      <c r="X533" s="1865"/>
      <c r="Y533" s="1865"/>
      <c r="Z533" s="1865"/>
      <c r="AA533" s="1865"/>
      <c r="AB533" s="1865"/>
      <c r="AC533" s="1865"/>
      <c r="AD533" s="1865"/>
      <c r="AE533" s="1865"/>
      <c r="AF533" s="1865"/>
      <c r="AG533" s="1865"/>
      <c r="AL533" s="365"/>
      <c r="AM533" s="364"/>
      <c r="AO533" s="632"/>
      <c r="AP533" s="619"/>
    </row>
    <row r="534" spans="1:42" ht="26.25" customHeight="1">
      <c r="D534" s="1693" t="s">
        <v>302</v>
      </c>
      <c r="E534" s="1694"/>
      <c r="F534" s="1694"/>
      <c r="G534" s="1694"/>
      <c r="H534" s="1694"/>
      <c r="I534" s="1694"/>
      <c r="J534" s="1694"/>
      <c r="K534" s="1694"/>
      <c r="L534" s="1694"/>
      <c r="M534" s="1695"/>
      <c r="N534" s="1757">
        <v>3847</v>
      </c>
      <c r="O534" s="1757"/>
      <c r="P534" s="1757"/>
      <c r="Q534" s="1757"/>
      <c r="R534" s="1757"/>
      <c r="S534" s="1757"/>
      <c r="T534" s="1757"/>
      <c r="U534" s="1757"/>
      <c r="V534" s="1757"/>
      <c r="W534" s="1757"/>
      <c r="X534" s="1757">
        <v>4587</v>
      </c>
      <c r="Y534" s="1757"/>
      <c r="Z534" s="1757"/>
      <c r="AA534" s="1757"/>
      <c r="AB534" s="1757"/>
      <c r="AC534" s="1757"/>
      <c r="AD534" s="1757"/>
      <c r="AE534" s="1757"/>
      <c r="AF534" s="1757"/>
      <c r="AG534" s="1757"/>
      <c r="AL534" s="365"/>
      <c r="AM534" s="364"/>
      <c r="AO534" s="667"/>
      <c r="AP534" s="668"/>
    </row>
    <row r="535" spans="1:42" ht="26.25" customHeight="1" thickBot="1">
      <c r="D535" s="1743" t="s">
        <v>303</v>
      </c>
      <c r="E535" s="1744"/>
      <c r="F535" s="1744"/>
      <c r="G535" s="1744"/>
      <c r="H535" s="1744"/>
      <c r="I535" s="1744"/>
      <c r="J535" s="1744"/>
      <c r="K535" s="1744"/>
      <c r="L535" s="1744"/>
      <c r="M535" s="1745"/>
      <c r="N535" s="1866">
        <f>SUM(N529:W534)</f>
        <v>1184441.1200000001</v>
      </c>
      <c r="O535" s="1866"/>
      <c r="P535" s="1866"/>
      <c r="Q535" s="1866"/>
      <c r="R535" s="1866"/>
      <c r="S535" s="1866"/>
      <c r="T535" s="1866"/>
      <c r="U535" s="1866"/>
      <c r="V535" s="1866"/>
      <c r="W535" s="1866"/>
      <c r="X535" s="1866">
        <f>SUM(X529:AG534)</f>
        <v>504626</v>
      </c>
      <c r="Y535" s="1866"/>
      <c r="Z535" s="1866"/>
      <c r="AA535" s="1866"/>
      <c r="AB535" s="1866"/>
      <c r="AC535" s="1866"/>
      <c r="AD535" s="1866"/>
      <c r="AE535" s="1866"/>
      <c r="AF535" s="1866"/>
      <c r="AG535" s="1866"/>
      <c r="AL535" s="669">
        <f>SUM(N529:W534)-N535</f>
        <v>0</v>
      </c>
      <c r="AM535" s="646">
        <f>SUM(X529:AG534)-X535</f>
        <v>0</v>
      </c>
      <c r="AO535" s="799">
        <f>N535-'P&amp;L'!D3</f>
        <v>1184441.1200000001</v>
      </c>
      <c r="AP535" s="800">
        <f>X535-'P&amp;L'!E3</f>
        <v>504626</v>
      </c>
    </row>
    <row r="539" spans="1:42" ht="14.25" customHeight="1">
      <c r="D539" s="1735" t="s">
        <v>1446</v>
      </c>
      <c r="E539" s="1735"/>
      <c r="F539" s="1735"/>
      <c r="G539" s="1735"/>
      <c r="H539" s="1735"/>
      <c r="I539" s="1735"/>
      <c r="J539" s="1735"/>
      <c r="K539" s="1735"/>
      <c r="L539" s="1735"/>
      <c r="M539" s="1735"/>
      <c r="N539" s="1735"/>
      <c r="O539" s="1735"/>
      <c r="P539" s="1735"/>
      <c r="Q539" s="1735"/>
      <c r="R539" s="1735"/>
      <c r="S539" s="1735"/>
      <c r="T539" s="1735"/>
      <c r="U539" s="1735"/>
      <c r="V539" s="1735"/>
      <c r="W539" s="1735"/>
      <c r="X539" s="1735"/>
      <c r="Y539" s="1735"/>
      <c r="Z539" s="1735"/>
      <c r="AA539" s="1735"/>
      <c r="AB539" s="1735"/>
      <c r="AC539" s="1735"/>
      <c r="AD539" s="1735"/>
      <c r="AE539" s="1735"/>
      <c r="AF539" s="1735"/>
      <c r="AG539" s="1735"/>
    </row>
    <row r="541" spans="1:42" ht="14.25" customHeight="1">
      <c r="D541" s="1737" t="s">
        <v>1447</v>
      </c>
      <c r="E541" s="1737"/>
      <c r="F541" s="1737"/>
      <c r="G541" s="1737"/>
      <c r="H541" s="1737"/>
      <c r="I541" s="1737"/>
      <c r="J541" s="1737"/>
      <c r="K541" s="1737"/>
      <c r="L541" s="1737"/>
      <c r="M541" s="1737"/>
      <c r="N541" s="1737"/>
      <c r="O541" s="1737"/>
      <c r="P541" s="1737"/>
      <c r="Q541" s="1737"/>
      <c r="R541" s="1737"/>
      <c r="S541" s="1737"/>
      <c r="T541" s="1737"/>
      <c r="U541" s="1737"/>
      <c r="V541" s="1737"/>
      <c r="W541" s="1737"/>
      <c r="X541" s="1737"/>
      <c r="Y541" s="1737"/>
      <c r="Z541" s="1737"/>
      <c r="AA541" s="1737"/>
      <c r="AB541" s="1737"/>
      <c r="AC541" s="1737"/>
      <c r="AD541" s="1737"/>
      <c r="AE541" s="1737"/>
      <c r="AF541" s="1737"/>
      <c r="AG541" s="1737"/>
    </row>
    <row r="542" spans="1:42" ht="14.25" customHeight="1" thickBot="1"/>
    <row r="543" spans="1:42" ht="14.25" customHeight="1" thickBot="1">
      <c r="A543" s="605">
        <v>39</v>
      </c>
      <c r="D543" s="1748" t="s">
        <v>131</v>
      </c>
      <c r="E543" s="1749"/>
      <c r="F543" s="1749"/>
      <c r="G543" s="1749"/>
      <c r="H543" s="1749"/>
      <c r="I543" s="1749"/>
      <c r="J543" s="1749"/>
      <c r="K543" s="1749"/>
      <c r="L543" s="1749"/>
      <c r="M543" s="1750"/>
      <c r="N543" s="1697" t="s">
        <v>2</v>
      </c>
      <c r="O543" s="1698"/>
      <c r="P543" s="1698"/>
      <c r="Q543" s="1698"/>
      <c r="R543" s="1698"/>
      <c r="S543" s="1698"/>
      <c r="T543" s="1698"/>
      <c r="U543" s="1698"/>
      <c r="V543" s="1698"/>
      <c r="W543" s="1698"/>
      <c r="X543" s="1697" t="s">
        <v>3</v>
      </c>
      <c r="Y543" s="1698"/>
      <c r="Z543" s="1698"/>
      <c r="AA543" s="1698"/>
      <c r="AB543" s="1698"/>
      <c r="AC543" s="1698"/>
      <c r="AD543" s="1698"/>
      <c r="AE543" s="1698"/>
      <c r="AF543" s="1698"/>
      <c r="AG543" s="1699"/>
    </row>
    <row r="544" spans="1:42" ht="14.25" customHeight="1" thickTop="1" thickBot="1">
      <c r="D544" s="1751"/>
      <c r="E544" s="1752"/>
      <c r="F544" s="1752"/>
      <c r="G544" s="1752"/>
      <c r="H544" s="1752"/>
      <c r="I544" s="1752"/>
      <c r="J544" s="1752"/>
      <c r="K544" s="1752"/>
      <c r="L544" s="1752"/>
      <c r="M544" s="1753"/>
      <c r="N544" s="1700"/>
      <c r="O544" s="1701"/>
      <c r="P544" s="1701"/>
      <c r="Q544" s="1701"/>
      <c r="R544" s="1701"/>
      <c r="S544" s="1701"/>
      <c r="T544" s="1701"/>
      <c r="U544" s="1701"/>
      <c r="V544" s="1701"/>
      <c r="W544" s="1701"/>
      <c r="X544" s="1700"/>
      <c r="Y544" s="1701"/>
      <c r="Z544" s="1701"/>
      <c r="AA544" s="1701"/>
      <c r="AB544" s="1701"/>
      <c r="AC544" s="1701"/>
      <c r="AD544" s="1701"/>
      <c r="AE544" s="1701"/>
      <c r="AF544" s="1701"/>
      <c r="AG544" s="1702"/>
      <c r="AL544" s="659" t="s">
        <v>2</v>
      </c>
      <c r="AM544" s="663" t="s">
        <v>3</v>
      </c>
      <c r="AO544" s="659" t="s">
        <v>2</v>
      </c>
      <c r="AP544" s="663" t="s">
        <v>3</v>
      </c>
    </row>
    <row r="545" spans="1:42" s="20" customFormat="1" ht="29.25" customHeight="1">
      <c r="A545" s="661"/>
      <c r="D545" s="1728" t="s">
        <v>3138</v>
      </c>
      <c r="E545" s="1728"/>
      <c r="F545" s="1728"/>
      <c r="G545" s="1728"/>
      <c r="H545" s="1728"/>
      <c r="I545" s="1728"/>
      <c r="J545" s="1728"/>
      <c r="K545" s="1728"/>
      <c r="L545" s="1728"/>
      <c r="M545" s="1728"/>
      <c r="N545" s="1729">
        <v>623545</v>
      </c>
      <c r="O545" s="1729"/>
      <c r="P545" s="1729"/>
      <c r="Q545" s="1729"/>
      <c r="R545" s="1729"/>
      <c r="S545" s="1729"/>
      <c r="T545" s="1729"/>
      <c r="U545" s="1729"/>
      <c r="V545" s="1729"/>
      <c r="W545" s="1729"/>
      <c r="X545" s="1729"/>
      <c r="Y545" s="1729"/>
      <c r="Z545" s="1729"/>
      <c r="AA545" s="1729"/>
      <c r="AB545" s="1729"/>
      <c r="AC545" s="1729"/>
      <c r="AD545" s="1729"/>
      <c r="AE545" s="1729"/>
      <c r="AF545" s="1729"/>
      <c r="AG545" s="1729"/>
      <c r="AL545" s="617"/>
      <c r="AM545" s="619"/>
      <c r="AO545" s="617"/>
      <c r="AP545" s="630"/>
    </row>
    <row r="546" spans="1:42" s="20" customFormat="1" ht="29.25" customHeight="1">
      <c r="A546" s="661"/>
      <c r="D546" s="1728" t="s">
        <v>3139</v>
      </c>
      <c r="E546" s="1728"/>
      <c r="F546" s="1728"/>
      <c r="G546" s="1728"/>
      <c r="H546" s="1728"/>
      <c r="I546" s="1728"/>
      <c r="J546" s="1728"/>
      <c r="K546" s="1728"/>
      <c r="L546" s="1728"/>
      <c r="M546" s="1728"/>
      <c r="N546" s="1729">
        <v>389038</v>
      </c>
      <c r="O546" s="1729"/>
      <c r="P546" s="1729"/>
      <c r="Q546" s="1729"/>
      <c r="R546" s="1729"/>
      <c r="S546" s="1729"/>
      <c r="T546" s="1729"/>
      <c r="U546" s="1729"/>
      <c r="V546" s="1729"/>
      <c r="W546" s="1729"/>
      <c r="X546" s="1729"/>
      <c r="Y546" s="1729"/>
      <c r="Z546" s="1729"/>
      <c r="AA546" s="1729"/>
      <c r="AB546" s="1729"/>
      <c r="AC546" s="1729"/>
      <c r="AD546" s="1729"/>
      <c r="AE546" s="1729"/>
      <c r="AF546" s="1729"/>
      <c r="AG546" s="1729"/>
      <c r="AL546" s="617"/>
      <c r="AM546" s="619"/>
      <c r="AO546" s="617"/>
      <c r="AP546" s="630"/>
    </row>
    <row r="547" spans="1:42" s="20" customFormat="1" ht="29.25" customHeight="1">
      <c r="A547" s="661"/>
      <c r="D547" s="1728" t="s">
        <v>3140</v>
      </c>
      <c r="E547" s="1728"/>
      <c r="F547" s="1728"/>
      <c r="G547" s="1728"/>
      <c r="H547" s="1728"/>
      <c r="I547" s="1728"/>
      <c r="J547" s="1728"/>
      <c r="K547" s="1728"/>
      <c r="L547" s="1728"/>
      <c r="M547" s="1728"/>
      <c r="N547" s="1729">
        <v>449</v>
      </c>
      <c r="O547" s="1729"/>
      <c r="P547" s="1729"/>
      <c r="Q547" s="1729"/>
      <c r="R547" s="1729"/>
      <c r="S547" s="1729"/>
      <c r="T547" s="1729"/>
      <c r="U547" s="1729"/>
      <c r="V547" s="1729"/>
      <c r="W547" s="1729"/>
      <c r="X547" s="1729"/>
      <c r="Y547" s="1729"/>
      <c r="Z547" s="1729"/>
      <c r="AA547" s="1729"/>
      <c r="AB547" s="1729"/>
      <c r="AC547" s="1729"/>
      <c r="AD547" s="1729"/>
      <c r="AE547" s="1729"/>
      <c r="AF547" s="1729"/>
      <c r="AG547" s="1729"/>
      <c r="AL547" s="617"/>
      <c r="AM547" s="619"/>
      <c r="AO547" s="617"/>
      <c r="AP547" s="630"/>
    </row>
    <row r="548" spans="1:42" s="20" customFormat="1" ht="29.25" customHeight="1">
      <c r="A548" s="661"/>
      <c r="D548" s="1758" t="s">
        <v>3141</v>
      </c>
      <c r="E548" s="1759"/>
      <c r="F548" s="1759"/>
      <c r="G548" s="1759"/>
      <c r="H548" s="1759"/>
      <c r="I548" s="1759"/>
      <c r="J548" s="1759"/>
      <c r="K548" s="1759"/>
      <c r="L548" s="1759"/>
      <c r="M548" s="1760"/>
      <c r="N548" s="1729">
        <v>3628</v>
      </c>
      <c r="O548" s="1729"/>
      <c r="P548" s="1729"/>
      <c r="Q548" s="1729"/>
      <c r="R548" s="1729"/>
      <c r="S548" s="1729"/>
      <c r="T548" s="1729"/>
      <c r="U548" s="1729"/>
      <c r="V548" s="1729"/>
      <c r="W548" s="1729"/>
      <c r="X548" s="1729"/>
      <c r="Y548" s="1729"/>
      <c r="Z548" s="1729"/>
      <c r="AA548" s="1729"/>
      <c r="AB548" s="1729"/>
      <c r="AC548" s="1729"/>
      <c r="AD548" s="1729"/>
      <c r="AE548" s="1729"/>
      <c r="AF548" s="1729"/>
      <c r="AG548" s="1729"/>
      <c r="AL548" s="632">
        <f>SUM(N549,N551)-N548</f>
        <v>177425</v>
      </c>
      <c r="AM548" s="619">
        <f>SUM(X549,X551)-X548</f>
        <v>0</v>
      </c>
      <c r="AO548" s="632">
        <f>N548-SUM('P&amp;L'!$D$54,'P&amp;L'!$D$55,'P&amp;L'!$D$61,'P&amp;L'!$D$56,'P&amp;L'!$D$58,'P&amp;L'!$D$59,'P&amp;L'!$D$60,'P&amp;L'!$D$62)</f>
        <v>3628</v>
      </c>
      <c r="AP548" s="619">
        <f>X548-SUM('P&amp;L'!$E$54,'P&amp;L'!$E$55,'P&amp;L'!$E$61,'P&amp;L'!$E$56,'P&amp;L'!$E$58,'P&amp;L'!$E$59,'P&amp;L'!$E$60,'P&amp;L'!$E$62)</f>
        <v>0</v>
      </c>
    </row>
    <row r="549" spans="1:42" s="20" customFormat="1" ht="29.25" customHeight="1">
      <c r="A549" s="661"/>
      <c r="D549" s="1758" t="s">
        <v>3142</v>
      </c>
      <c r="E549" s="1759"/>
      <c r="F549" s="1759"/>
      <c r="G549" s="1759"/>
      <c r="H549" s="1759"/>
      <c r="I549" s="1759"/>
      <c r="J549" s="1759"/>
      <c r="K549" s="1759"/>
      <c r="L549" s="1759"/>
      <c r="M549" s="1760"/>
      <c r="N549" s="1729">
        <v>181053</v>
      </c>
      <c r="O549" s="1729"/>
      <c r="P549" s="1729"/>
      <c r="Q549" s="1729"/>
      <c r="R549" s="1729"/>
      <c r="S549" s="1729"/>
      <c r="T549" s="1729"/>
      <c r="U549" s="1729"/>
      <c r="V549" s="1729"/>
      <c r="W549" s="1729"/>
      <c r="X549" s="1729"/>
      <c r="Y549" s="1729"/>
      <c r="Z549" s="1729"/>
      <c r="AA549" s="1729"/>
      <c r="AB549" s="1729"/>
      <c r="AC549" s="1729"/>
      <c r="AD549" s="1729"/>
      <c r="AE549" s="1729"/>
      <c r="AF549" s="1729"/>
      <c r="AG549" s="1729"/>
      <c r="AL549" s="632"/>
      <c r="AM549" s="619"/>
      <c r="AO549" s="632">
        <f>N549-'P&amp;L'!$D$60</f>
        <v>181053</v>
      </c>
      <c r="AP549" s="619">
        <f>X549-'P&amp;L'!$E$60</f>
        <v>0</v>
      </c>
    </row>
    <row r="550" spans="1:42" s="20" customFormat="1" ht="29.25" customHeight="1">
      <c r="A550" s="661"/>
      <c r="D550" s="1758" t="s">
        <v>14</v>
      </c>
      <c r="E550" s="1759"/>
      <c r="F550" s="1759"/>
      <c r="G550" s="1759"/>
      <c r="H550" s="1759"/>
      <c r="I550" s="1759"/>
      <c r="J550" s="1759"/>
      <c r="K550" s="1759"/>
      <c r="L550" s="1759"/>
      <c r="M550" s="1760"/>
      <c r="N550" s="1729">
        <v>1197713</v>
      </c>
      <c r="O550" s="1729"/>
      <c r="P550" s="1729"/>
      <c r="Q550" s="1729"/>
      <c r="R550" s="1729"/>
      <c r="S550" s="1729"/>
      <c r="T550" s="1729"/>
      <c r="U550" s="1729"/>
      <c r="V550" s="1729"/>
      <c r="W550" s="1729"/>
      <c r="X550" s="1729"/>
      <c r="Y550" s="1729"/>
      <c r="Z550" s="1729"/>
      <c r="AA550" s="1729"/>
      <c r="AB550" s="1729"/>
      <c r="AC550" s="1729"/>
      <c r="AD550" s="1729"/>
      <c r="AE550" s="1729"/>
      <c r="AF550" s="1729"/>
      <c r="AG550" s="1729"/>
      <c r="AL550" s="617"/>
      <c r="AM550" s="619"/>
      <c r="AO550" s="617"/>
      <c r="AP550" s="630"/>
    </row>
    <row r="551" spans="1:42" s="20" customFormat="1" ht="29.25" customHeight="1">
      <c r="A551" s="661"/>
      <c r="D551" s="1761"/>
      <c r="E551" s="1762"/>
      <c r="F551" s="1762"/>
      <c r="G551" s="1762"/>
      <c r="H551" s="1762"/>
      <c r="I551" s="1762"/>
      <c r="J551" s="1762"/>
      <c r="K551" s="1762"/>
      <c r="L551" s="1762"/>
      <c r="M551" s="1763"/>
      <c r="N551" s="1729"/>
      <c r="O551" s="1729"/>
      <c r="P551" s="1729"/>
      <c r="Q551" s="1729"/>
      <c r="R551" s="1729"/>
      <c r="S551" s="1729"/>
      <c r="T551" s="1729"/>
      <c r="U551" s="1729"/>
      <c r="V551" s="1729"/>
      <c r="W551" s="1729"/>
      <c r="X551" s="1729"/>
      <c r="Y551" s="1729"/>
      <c r="Z551" s="1729"/>
      <c r="AA551" s="1729"/>
      <c r="AB551" s="1729"/>
      <c r="AC551" s="1729"/>
      <c r="AD551" s="1729"/>
      <c r="AE551" s="1729"/>
      <c r="AF551" s="1729"/>
      <c r="AG551" s="1729"/>
      <c r="AL551" s="632">
        <f>SUM(N552:W553)-N551</f>
        <v>0</v>
      </c>
      <c r="AM551" s="619">
        <f>SUM(X552:AG553)-X551</f>
        <v>0</v>
      </c>
      <c r="AO551" s="617"/>
      <c r="AP551" s="630"/>
    </row>
    <row r="552" spans="1:42" s="20" customFormat="1" ht="29.25" customHeight="1">
      <c r="A552" s="661"/>
      <c r="D552" s="1693"/>
      <c r="E552" s="1694"/>
      <c r="F552" s="1694"/>
      <c r="G552" s="1694"/>
      <c r="H552" s="1694"/>
      <c r="I552" s="1694"/>
      <c r="J552" s="1694"/>
      <c r="K552" s="1694"/>
      <c r="L552" s="1694"/>
      <c r="M552" s="1695"/>
      <c r="N552" s="1729"/>
      <c r="O552" s="1729"/>
      <c r="P552" s="1729"/>
      <c r="Q552" s="1729"/>
      <c r="R552" s="1729"/>
      <c r="S552" s="1729"/>
      <c r="T552" s="1729"/>
      <c r="U552" s="1729"/>
      <c r="V552" s="1729"/>
      <c r="W552" s="1729"/>
      <c r="X552" s="1729"/>
      <c r="Y552" s="1729"/>
      <c r="Z552" s="1729"/>
      <c r="AA552" s="1729"/>
      <c r="AB552" s="1729"/>
      <c r="AC552" s="1729"/>
      <c r="AD552" s="1729"/>
      <c r="AE552" s="1729"/>
      <c r="AF552" s="1729"/>
      <c r="AG552" s="1729"/>
      <c r="AL552" s="617"/>
      <c r="AM552" s="619"/>
      <c r="AO552" s="617"/>
      <c r="AP552" s="630"/>
    </row>
    <row r="553" spans="1:42" s="20" customFormat="1" ht="29.25" customHeight="1">
      <c r="A553" s="661"/>
      <c r="D553" s="1693"/>
      <c r="E553" s="1694"/>
      <c r="F553" s="1694"/>
      <c r="G553" s="1694"/>
      <c r="H553" s="1694"/>
      <c r="I553" s="1694"/>
      <c r="J553" s="1694"/>
      <c r="K553" s="1694"/>
      <c r="L553" s="1694"/>
      <c r="M553" s="1695"/>
      <c r="N553" s="1729"/>
      <c r="O553" s="1729"/>
      <c r="P553" s="1729"/>
      <c r="Q553" s="1729"/>
      <c r="R553" s="1729"/>
      <c r="S553" s="1729"/>
      <c r="T553" s="1729"/>
      <c r="U553" s="1729"/>
      <c r="V553" s="1729"/>
      <c r="W553" s="1729"/>
      <c r="X553" s="1729"/>
      <c r="Y553" s="1729"/>
      <c r="Z553" s="1729"/>
      <c r="AA553" s="1729"/>
      <c r="AB553" s="1729"/>
      <c r="AC553" s="1729"/>
      <c r="AD553" s="1729"/>
      <c r="AE553" s="1729"/>
      <c r="AF553" s="1729"/>
      <c r="AG553" s="1729"/>
      <c r="AL553" s="617"/>
      <c r="AM553" s="619"/>
      <c r="AO553" s="617"/>
      <c r="AP553" s="630"/>
    </row>
    <row r="554" spans="1:42" s="20" customFormat="1" ht="29.25" customHeight="1">
      <c r="A554" s="661"/>
      <c r="D554" s="1740"/>
      <c r="E554" s="1741"/>
      <c r="F554" s="1741"/>
      <c r="G554" s="1741"/>
      <c r="H554" s="1741"/>
      <c r="I554" s="1741"/>
      <c r="J554" s="1741"/>
      <c r="K554" s="1741"/>
      <c r="L554" s="1741"/>
      <c r="M554" s="1742"/>
      <c r="N554" s="1729"/>
      <c r="O554" s="1729"/>
      <c r="P554" s="1729"/>
      <c r="Q554" s="1729"/>
      <c r="R554" s="1729"/>
      <c r="S554" s="1729"/>
      <c r="T554" s="1729"/>
      <c r="U554" s="1729"/>
      <c r="V554" s="1729"/>
      <c r="W554" s="1729"/>
      <c r="X554" s="1729"/>
      <c r="Y554" s="1729"/>
      <c r="Z554" s="1729"/>
      <c r="AA554" s="1729"/>
      <c r="AB554" s="1729"/>
      <c r="AC554" s="1729"/>
      <c r="AD554" s="1729"/>
      <c r="AE554" s="1729"/>
      <c r="AF554" s="1729"/>
      <c r="AG554" s="1729"/>
      <c r="AL554" s="632">
        <f>SUM(N555:W556)-N554</f>
        <v>0</v>
      </c>
      <c r="AM554" s="619">
        <f>SUM(X555:AG556)-X554</f>
        <v>0</v>
      </c>
      <c r="AO554" s="632">
        <f>N554-'P&amp;L old'!$D$61</f>
        <v>0</v>
      </c>
      <c r="AP554" s="619">
        <f>X554-'P&amp;L old'!$E$61</f>
        <v>0</v>
      </c>
    </row>
    <row r="555" spans="1:42" s="20" customFormat="1" ht="29.25" customHeight="1">
      <c r="A555" s="661"/>
      <c r="D555" s="1681"/>
      <c r="E555" s="1681"/>
      <c r="F555" s="1681"/>
      <c r="G555" s="1681"/>
      <c r="H555" s="1681"/>
      <c r="I555" s="1681"/>
      <c r="J555" s="1681"/>
      <c r="K555" s="1681"/>
      <c r="L555" s="1681"/>
      <c r="M555" s="1681"/>
      <c r="N555" s="1729"/>
      <c r="O555" s="1729"/>
      <c r="P555" s="1729"/>
      <c r="Q555" s="1729"/>
      <c r="R555" s="1729"/>
      <c r="S555" s="1729"/>
      <c r="T555" s="1729"/>
      <c r="U555" s="1729"/>
      <c r="V555" s="1729"/>
      <c r="W555" s="1729"/>
      <c r="X555" s="1729"/>
      <c r="Y555" s="1729"/>
      <c r="Z555" s="1729"/>
      <c r="AA555" s="1729"/>
      <c r="AB555" s="1729"/>
      <c r="AC555" s="1729"/>
      <c r="AD555" s="1729"/>
      <c r="AE555" s="1729"/>
      <c r="AF555" s="1729"/>
      <c r="AG555" s="1729"/>
      <c r="AL555" s="617"/>
      <c r="AM555" s="619"/>
      <c r="AO555" s="365"/>
      <c r="AP555" s="364"/>
    </row>
    <row r="556" spans="1:42" s="20" customFormat="1" ht="29.25" customHeight="1" thickBot="1">
      <c r="A556" s="661"/>
      <c r="D556" s="1743"/>
      <c r="E556" s="1744"/>
      <c r="F556" s="1744"/>
      <c r="G556" s="1744"/>
      <c r="H556" s="1744"/>
      <c r="I556" s="1744"/>
      <c r="J556" s="1744"/>
      <c r="K556" s="1744"/>
      <c r="L556" s="1744"/>
      <c r="M556" s="1745"/>
      <c r="N556" s="1746"/>
      <c r="O556" s="1746"/>
      <c r="P556" s="1746"/>
      <c r="Q556" s="1746"/>
      <c r="R556" s="1746"/>
      <c r="S556" s="1746"/>
      <c r="T556" s="1746"/>
      <c r="U556" s="1746"/>
      <c r="V556" s="1746"/>
      <c r="W556" s="1746"/>
      <c r="X556" s="1747"/>
      <c r="Y556" s="1746"/>
      <c r="Z556" s="1746"/>
      <c r="AA556" s="1746"/>
      <c r="AB556" s="1746"/>
      <c r="AC556" s="1746"/>
      <c r="AD556" s="1746"/>
      <c r="AE556" s="1746"/>
      <c r="AF556" s="1746"/>
      <c r="AG556" s="1746"/>
      <c r="AL556" s="642"/>
      <c r="AM556" s="622"/>
      <c r="AO556" s="648"/>
      <c r="AP556" s="646"/>
    </row>
    <row r="557" spans="1:42" ht="14.25" customHeight="1">
      <c r="D557" s="670"/>
      <c r="E557" s="670"/>
      <c r="F557" s="670"/>
      <c r="G557" s="670"/>
      <c r="H557" s="670"/>
      <c r="I557" s="670"/>
      <c r="J557" s="670"/>
      <c r="K557" s="670"/>
      <c r="L557" s="670"/>
      <c r="M557" s="670"/>
      <c r="N557" s="671"/>
      <c r="O557" s="671"/>
      <c r="P557" s="671"/>
      <c r="Q557" s="671"/>
      <c r="R557" s="671"/>
      <c r="S557" s="671"/>
      <c r="T557" s="671"/>
      <c r="U557" s="671"/>
      <c r="V557" s="671"/>
      <c r="W557" s="671"/>
      <c r="X557" s="671"/>
      <c r="Y557" s="671"/>
      <c r="Z557" s="671"/>
      <c r="AA557" s="671"/>
      <c r="AB557" s="671"/>
      <c r="AC557" s="671"/>
      <c r="AD557" s="671"/>
      <c r="AE557" s="671"/>
      <c r="AF557" s="671"/>
      <c r="AG557" s="671"/>
    </row>
    <row r="558" spans="1:42" ht="14.25" customHeight="1">
      <c r="D558" s="670"/>
      <c r="E558" s="670"/>
      <c r="F558" s="670"/>
      <c r="G558" s="670"/>
      <c r="H558" s="670"/>
      <c r="I558" s="670"/>
      <c r="J558" s="670"/>
      <c r="K558" s="670"/>
      <c r="L558" s="670"/>
      <c r="M558" s="670"/>
      <c r="N558" s="671"/>
      <c r="O558" s="671"/>
      <c r="P558" s="671"/>
      <c r="Q558" s="671"/>
      <c r="R558" s="671"/>
      <c r="S558" s="671"/>
      <c r="T558" s="671"/>
      <c r="U558" s="671"/>
      <c r="V558" s="671"/>
      <c r="W558" s="671"/>
      <c r="X558" s="671"/>
      <c r="Y558" s="671"/>
      <c r="Z558" s="671"/>
      <c r="AA558" s="671"/>
      <c r="AB558" s="671"/>
      <c r="AC558" s="671"/>
      <c r="AD558" s="671"/>
      <c r="AE558" s="671"/>
      <c r="AF558" s="671"/>
      <c r="AG558" s="671"/>
    </row>
    <row r="559" spans="1:42" ht="14.25" hidden="1" customHeight="1" thickBot="1">
      <c r="A559" s="605">
        <v>39</v>
      </c>
      <c r="D559" s="1748" t="s">
        <v>131</v>
      </c>
      <c r="E559" s="1749"/>
      <c r="F559" s="1749"/>
      <c r="G559" s="1749"/>
      <c r="H559" s="1749"/>
      <c r="I559" s="1749"/>
      <c r="J559" s="1749"/>
      <c r="K559" s="1749"/>
      <c r="L559" s="1749"/>
      <c r="M559" s="1750"/>
      <c r="N559" s="1697" t="s">
        <v>2</v>
      </c>
      <c r="O559" s="1698"/>
      <c r="P559" s="1698"/>
      <c r="Q559" s="1698"/>
      <c r="R559" s="1698"/>
      <c r="S559" s="1698"/>
      <c r="T559" s="1698"/>
      <c r="U559" s="1698"/>
      <c r="V559" s="1698"/>
      <c r="W559" s="1699"/>
      <c r="X559" s="1697" t="s">
        <v>3</v>
      </c>
      <c r="Y559" s="1698"/>
      <c r="Z559" s="1698"/>
      <c r="AA559" s="1698"/>
      <c r="AB559" s="1698"/>
      <c r="AC559" s="1698"/>
      <c r="AD559" s="1698"/>
      <c r="AE559" s="1698"/>
      <c r="AF559" s="1698"/>
      <c r="AG559" s="1699"/>
    </row>
    <row r="560" spans="1:42" ht="14.25" hidden="1" customHeight="1" thickTop="1" thickBot="1">
      <c r="D560" s="1751"/>
      <c r="E560" s="1752"/>
      <c r="F560" s="1752"/>
      <c r="G560" s="1752"/>
      <c r="H560" s="1752"/>
      <c r="I560" s="1752"/>
      <c r="J560" s="1752"/>
      <c r="K560" s="1752"/>
      <c r="L560" s="1752"/>
      <c r="M560" s="1753"/>
      <c r="N560" s="1700"/>
      <c r="O560" s="1701"/>
      <c r="P560" s="1701"/>
      <c r="Q560" s="1701"/>
      <c r="R560" s="1701"/>
      <c r="S560" s="1701"/>
      <c r="T560" s="1701"/>
      <c r="U560" s="1701"/>
      <c r="V560" s="1701"/>
      <c r="W560" s="1702"/>
      <c r="X560" s="1700"/>
      <c r="Y560" s="1701"/>
      <c r="Z560" s="1701"/>
      <c r="AA560" s="1701"/>
      <c r="AB560" s="1701"/>
      <c r="AC560" s="1701"/>
      <c r="AD560" s="1701"/>
      <c r="AE560" s="1701"/>
      <c r="AF560" s="1701"/>
      <c r="AG560" s="1702"/>
      <c r="AL560" s="918" t="s">
        <v>2</v>
      </c>
      <c r="AM560" s="919" t="s">
        <v>3</v>
      </c>
      <c r="AO560" s="918" t="s">
        <v>2</v>
      </c>
      <c r="AP560" s="919" t="s">
        <v>3</v>
      </c>
    </row>
    <row r="561" spans="1:42" s="20" customFormat="1" ht="29.25" hidden="1" customHeight="1">
      <c r="A561" s="917"/>
      <c r="D561" s="1754" t="s">
        <v>1802</v>
      </c>
      <c r="E561" s="1755"/>
      <c r="F561" s="1755"/>
      <c r="G561" s="1755"/>
      <c r="H561" s="1755"/>
      <c r="I561" s="1755"/>
      <c r="J561" s="1755"/>
      <c r="K561" s="1755"/>
      <c r="L561" s="1755"/>
      <c r="M561" s="1756"/>
      <c r="N561" s="1729"/>
      <c r="O561" s="1729"/>
      <c r="P561" s="1729"/>
      <c r="Q561" s="1729"/>
      <c r="R561" s="1729"/>
      <c r="S561" s="1729"/>
      <c r="T561" s="1729"/>
      <c r="U561" s="1729"/>
      <c r="V561" s="1729"/>
      <c r="W561" s="1729"/>
      <c r="X561" s="1729"/>
      <c r="Y561" s="1729"/>
      <c r="Z561" s="1729"/>
      <c r="AA561" s="1729"/>
      <c r="AB561" s="1729"/>
      <c r="AC561" s="1729"/>
      <c r="AD561" s="1729"/>
      <c r="AE561" s="1729"/>
      <c r="AF561" s="1729"/>
      <c r="AG561" s="1729"/>
      <c r="AL561" s="640">
        <f>SUM(N562:W566)-N561</f>
        <v>0</v>
      </c>
      <c r="AM561" s="625">
        <f>SUM(X562:AG566)-X561</f>
        <v>0</v>
      </c>
      <c r="AO561" s="640" t="e">
        <f>N561-#REF!</f>
        <v>#REF!</v>
      </c>
      <c r="AP561" s="640" t="e">
        <f>X561-#REF!</f>
        <v>#REF!</v>
      </c>
    </row>
    <row r="562" spans="1:42" s="20" customFormat="1" ht="29.25" hidden="1" customHeight="1">
      <c r="A562" s="917"/>
      <c r="D562" s="1693" t="s">
        <v>307</v>
      </c>
      <c r="E562" s="1694"/>
      <c r="F562" s="1694"/>
      <c r="G562" s="1694"/>
      <c r="H562" s="1694"/>
      <c r="I562" s="1694"/>
      <c r="J562" s="1694"/>
      <c r="K562" s="1694"/>
      <c r="L562" s="1694"/>
      <c r="M562" s="1695"/>
      <c r="N562" s="1757"/>
      <c r="O562" s="1757"/>
      <c r="P562" s="1757"/>
      <c r="Q562" s="1757"/>
      <c r="R562" s="1757"/>
      <c r="S562" s="1757"/>
      <c r="T562" s="1757"/>
      <c r="U562" s="1757"/>
      <c r="V562" s="1757"/>
      <c r="W562" s="1757"/>
      <c r="X562" s="1757"/>
      <c r="Y562" s="1757"/>
      <c r="Z562" s="1757"/>
      <c r="AA562" s="1757"/>
      <c r="AB562" s="1757"/>
      <c r="AC562" s="1757"/>
      <c r="AD562" s="1757"/>
      <c r="AE562" s="1757"/>
      <c r="AF562" s="1757"/>
      <c r="AG562" s="1757"/>
      <c r="AL562" s="617"/>
      <c r="AM562" s="619"/>
      <c r="AO562" s="672"/>
      <c r="AP562" s="673"/>
    </row>
    <row r="563" spans="1:42" s="20" customFormat="1" ht="29.25" hidden="1" customHeight="1">
      <c r="A563" s="917"/>
      <c r="D563" s="1693" t="s">
        <v>308</v>
      </c>
      <c r="E563" s="1694"/>
      <c r="F563" s="1694"/>
      <c r="G563" s="1694"/>
      <c r="H563" s="1694"/>
      <c r="I563" s="1694"/>
      <c r="J563" s="1694"/>
      <c r="K563" s="1694"/>
      <c r="L563" s="1694"/>
      <c r="M563" s="1695"/>
      <c r="N563" s="1729"/>
      <c r="O563" s="1729"/>
      <c r="P563" s="1729"/>
      <c r="Q563" s="1729"/>
      <c r="R563" s="1729"/>
      <c r="S563" s="1729"/>
      <c r="T563" s="1729"/>
      <c r="U563" s="1729"/>
      <c r="V563" s="1729"/>
      <c r="W563" s="1729"/>
      <c r="X563" s="1729"/>
      <c r="Y563" s="1729"/>
      <c r="Z563" s="1729"/>
      <c r="AA563" s="1729"/>
      <c r="AB563" s="1729"/>
      <c r="AC563" s="1729"/>
      <c r="AD563" s="1729"/>
      <c r="AE563" s="1729"/>
      <c r="AF563" s="1729"/>
      <c r="AG563" s="1729"/>
      <c r="AL563" s="617"/>
      <c r="AM563" s="619"/>
      <c r="AO563" s="674"/>
      <c r="AP563" s="675"/>
    </row>
    <row r="564" spans="1:42" s="20" customFormat="1" ht="29.25" hidden="1" customHeight="1">
      <c r="A564" s="917"/>
      <c r="D564" s="1693" t="s">
        <v>309</v>
      </c>
      <c r="E564" s="1694"/>
      <c r="F564" s="1694"/>
      <c r="G564" s="1694"/>
      <c r="H564" s="1694"/>
      <c r="I564" s="1694"/>
      <c r="J564" s="1694"/>
      <c r="K564" s="1694"/>
      <c r="L564" s="1694"/>
      <c r="M564" s="1695"/>
      <c r="N564" s="1729"/>
      <c r="O564" s="1729"/>
      <c r="P564" s="1729"/>
      <c r="Q564" s="1729"/>
      <c r="R564" s="1729"/>
      <c r="S564" s="1729"/>
      <c r="T564" s="1729"/>
      <c r="U564" s="1729"/>
      <c r="V564" s="1729"/>
      <c r="W564" s="1729"/>
      <c r="X564" s="1729"/>
      <c r="Y564" s="1729"/>
      <c r="Z564" s="1729"/>
      <c r="AA564" s="1729"/>
      <c r="AB564" s="1729"/>
      <c r="AC564" s="1729"/>
      <c r="AD564" s="1729"/>
      <c r="AE564" s="1729"/>
      <c r="AF564" s="1729"/>
      <c r="AG564" s="1729"/>
      <c r="AL564" s="617"/>
      <c r="AM564" s="619"/>
      <c r="AO564" s="672"/>
      <c r="AP564" s="673"/>
    </row>
    <row r="565" spans="1:42" s="20" customFormat="1" ht="29.25" hidden="1" customHeight="1">
      <c r="A565" s="917"/>
      <c r="D565" s="1693" t="s">
        <v>310</v>
      </c>
      <c r="E565" s="1694"/>
      <c r="F565" s="1694"/>
      <c r="G565" s="1694"/>
      <c r="H565" s="1694"/>
      <c r="I565" s="1694"/>
      <c r="J565" s="1694"/>
      <c r="K565" s="1694"/>
      <c r="L565" s="1694"/>
      <c r="M565" s="1695"/>
      <c r="N565" s="1729"/>
      <c r="O565" s="1729"/>
      <c r="P565" s="1729"/>
      <c r="Q565" s="1729"/>
      <c r="R565" s="1729"/>
      <c r="S565" s="1729"/>
      <c r="T565" s="1729"/>
      <c r="U565" s="1729"/>
      <c r="V565" s="1729"/>
      <c r="W565" s="1729"/>
      <c r="X565" s="1729"/>
      <c r="Y565" s="1729"/>
      <c r="Z565" s="1729"/>
      <c r="AA565" s="1729"/>
      <c r="AB565" s="1729"/>
      <c r="AC565" s="1729"/>
      <c r="AD565" s="1729"/>
      <c r="AE565" s="1729"/>
      <c r="AF565" s="1729"/>
      <c r="AG565" s="1729"/>
      <c r="AL565" s="617"/>
      <c r="AM565" s="619"/>
      <c r="AO565" s="674"/>
      <c r="AP565" s="675"/>
    </row>
    <row r="566" spans="1:42" s="20" customFormat="1" ht="29.25" hidden="1" customHeight="1" thickBot="1">
      <c r="A566" s="917"/>
      <c r="D566" s="1712" t="s">
        <v>311</v>
      </c>
      <c r="E566" s="1713"/>
      <c r="F566" s="1713"/>
      <c r="G566" s="1713"/>
      <c r="H566" s="1713"/>
      <c r="I566" s="1713"/>
      <c r="J566" s="1713"/>
      <c r="K566" s="1713"/>
      <c r="L566" s="1713"/>
      <c r="M566" s="1714"/>
      <c r="N566" s="1905"/>
      <c r="O566" s="1905"/>
      <c r="P566" s="1905"/>
      <c r="Q566" s="1905"/>
      <c r="R566" s="1905"/>
      <c r="S566" s="1905"/>
      <c r="T566" s="1905"/>
      <c r="U566" s="1905"/>
      <c r="V566" s="1905"/>
      <c r="W566" s="1905"/>
      <c r="X566" s="1905"/>
      <c r="Y566" s="1905"/>
      <c r="Z566" s="1905"/>
      <c r="AA566" s="1905"/>
      <c r="AB566" s="1905"/>
      <c r="AC566" s="1905"/>
      <c r="AD566" s="1905"/>
      <c r="AE566" s="1905"/>
      <c r="AF566" s="1905"/>
      <c r="AG566" s="1905"/>
      <c r="AL566" s="632"/>
      <c r="AM566" s="619"/>
      <c r="AO566" s="674"/>
      <c r="AP566" s="675"/>
    </row>
    <row r="567" spans="1:42" ht="14.25" hidden="1" customHeight="1">
      <c r="D567" s="670"/>
      <c r="E567" s="670"/>
      <c r="F567" s="670"/>
      <c r="G567" s="670"/>
      <c r="H567" s="670"/>
      <c r="I567" s="670"/>
      <c r="J567" s="670"/>
      <c r="K567" s="670"/>
      <c r="L567" s="670"/>
      <c r="M567" s="670"/>
      <c r="N567" s="671"/>
      <c r="O567" s="671"/>
      <c r="P567" s="671"/>
      <c r="Q567" s="671"/>
      <c r="R567" s="671"/>
      <c r="S567" s="671"/>
      <c r="T567" s="671"/>
      <c r="U567" s="671"/>
      <c r="V567" s="671"/>
      <c r="W567" s="671"/>
      <c r="X567" s="671"/>
      <c r="Y567" s="671"/>
      <c r="Z567" s="671"/>
      <c r="AA567" s="671"/>
      <c r="AB567" s="671"/>
      <c r="AC567" s="671"/>
      <c r="AD567" s="671"/>
      <c r="AE567" s="671"/>
      <c r="AF567" s="671"/>
      <c r="AG567" s="671"/>
    </row>
    <row r="568" spans="1:42" ht="14.25" hidden="1" customHeight="1">
      <c r="D568" s="670"/>
      <c r="E568" s="670"/>
      <c r="F568" s="670"/>
      <c r="G568" s="670"/>
      <c r="H568" s="670"/>
      <c r="I568" s="670"/>
      <c r="J568" s="670"/>
      <c r="K568" s="670"/>
      <c r="L568" s="670"/>
      <c r="M568" s="670"/>
      <c r="N568" s="671"/>
      <c r="O568" s="671"/>
      <c r="P568" s="671"/>
      <c r="Q568" s="671"/>
      <c r="R568" s="671"/>
      <c r="S568" s="671"/>
      <c r="T568" s="671"/>
      <c r="U568" s="671"/>
      <c r="V568" s="671"/>
      <c r="W568" s="671"/>
      <c r="X568" s="671"/>
      <c r="Y568" s="671"/>
      <c r="Z568" s="671"/>
      <c r="AA568" s="671"/>
      <c r="AB568" s="671"/>
      <c r="AC568" s="671"/>
      <c r="AD568" s="671"/>
      <c r="AE568" s="671"/>
      <c r="AF568" s="671"/>
      <c r="AG568" s="671"/>
    </row>
    <row r="569" spans="1:42" ht="14.25" customHeight="1">
      <c r="D569" s="670"/>
      <c r="E569" s="670"/>
      <c r="F569" s="670"/>
      <c r="G569" s="670"/>
      <c r="H569" s="670"/>
      <c r="I569" s="670"/>
      <c r="J569" s="670"/>
      <c r="K569" s="670"/>
      <c r="L569" s="670"/>
      <c r="M569" s="670"/>
      <c r="N569" s="671"/>
      <c r="O569" s="671"/>
      <c r="P569" s="671"/>
      <c r="Q569" s="671"/>
      <c r="R569" s="671"/>
      <c r="S569" s="671"/>
      <c r="T569" s="671"/>
      <c r="U569" s="671"/>
      <c r="V569" s="671"/>
      <c r="W569" s="671"/>
      <c r="X569" s="671"/>
      <c r="Y569" s="671"/>
      <c r="Z569" s="671"/>
      <c r="AA569" s="671"/>
      <c r="AB569" s="671"/>
      <c r="AC569" s="671"/>
      <c r="AD569" s="671"/>
      <c r="AE569" s="671"/>
      <c r="AF569" s="671"/>
      <c r="AG569" s="671"/>
    </row>
    <row r="570" spans="1:42" ht="14.25" customHeight="1">
      <c r="D570" s="1735" t="s">
        <v>1448</v>
      </c>
      <c r="E570" s="1735"/>
      <c r="F570" s="1735"/>
      <c r="G570" s="1735"/>
      <c r="H570" s="1735"/>
      <c r="I570" s="1735"/>
      <c r="J570" s="1735"/>
      <c r="K570" s="1735"/>
      <c r="L570" s="1735"/>
      <c r="M570" s="1735"/>
      <c r="N570" s="1735"/>
      <c r="O570" s="1735"/>
      <c r="P570" s="1735"/>
      <c r="Q570" s="1735"/>
      <c r="R570" s="1735"/>
      <c r="S570" s="1735"/>
      <c r="T570" s="1735"/>
      <c r="U570" s="1735"/>
      <c r="V570" s="1735"/>
      <c r="W570" s="1735"/>
      <c r="X570" s="1735"/>
      <c r="Y570" s="1735"/>
      <c r="Z570" s="1735"/>
      <c r="AA570" s="1735"/>
      <c r="AB570" s="1735"/>
      <c r="AC570" s="1735"/>
      <c r="AD570" s="1735"/>
      <c r="AE570" s="1735"/>
      <c r="AF570" s="1735"/>
      <c r="AG570" s="1735"/>
    </row>
    <row r="572" spans="1:42" ht="14.25" customHeight="1">
      <c r="D572" s="1736" t="s">
        <v>1449</v>
      </c>
      <c r="E572" s="1737"/>
      <c r="F572" s="1737"/>
      <c r="G572" s="1737"/>
      <c r="H572" s="1737"/>
      <c r="I572" s="1737"/>
      <c r="J572" s="1737"/>
      <c r="K572" s="1737"/>
      <c r="L572" s="1737"/>
      <c r="M572" s="1737"/>
      <c r="N572" s="1737"/>
      <c r="O572" s="1737"/>
      <c r="P572" s="1737"/>
      <c r="Q572" s="1737"/>
      <c r="R572" s="1737"/>
      <c r="S572" s="1737"/>
      <c r="T572" s="1737"/>
      <c r="U572" s="1737"/>
      <c r="V572" s="1737"/>
      <c r="W572" s="1737"/>
      <c r="X572" s="1737"/>
      <c r="Y572" s="1737"/>
      <c r="Z572" s="1737"/>
      <c r="AA572" s="1737"/>
      <c r="AB572" s="1737"/>
      <c r="AC572" s="1737"/>
      <c r="AD572" s="1737"/>
      <c r="AE572" s="1737"/>
      <c r="AF572" s="1737"/>
      <c r="AG572" s="1737"/>
    </row>
    <row r="573" spans="1:42" ht="14.25" customHeight="1" thickBot="1"/>
    <row r="574" spans="1:42" ht="28.5" customHeight="1" thickBot="1">
      <c r="A574" s="605">
        <v>40</v>
      </c>
      <c r="D574" s="1706" t="s">
        <v>131</v>
      </c>
      <c r="E574" s="1706"/>
      <c r="F574" s="1706"/>
      <c r="G574" s="1706"/>
      <c r="H574" s="1706"/>
      <c r="I574" s="1706"/>
      <c r="J574" s="1706"/>
      <c r="K574" s="1706"/>
      <c r="L574" s="1706"/>
      <c r="M574" s="1706"/>
      <c r="N574" s="1706"/>
      <c r="O574" s="1706"/>
      <c r="P574" s="1706" t="s">
        <v>2</v>
      </c>
      <c r="Q574" s="1706"/>
      <c r="R574" s="1706"/>
      <c r="S574" s="1706"/>
      <c r="T574" s="1706"/>
      <c r="U574" s="1706"/>
      <c r="V574" s="1706"/>
      <c r="W574" s="1706"/>
      <c r="X574" s="1706"/>
      <c r="Y574" s="1706" t="s">
        <v>3</v>
      </c>
      <c r="Z574" s="1706"/>
      <c r="AA574" s="1706"/>
      <c r="AB574" s="1706"/>
      <c r="AC574" s="1706"/>
      <c r="AD574" s="1706"/>
      <c r="AE574" s="1706"/>
      <c r="AF574" s="1706"/>
      <c r="AG574" s="1706"/>
    </row>
    <row r="575" spans="1:42" ht="46.5" customHeight="1">
      <c r="D575" s="1739" t="s">
        <v>320</v>
      </c>
      <c r="E575" s="1739"/>
      <c r="F575" s="1739"/>
      <c r="G575" s="1739"/>
      <c r="H575" s="1739"/>
      <c r="I575" s="1739"/>
      <c r="J575" s="1739"/>
      <c r="K575" s="1739"/>
      <c r="L575" s="1739"/>
      <c r="M575" s="1739"/>
      <c r="N575" s="1739"/>
      <c r="O575" s="1739"/>
      <c r="P575" s="1710"/>
      <c r="Q575" s="1710"/>
      <c r="R575" s="1710"/>
      <c r="S575" s="1710"/>
      <c r="T575" s="1710"/>
      <c r="U575" s="1710"/>
      <c r="V575" s="1710"/>
      <c r="W575" s="1710"/>
      <c r="X575" s="1710"/>
      <c r="Y575" s="1710"/>
      <c r="Z575" s="1710"/>
      <c r="AA575" s="1710"/>
      <c r="AB575" s="1710"/>
      <c r="AC575" s="1710"/>
      <c r="AD575" s="1710"/>
      <c r="AE575" s="1710"/>
      <c r="AF575" s="1710"/>
      <c r="AG575" s="1710"/>
    </row>
    <row r="576" spans="1:42" ht="45.75" customHeight="1">
      <c r="D576" s="1681" t="s">
        <v>321</v>
      </c>
      <c r="E576" s="1681"/>
      <c r="F576" s="1681"/>
      <c r="G576" s="1681"/>
      <c r="H576" s="1681"/>
      <c r="I576" s="1681"/>
      <c r="J576" s="1681"/>
      <c r="K576" s="1681"/>
      <c r="L576" s="1681"/>
      <c r="M576" s="1681"/>
      <c r="N576" s="1681"/>
      <c r="O576" s="1681"/>
      <c r="P576" s="1679"/>
      <c r="Q576" s="1679"/>
      <c r="R576" s="1679"/>
      <c r="S576" s="1679"/>
      <c r="T576" s="1679"/>
      <c r="U576" s="1679"/>
      <c r="V576" s="1679"/>
      <c r="W576" s="1679"/>
      <c r="X576" s="1679"/>
      <c r="Y576" s="1679"/>
      <c r="Z576" s="1679"/>
      <c r="AA576" s="1679"/>
      <c r="AB576" s="1679"/>
      <c r="AC576" s="1679"/>
      <c r="AD576" s="1679"/>
      <c r="AE576" s="1679"/>
      <c r="AF576" s="1679"/>
      <c r="AG576" s="1679"/>
    </row>
    <row r="577" spans="1:42" ht="72" customHeight="1">
      <c r="D577" s="1681" t="s">
        <v>322</v>
      </c>
      <c r="E577" s="1681"/>
      <c r="F577" s="1681"/>
      <c r="G577" s="1681"/>
      <c r="H577" s="1681"/>
      <c r="I577" s="1681"/>
      <c r="J577" s="1681"/>
      <c r="K577" s="1681"/>
      <c r="L577" s="1681"/>
      <c r="M577" s="1681"/>
      <c r="N577" s="1681"/>
      <c r="O577" s="1681"/>
      <c r="P577" s="1679"/>
      <c r="Q577" s="1679"/>
      <c r="R577" s="1679"/>
      <c r="S577" s="1679"/>
      <c r="T577" s="1679"/>
      <c r="U577" s="1679"/>
      <c r="V577" s="1679"/>
      <c r="W577" s="1679"/>
      <c r="X577" s="1679"/>
      <c r="Y577" s="1679"/>
      <c r="Z577" s="1679"/>
      <c r="AA577" s="1679"/>
      <c r="AB577" s="1679"/>
      <c r="AC577" s="1679"/>
      <c r="AD577" s="1679"/>
      <c r="AE577" s="1679"/>
      <c r="AF577" s="1679"/>
      <c r="AG577" s="1679"/>
    </row>
    <row r="578" spans="1:42" ht="55.5" customHeight="1">
      <c r="D578" s="1681" t="s">
        <v>323</v>
      </c>
      <c r="E578" s="1681"/>
      <c r="F578" s="1681"/>
      <c r="G578" s="1681"/>
      <c r="H578" s="1681"/>
      <c r="I578" s="1681"/>
      <c r="J578" s="1681"/>
      <c r="K578" s="1681"/>
      <c r="L578" s="1681"/>
      <c r="M578" s="1681"/>
      <c r="N578" s="1681"/>
      <c r="O578" s="1681"/>
      <c r="P578" s="1679"/>
      <c r="Q578" s="1679"/>
      <c r="R578" s="1679"/>
      <c r="S578" s="1679"/>
      <c r="T578" s="1679"/>
      <c r="U578" s="1679"/>
      <c r="V578" s="1679"/>
      <c r="W578" s="1679"/>
      <c r="X578" s="1679"/>
      <c r="Y578" s="1679"/>
      <c r="Z578" s="1679"/>
      <c r="AA578" s="1679"/>
      <c r="AB578" s="1679"/>
      <c r="AC578" s="1679"/>
      <c r="AD578" s="1679"/>
      <c r="AE578" s="1679"/>
      <c r="AF578" s="1679"/>
      <c r="AG578" s="1679"/>
    </row>
    <row r="579" spans="1:42" ht="55.5" customHeight="1">
      <c r="D579" s="1681" t="s">
        <v>324</v>
      </c>
      <c r="E579" s="1681"/>
      <c r="F579" s="1681"/>
      <c r="G579" s="1681"/>
      <c r="H579" s="1681"/>
      <c r="I579" s="1681"/>
      <c r="J579" s="1681"/>
      <c r="K579" s="1681"/>
      <c r="L579" s="1681"/>
      <c r="M579" s="1681"/>
      <c r="N579" s="1681"/>
      <c r="O579" s="1681"/>
      <c r="P579" s="1679"/>
      <c r="Q579" s="1679"/>
      <c r="R579" s="1679"/>
      <c r="S579" s="1679"/>
      <c r="T579" s="1679"/>
      <c r="U579" s="1679"/>
      <c r="V579" s="1679"/>
      <c r="W579" s="1679"/>
      <c r="X579" s="1679"/>
      <c r="Y579" s="1679"/>
      <c r="Z579" s="1679"/>
      <c r="AA579" s="1679"/>
      <c r="AB579" s="1679"/>
      <c r="AC579" s="1679"/>
      <c r="AD579" s="1679"/>
      <c r="AE579" s="1679"/>
      <c r="AF579" s="1679"/>
      <c r="AG579" s="1679"/>
    </row>
    <row r="580" spans="1:42" ht="44.25" customHeight="1" thickBot="1">
      <c r="D580" s="1738" t="s">
        <v>325</v>
      </c>
      <c r="E580" s="1738"/>
      <c r="F580" s="1738"/>
      <c r="G580" s="1738"/>
      <c r="H580" s="1738"/>
      <c r="I580" s="1738"/>
      <c r="J580" s="1738"/>
      <c r="K580" s="1738"/>
      <c r="L580" s="1738"/>
      <c r="M580" s="1738"/>
      <c r="N580" s="1738"/>
      <c r="O580" s="1738"/>
      <c r="P580" s="1680"/>
      <c r="Q580" s="1680"/>
      <c r="R580" s="1680"/>
      <c r="S580" s="1680"/>
      <c r="T580" s="1680"/>
      <c r="U580" s="1680"/>
      <c r="V580" s="1680"/>
      <c r="W580" s="1680"/>
      <c r="X580" s="1680"/>
      <c r="Y580" s="1680"/>
      <c r="Z580" s="1680"/>
      <c r="AA580" s="1680"/>
      <c r="AB580" s="1680"/>
      <c r="AC580" s="1680"/>
      <c r="AD580" s="1680"/>
      <c r="AE580" s="1680"/>
      <c r="AF580" s="1680"/>
      <c r="AG580" s="1680"/>
    </row>
    <row r="583" spans="1:42" ht="14.25" customHeight="1">
      <c r="D583" s="1703" t="s">
        <v>1449</v>
      </c>
      <c r="E583" s="1704"/>
      <c r="F583" s="1704"/>
      <c r="G583" s="1704"/>
      <c r="H583" s="1704"/>
      <c r="I583" s="1704"/>
      <c r="J583" s="1704"/>
      <c r="K583" s="1704"/>
      <c r="L583" s="1704"/>
      <c r="M583" s="1704"/>
      <c r="N583" s="1704"/>
      <c r="O583" s="1704"/>
      <c r="P583" s="1704"/>
      <c r="Q583" s="1704"/>
      <c r="R583" s="1704"/>
      <c r="S583" s="1704"/>
      <c r="T583" s="1704"/>
      <c r="U583" s="1704"/>
      <c r="V583" s="1704"/>
      <c r="W583" s="1704"/>
      <c r="X583" s="1704"/>
      <c r="Y583" s="1704"/>
      <c r="Z583" s="1704"/>
      <c r="AA583" s="1704"/>
      <c r="AB583" s="1704"/>
      <c r="AC583" s="1704"/>
      <c r="AD583" s="1704"/>
      <c r="AE583" s="1704"/>
      <c r="AF583" s="1704"/>
      <c r="AG583" s="1704"/>
    </row>
    <row r="584" spans="1:42" ht="14.25" customHeight="1" thickBot="1"/>
    <row r="585" spans="1:42" ht="14.25" customHeight="1" thickBot="1">
      <c r="A585" s="605">
        <v>41</v>
      </c>
      <c r="D585" s="1705" t="s">
        <v>1</v>
      </c>
      <c r="E585" s="1705"/>
      <c r="F585" s="1705"/>
      <c r="G585" s="1705"/>
      <c r="H585" s="1705"/>
      <c r="I585" s="1705"/>
      <c r="J585" s="1697" t="s">
        <v>2</v>
      </c>
      <c r="K585" s="1698"/>
      <c r="L585" s="1698"/>
      <c r="M585" s="1698"/>
      <c r="N585" s="1698"/>
      <c r="O585" s="1698"/>
      <c r="P585" s="1698"/>
      <c r="Q585" s="1698"/>
      <c r="R585" s="1698"/>
      <c r="S585" s="1698"/>
      <c r="T585" s="1698"/>
      <c r="U585" s="1699"/>
      <c r="V585" s="1697" t="s">
        <v>3</v>
      </c>
      <c r="W585" s="1698"/>
      <c r="X585" s="1698"/>
      <c r="Y585" s="1698"/>
      <c r="Z585" s="1698"/>
      <c r="AA585" s="1698"/>
      <c r="AB585" s="1698"/>
      <c r="AC585" s="1698"/>
      <c r="AD585" s="1698"/>
      <c r="AE585" s="1698"/>
      <c r="AF585" s="1698"/>
      <c r="AG585" s="1699"/>
    </row>
    <row r="586" spans="1:42" ht="14.25" customHeight="1" thickTop="1" thickBot="1">
      <c r="D586" s="1705"/>
      <c r="E586" s="1705"/>
      <c r="F586" s="1705"/>
      <c r="G586" s="1705"/>
      <c r="H586" s="1705"/>
      <c r="I586" s="1705"/>
      <c r="J586" s="1700"/>
      <c r="K586" s="1701"/>
      <c r="L586" s="1701"/>
      <c r="M586" s="1701"/>
      <c r="N586" s="1701"/>
      <c r="O586" s="1701"/>
      <c r="P586" s="1701"/>
      <c r="Q586" s="1701"/>
      <c r="R586" s="1701"/>
      <c r="S586" s="1701"/>
      <c r="T586" s="1701"/>
      <c r="U586" s="1702"/>
      <c r="V586" s="1700"/>
      <c r="W586" s="1701"/>
      <c r="X586" s="1701"/>
      <c r="Y586" s="1701"/>
      <c r="Z586" s="1701"/>
      <c r="AA586" s="1701"/>
      <c r="AB586" s="1701"/>
      <c r="AC586" s="1701"/>
      <c r="AD586" s="1701"/>
      <c r="AE586" s="1701"/>
      <c r="AF586" s="1701"/>
      <c r="AG586" s="1702"/>
      <c r="AO586" s="662" t="s">
        <v>2</v>
      </c>
      <c r="AP586" s="659" t="s">
        <v>3</v>
      </c>
    </row>
    <row r="587" spans="1:42" ht="14.25" customHeight="1" thickBot="1">
      <c r="D587" s="1705"/>
      <c r="E587" s="1705"/>
      <c r="F587" s="1705"/>
      <c r="G587" s="1705"/>
      <c r="H587" s="1705"/>
      <c r="I587" s="1705"/>
      <c r="J587" s="1706" t="s">
        <v>327</v>
      </c>
      <c r="K587" s="1706"/>
      <c r="L587" s="1706"/>
      <c r="M587" s="1706"/>
      <c r="N587" s="1706" t="s">
        <v>328</v>
      </c>
      <c r="O587" s="1706"/>
      <c r="P587" s="1706"/>
      <c r="Q587" s="1706"/>
      <c r="R587" s="1706" t="s">
        <v>1450</v>
      </c>
      <c r="S587" s="1706"/>
      <c r="T587" s="1706"/>
      <c r="U587" s="1706"/>
      <c r="V587" s="1706" t="s">
        <v>327</v>
      </c>
      <c r="W587" s="1706"/>
      <c r="X587" s="1706"/>
      <c r="Y587" s="1706"/>
      <c r="Z587" s="1706" t="s">
        <v>328</v>
      </c>
      <c r="AA587" s="1706"/>
      <c r="AB587" s="1706"/>
      <c r="AC587" s="1706"/>
      <c r="AD587" s="1706" t="s">
        <v>1450</v>
      </c>
      <c r="AE587" s="1706"/>
      <c r="AF587" s="1706"/>
      <c r="AG587" s="1706"/>
      <c r="AO587" s="676"/>
      <c r="AP587" s="677"/>
    </row>
    <row r="588" spans="1:42" ht="34.5" customHeight="1">
      <c r="D588" s="1707" t="s">
        <v>330</v>
      </c>
      <c r="E588" s="1708"/>
      <c r="F588" s="1708"/>
      <c r="G588" s="1708"/>
      <c r="H588" s="1708"/>
      <c r="I588" s="1709"/>
      <c r="J588" s="1710">
        <v>-1896.27</v>
      </c>
      <c r="K588" s="1710"/>
      <c r="L588" s="1710"/>
      <c r="M588" s="1711"/>
      <c r="N588" s="1730" t="s">
        <v>18</v>
      </c>
      <c r="O588" s="1731"/>
      <c r="P588" s="1731"/>
      <c r="Q588" s="1732"/>
      <c r="R588" s="1733" t="s">
        <v>18</v>
      </c>
      <c r="S588" s="1731"/>
      <c r="T588" s="1731"/>
      <c r="U588" s="1731"/>
      <c r="V588" s="1710">
        <v>-39787</v>
      </c>
      <c r="W588" s="1710"/>
      <c r="X588" s="1710"/>
      <c r="Y588" s="1711"/>
      <c r="Z588" s="1730" t="s">
        <v>18</v>
      </c>
      <c r="AA588" s="1731"/>
      <c r="AB588" s="1731"/>
      <c r="AC588" s="1732"/>
      <c r="AD588" s="1734" t="s">
        <v>18</v>
      </c>
      <c r="AE588" s="1731"/>
      <c r="AF588" s="1731"/>
      <c r="AG588" s="1731"/>
      <c r="AO588" s="632">
        <f>J588-('P&amp;L'!$D$35+'P&amp;L'!$D$63)</f>
        <v>-1896.27</v>
      </c>
      <c r="AP588" s="619">
        <f>V588-('P&amp;L'!$E$35+'P&amp;L'!$E$63)</f>
        <v>-39787</v>
      </c>
    </row>
    <row r="589" spans="1:42" ht="27.75" customHeight="1">
      <c r="D589" s="1693" t="s">
        <v>331</v>
      </c>
      <c r="E589" s="1694"/>
      <c r="F589" s="1694"/>
      <c r="G589" s="1694"/>
      <c r="H589" s="1694"/>
      <c r="I589" s="1695"/>
      <c r="J589" s="1687" t="s">
        <v>18</v>
      </c>
      <c r="K589" s="1687"/>
      <c r="L589" s="1687"/>
      <c r="M589" s="1688"/>
      <c r="N589" s="1689">
        <v>0.22</v>
      </c>
      <c r="O589" s="1690"/>
      <c r="P589" s="1690"/>
      <c r="Q589" s="1691"/>
      <c r="R589" s="1696">
        <f>N589*J588</f>
        <v>-417.17939999999999</v>
      </c>
      <c r="S589" s="1679"/>
      <c r="T589" s="1679"/>
      <c r="U589" s="1679"/>
      <c r="V589" s="1687" t="s">
        <v>18</v>
      </c>
      <c r="W589" s="1687"/>
      <c r="X589" s="1687"/>
      <c r="Y589" s="1688"/>
      <c r="Z589" s="1683">
        <v>-9152</v>
      </c>
      <c r="AA589" s="1679"/>
      <c r="AB589" s="1679"/>
      <c r="AC589" s="1684"/>
      <c r="AD589" s="1685">
        <v>0.23</v>
      </c>
      <c r="AE589" s="1686"/>
      <c r="AF589" s="1686"/>
      <c r="AG589" s="1686"/>
      <c r="AO589" s="617"/>
      <c r="AP589" s="630"/>
    </row>
    <row r="590" spans="1:42" ht="27.75" customHeight="1">
      <c r="D590" s="1693" t="s">
        <v>332</v>
      </c>
      <c r="E590" s="1694"/>
      <c r="F590" s="1694"/>
      <c r="G590" s="1694"/>
      <c r="H590" s="1694"/>
      <c r="I590" s="1695"/>
      <c r="J590" s="1715">
        <v>4605.91</v>
      </c>
      <c r="K590" s="1715"/>
      <c r="L590" s="1715"/>
      <c r="M590" s="1716"/>
      <c r="N590" s="1689">
        <v>0.22</v>
      </c>
      <c r="O590" s="1690"/>
      <c r="P590" s="1690"/>
      <c r="Q590" s="1691"/>
      <c r="R590" s="1696">
        <f>N590*J590</f>
        <v>1013.3002</v>
      </c>
      <c r="S590" s="1679"/>
      <c r="T590" s="1679"/>
      <c r="U590" s="1679"/>
      <c r="V590" s="1715">
        <v>13539</v>
      </c>
      <c r="W590" s="1715"/>
      <c r="X590" s="1715"/>
      <c r="Y590" s="1716"/>
      <c r="Z590" s="1717">
        <v>3114</v>
      </c>
      <c r="AA590" s="1715"/>
      <c r="AB590" s="1715"/>
      <c r="AC590" s="1718"/>
      <c r="AD590" s="1719">
        <v>0.23</v>
      </c>
      <c r="AE590" s="1720"/>
      <c r="AF590" s="1720"/>
      <c r="AG590" s="1720"/>
      <c r="AO590" s="617"/>
      <c r="AP590" s="630"/>
    </row>
    <row r="591" spans="1:42" ht="27.75" customHeight="1">
      <c r="D591" s="1693" t="s">
        <v>333</v>
      </c>
      <c r="E591" s="1694"/>
      <c r="F591" s="1694"/>
      <c r="G591" s="1694"/>
      <c r="H591" s="1694"/>
      <c r="I591" s="1695"/>
      <c r="J591" s="1679"/>
      <c r="K591" s="1679"/>
      <c r="L591" s="1679"/>
      <c r="M591" s="1682"/>
      <c r="N591" s="1683"/>
      <c r="O591" s="1679"/>
      <c r="P591" s="1679"/>
      <c r="Q591" s="1684"/>
      <c r="R591" s="1692"/>
      <c r="S591" s="1686"/>
      <c r="T591" s="1686"/>
      <c r="U591" s="1686"/>
      <c r="V591" s="1679"/>
      <c r="W591" s="1679"/>
      <c r="X591" s="1679"/>
      <c r="Y591" s="1682"/>
      <c r="Z591" s="1683"/>
      <c r="AA591" s="1679"/>
      <c r="AB591" s="1679"/>
      <c r="AC591" s="1684"/>
      <c r="AD591" s="1692"/>
      <c r="AE591" s="1686"/>
      <c r="AF591" s="1686"/>
      <c r="AG591" s="1686"/>
      <c r="AO591" s="617"/>
      <c r="AP591" s="630"/>
    </row>
    <row r="592" spans="1:42" ht="27.75" customHeight="1">
      <c r="D592" s="1693" t="s">
        <v>1797</v>
      </c>
      <c r="E592" s="1694"/>
      <c r="F592" s="1694"/>
      <c r="G592" s="1694"/>
      <c r="H592" s="1694"/>
      <c r="I592" s="1695"/>
      <c r="J592" s="1679"/>
      <c r="K592" s="1679"/>
      <c r="L592" s="1679"/>
      <c r="M592" s="1682"/>
      <c r="N592" s="1683"/>
      <c r="O592" s="1679"/>
      <c r="P592" s="1679"/>
      <c r="Q592" s="1684"/>
      <c r="R592" s="1692"/>
      <c r="S592" s="1686"/>
      <c r="T592" s="1686"/>
      <c r="U592" s="1686"/>
      <c r="V592" s="1679"/>
      <c r="W592" s="1679"/>
      <c r="X592" s="1679"/>
      <c r="Y592" s="1682"/>
      <c r="Z592" s="1683"/>
      <c r="AA592" s="1679"/>
      <c r="AB592" s="1679"/>
      <c r="AC592" s="1684"/>
      <c r="AD592" s="1692"/>
      <c r="AE592" s="1686"/>
      <c r="AF592" s="1686"/>
      <c r="AG592" s="1686"/>
      <c r="AO592" s="617"/>
      <c r="AP592" s="630"/>
    </row>
    <row r="593" spans="4:42" ht="27.75" customHeight="1">
      <c r="D593" s="1693" t="s">
        <v>334</v>
      </c>
      <c r="E593" s="1694"/>
      <c r="F593" s="1694"/>
      <c r="G593" s="1694"/>
      <c r="H593" s="1694"/>
      <c r="I593" s="1695"/>
      <c r="J593" s="1679"/>
      <c r="K593" s="1679"/>
      <c r="L593" s="1679"/>
      <c r="M593" s="1682"/>
      <c r="N593" s="1683"/>
      <c r="O593" s="1679"/>
      <c r="P593" s="1679"/>
      <c r="Q593" s="1684"/>
      <c r="R593" s="1692"/>
      <c r="S593" s="1686"/>
      <c r="T593" s="1686"/>
      <c r="U593" s="1686"/>
      <c r="V593" s="1679"/>
      <c r="W593" s="1679"/>
      <c r="X593" s="1679"/>
      <c r="Y593" s="1682"/>
      <c r="Z593" s="1683"/>
      <c r="AA593" s="1679"/>
      <c r="AB593" s="1679"/>
      <c r="AC593" s="1684"/>
      <c r="AD593" s="1692"/>
      <c r="AE593" s="1686"/>
      <c r="AF593" s="1686"/>
      <c r="AG593" s="1686"/>
      <c r="AO593" s="617"/>
      <c r="AP593" s="630"/>
    </row>
    <row r="594" spans="4:42" ht="27.75" customHeight="1">
      <c r="D594" s="1693" t="s">
        <v>1798</v>
      </c>
      <c r="E594" s="1694"/>
      <c r="F594" s="1694"/>
      <c r="G594" s="1694"/>
      <c r="H594" s="1694"/>
      <c r="I594" s="1695"/>
      <c r="J594" s="1679"/>
      <c r="K594" s="1679"/>
      <c r="L594" s="1679"/>
      <c r="M594" s="1682"/>
      <c r="N594" s="1683"/>
      <c r="O594" s="1679"/>
      <c r="P594" s="1679"/>
      <c r="Q594" s="1684"/>
      <c r="R594" s="1692"/>
      <c r="S594" s="1686"/>
      <c r="T594" s="1686"/>
      <c r="U594" s="1686"/>
      <c r="V594" s="1679"/>
      <c r="W594" s="1679"/>
      <c r="X594" s="1679"/>
      <c r="Y594" s="1682"/>
      <c r="Z594" s="1683"/>
      <c r="AA594" s="1679"/>
      <c r="AB594" s="1679"/>
      <c r="AC594" s="1684"/>
      <c r="AD594" s="1692"/>
      <c r="AE594" s="1686"/>
      <c r="AF594" s="1686"/>
      <c r="AG594" s="1686"/>
      <c r="AO594" s="617"/>
      <c r="AP594" s="630"/>
    </row>
    <row r="595" spans="4:42" ht="27.75" customHeight="1">
      <c r="D595" s="1693" t="s">
        <v>287</v>
      </c>
      <c r="E595" s="1694"/>
      <c r="F595" s="1694"/>
      <c r="G595" s="1694"/>
      <c r="H595" s="1694"/>
      <c r="I595" s="1695"/>
      <c r="J595" s="1679"/>
      <c r="K595" s="1679"/>
      <c r="L595" s="1679"/>
      <c r="M595" s="1682"/>
      <c r="N595" s="1683"/>
      <c r="O595" s="1679"/>
      <c r="P595" s="1679"/>
      <c r="Q595" s="1684"/>
      <c r="R595" s="1692"/>
      <c r="S595" s="1686"/>
      <c r="T595" s="1686"/>
      <c r="U595" s="1686"/>
      <c r="V595" s="1679"/>
      <c r="W595" s="1679"/>
      <c r="X595" s="1679"/>
      <c r="Y595" s="1682"/>
      <c r="Z595" s="1683"/>
      <c r="AA595" s="1679"/>
      <c r="AB595" s="1679"/>
      <c r="AC595" s="1684"/>
      <c r="AD595" s="1692"/>
      <c r="AE595" s="1686"/>
      <c r="AF595" s="1686"/>
      <c r="AG595" s="1686"/>
      <c r="AO595" s="617"/>
      <c r="AP595" s="630"/>
    </row>
    <row r="596" spans="4:42" ht="27.75" customHeight="1">
      <c r="D596" s="1693" t="s">
        <v>14</v>
      </c>
      <c r="E596" s="1694"/>
      <c r="F596" s="1694"/>
      <c r="G596" s="1694"/>
      <c r="H596" s="1694"/>
      <c r="I596" s="1695"/>
      <c r="J596" s="1679">
        <f>SUM(J588:M595)</f>
        <v>2709.64</v>
      </c>
      <c r="K596" s="1679"/>
      <c r="L596" s="1679"/>
      <c r="M596" s="1682"/>
      <c r="N596" s="1689">
        <v>0.22</v>
      </c>
      <c r="O596" s="1690"/>
      <c r="P596" s="1690"/>
      <c r="Q596" s="1691"/>
      <c r="R596" s="1696">
        <f>N596*J596</f>
        <v>596.12080000000003</v>
      </c>
      <c r="S596" s="1679"/>
      <c r="T596" s="1679"/>
      <c r="U596" s="1679"/>
      <c r="V596" s="1679">
        <f>SUM(V588:Y595)</f>
        <v>-26248</v>
      </c>
      <c r="W596" s="1679"/>
      <c r="X596" s="1679"/>
      <c r="Y596" s="1682"/>
      <c r="Z596" s="1683">
        <f>SUM(Z589:AC595)</f>
        <v>-6038</v>
      </c>
      <c r="AA596" s="1679"/>
      <c r="AB596" s="1679"/>
      <c r="AC596" s="1684"/>
      <c r="AD596" s="1685">
        <v>0.23</v>
      </c>
      <c r="AE596" s="1686"/>
      <c r="AF596" s="1686"/>
      <c r="AG596" s="1686"/>
      <c r="AO596" s="617"/>
      <c r="AP596" s="630"/>
    </row>
    <row r="597" spans="4:42" ht="27.75" customHeight="1">
      <c r="D597" s="1693" t="s">
        <v>335</v>
      </c>
      <c r="E597" s="1694"/>
      <c r="F597" s="1694"/>
      <c r="G597" s="1694"/>
      <c r="H597" s="1694"/>
      <c r="I597" s="1695"/>
      <c r="J597" s="1687" t="s">
        <v>18</v>
      </c>
      <c r="K597" s="1687"/>
      <c r="L597" s="1687"/>
      <c r="M597" s="1688"/>
      <c r="N597" s="1689">
        <v>0.22</v>
      </c>
      <c r="O597" s="1690"/>
      <c r="P597" s="1690"/>
      <c r="Q597" s="1691"/>
      <c r="R597" s="1692">
        <v>0</v>
      </c>
      <c r="S597" s="1686"/>
      <c r="T597" s="1686"/>
      <c r="U597" s="1686"/>
      <c r="V597" s="1687" t="s">
        <v>18</v>
      </c>
      <c r="W597" s="1687"/>
      <c r="X597" s="1687"/>
      <c r="Y597" s="1688"/>
      <c r="Z597" s="1683"/>
      <c r="AA597" s="1679"/>
      <c r="AB597" s="1679"/>
      <c r="AC597" s="1684"/>
      <c r="AD597" s="1692"/>
      <c r="AE597" s="1686"/>
      <c r="AF597" s="1686"/>
      <c r="AG597" s="1686"/>
      <c r="AO597" s="632">
        <f>N597-'P&amp;L'!$D$66</f>
        <v>0.22</v>
      </c>
      <c r="AP597" s="619">
        <f>Z597-'P&amp;L'!$E$66</f>
        <v>0</v>
      </c>
    </row>
    <row r="598" spans="4:42" ht="27.75" customHeight="1">
      <c r="D598" s="1693" t="s">
        <v>336</v>
      </c>
      <c r="E598" s="1694"/>
      <c r="F598" s="1694"/>
      <c r="G598" s="1694"/>
      <c r="H598" s="1694"/>
      <c r="I598" s="1695"/>
      <c r="J598" s="1687" t="s">
        <v>18</v>
      </c>
      <c r="K598" s="1687"/>
      <c r="L598" s="1687"/>
      <c r="M598" s="1688"/>
      <c r="N598" s="1689">
        <v>0.22</v>
      </c>
      <c r="O598" s="1690"/>
      <c r="P598" s="1690"/>
      <c r="Q598" s="1691"/>
      <c r="R598" s="1692">
        <v>0</v>
      </c>
      <c r="S598" s="1686"/>
      <c r="T598" s="1686"/>
      <c r="U598" s="1686"/>
      <c r="V598" s="1687" t="s">
        <v>18</v>
      </c>
      <c r="W598" s="1687"/>
      <c r="X598" s="1687"/>
      <c r="Y598" s="1688"/>
      <c r="Z598" s="1683"/>
      <c r="AA598" s="1679"/>
      <c r="AB598" s="1679"/>
      <c r="AC598" s="1684"/>
      <c r="AD598" s="1692"/>
      <c r="AE598" s="1686"/>
      <c r="AF598" s="1686"/>
      <c r="AG598" s="1686"/>
      <c r="AO598" s="632">
        <f>N598-'P&amp;L'!$D$67</f>
        <v>0.22</v>
      </c>
      <c r="AP598" s="619">
        <f>Z598-'P&amp;L'!$E$67</f>
        <v>0</v>
      </c>
    </row>
    <row r="599" spans="4:42" ht="27.75" customHeight="1" thickBot="1">
      <c r="D599" s="1712" t="s">
        <v>337</v>
      </c>
      <c r="E599" s="1713"/>
      <c r="F599" s="1713"/>
      <c r="G599" s="1713"/>
      <c r="H599" s="1713"/>
      <c r="I599" s="1714"/>
      <c r="J599" s="1721" t="s">
        <v>18</v>
      </c>
      <c r="K599" s="1721"/>
      <c r="L599" s="1721"/>
      <c r="M599" s="1722"/>
      <c r="N599" s="1723">
        <f>N597+N598</f>
        <v>0.44</v>
      </c>
      <c r="O599" s="1724"/>
      <c r="P599" s="1724"/>
      <c r="Q599" s="1725"/>
      <c r="R599" s="1726">
        <v>0</v>
      </c>
      <c r="S599" s="1727"/>
      <c r="T599" s="1727"/>
      <c r="U599" s="1727"/>
      <c r="V599" s="1721" t="s">
        <v>18</v>
      </c>
      <c r="W599" s="1721"/>
      <c r="X599" s="1721"/>
      <c r="Y599" s="1722"/>
      <c r="Z599" s="1723">
        <f>Z597+Z598</f>
        <v>0</v>
      </c>
      <c r="AA599" s="1724"/>
      <c r="AB599" s="1724"/>
      <c r="AC599" s="1725"/>
      <c r="AD599" s="1726"/>
      <c r="AE599" s="1727"/>
      <c r="AF599" s="1727"/>
      <c r="AG599" s="1727"/>
      <c r="AO599" s="620">
        <f>N599-'P&amp;L'!$D$65</f>
        <v>0.44</v>
      </c>
      <c r="AP599" s="622">
        <f>Z599-'P&amp;L'!$E$65</f>
        <v>0</v>
      </c>
    </row>
    <row r="602" spans="4:42" ht="14.25" customHeight="1">
      <c r="D602" s="590" t="s">
        <v>3127</v>
      </c>
    </row>
    <row r="604" spans="4:42" ht="14.25" customHeight="1">
      <c r="D604" s="1797" t="s">
        <v>3068</v>
      </c>
      <c r="E604" s="1838"/>
      <c r="F604" s="1838"/>
      <c r="G604" s="1838"/>
      <c r="H604" s="1838"/>
      <c r="I604" s="1838"/>
      <c r="J604" s="1838"/>
      <c r="K604" s="1838"/>
      <c r="L604" s="1838"/>
      <c r="M604" s="1838"/>
      <c r="N604" s="1838"/>
      <c r="O604" s="1838"/>
      <c r="P604" s="1838"/>
      <c r="Q604" s="1838"/>
      <c r="R604" s="1838"/>
      <c r="S604" s="1838"/>
      <c r="T604" s="1838"/>
      <c r="U604" s="1838"/>
      <c r="V604" s="1838"/>
      <c r="W604" s="1838"/>
      <c r="X604" s="1838"/>
      <c r="Y604" s="1838"/>
      <c r="Z604" s="1838"/>
      <c r="AA604" s="1838"/>
      <c r="AB604" s="1838"/>
      <c r="AC604" s="1838"/>
      <c r="AD604" s="1838"/>
      <c r="AE604" s="1838"/>
      <c r="AF604" s="1838"/>
      <c r="AG604" s="1838"/>
    </row>
    <row r="605" spans="4:42" ht="14.25" customHeight="1">
      <c r="D605" s="1838"/>
      <c r="E605" s="1838"/>
      <c r="F605" s="1838"/>
      <c r="G605" s="1838"/>
      <c r="H605" s="1838"/>
      <c r="I605" s="1838"/>
      <c r="J605" s="1838"/>
      <c r="K605" s="1838"/>
      <c r="L605" s="1838"/>
      <c r="M605" s="1838"/>
      <c r="N605" s="1838"/>
      <c r="O605" s="1838"/>
      <c r="P605" s="1838"/>
      <c r="Q605" s="1838"/>
      <c r="R605" s="1838"/>
      <c r="S605" s="1838"/>
      <c r="T605" s="1838"/>
      <c r="U605" s="1838"/>
      <c r="V605" s="1838"/>
      <c r="W605" s="1838"/>
      <c r="X605" s="1838"/>
      <c r="Y605" s="1838"/>
      <c r="Z605" s="1838"/>
      <c r="AA605" s="1838"/>
      <c r="AB605" s="1838"/>
      <c r="AC605" s="1838"/>
      <c r="AD605" s="1838"/>
      <c r="AE605" s="1838"/>
      <c r="AF605" s="1838"/>
      <c r="AG605" s="1838"/>
    </row>
    <row r="607" spans="4:42" ht="14.25" customHeight="1">
      <c r="D607" s="1871" t="s">
        <v>3137</v>
      </c>
      <c r="E607" s="1737"/>
      <c r="F607" s="1737"/>
      <c r="G607" s="1737"/>
      <c r="H607" s="1737"/>
      <c r="I607" s="1737"/>
      <c r="J607" s="1737"/>
      <c r="K607" s="1737"/>
      <c r="L607" s="1737"/>
      <c r="M607" s="1737"/>
      <c r="N607" s="1737"/>
      <c r="O607" s="1737"/>
      <c r="P607" s="1737"/>
      <c r="Q607" s="1737"/>
      <c r="R607" s="1737"/>
      <c r="S607" s="1737"/>
      <c r="T607" s="1737"/>
      <c r="U607" s="1737"/>
      <c r="V607" s="1737"/>
      <c r="W607" s="1737"/>
      <c r="X607" s="1737"/>
      <c r="Y607" s="1737"/>
      <c r="Z607" s="1737"/>
      <c r="AA607" s="1737"/>
      <c r="AB607" s="1737"/>
      <c r="AC607" s="1737"/>
      <c r="AD607" s="1737"/>
      <c r="AE607" s="1737"/>
      <c r="AF607" s="1737"/>
      <c r="AG607" s="1737"/>
    </row>
  </sheetData>
  <mergeCells count="1562">
    <mergeCell ref="AF423:AH423"/>
    <mergeCell ref="D535:M535"/>
    <mergeCell ref="D533:M533"/>
    <mergeCell ref="Q379:S379"/>
    <mergeCell ref="T379:V379"/>
    <mergeCell ref="W379:Y379"/>
    <mergeCell ref="Q380:S380"/>
    <mergeCell ref="T380:V380"/>
    <mergeCell ref="W380:Y380"/>
    <mergeCell ref="D412:G412"/>
    <mergeCell ref="H412:J412"/>
    <mergeCell ref="K412:M412"/>
    <mergeCell ref="D424:G424"/>
    <mergeCell ref="D422:AH422"/>
    <mergeCell ref="D423:G423"/>
    <mergeCell ref="H423:J423"/>
    <mergeCell ref="K423:M423"/>
    <mergeCell ref="N423:P423"/>
    <mergeCell ref="Q423:S423"/>
    <mergeCell ref="D564:M564"/>
    <mergeCell ref="N564:W564"/>
    <mergeCell ref="X564:AG564"/>
    <mergeCell ref="H424:J424"/>
    <mergeCell ref="K424:M424"/>
    <mergeCell ref="N424:P424"/>
    <mergeCell ref="Q424:S424"/>
    <mergeCell ref="T424:V424"/>
    <mergeCell ref="W424:Y424"/>
    <mergeCell ref="Z424:AB424"/>
    <mergeCell ref="AC424:AE424"/>
    <mergeCell ref="AF424:AH424"/>
    <mergeCell ref="T423:V423"/>
    <mergeCell ref="W423:Y423"/>
    <mergeCell ref="Z423:AB423"/>
    <mergeCell ref="AC423:AE423"/>
    <mergeCell ref="T366:V366"/>
    <mergeCell ref="Z367:AB367"/>
    <mergeCell ref="AC367:AE367"/>
    <mergeCell ref="AF367:AH367"/>
    <mergeCell ref="V319:X319"/>
    <mergeCell ref="Y319:AA319"/>
    <mergeCell ref="AB319:AD319"/>
    <mergeCell ref="AE319:AG319"/>
    <mergeCell ref="D343:G343"/>
    <mergeCell ref="D379:G379"/>
    <mergeCell ref="AC379:AE379"/>
    <mergeCell ref="AI388:AQ388"/>
    <mergeCell ref="W420:Y420"/>
    <mergeCell ref="Z420:AB420"/>
    <mergeCell ref="AC420:AE420"/>
    <mergeCell ref="AF420:AH420"/>
    <mergeCell ref="D418:G418"/>
    <mergeCell ref="H418:J418"/>
    <mergeCell ref="K418:M418"/>
    <mergeCell ref="N418:P418"/>
    <mergeCell ref="Q418:S418"/>
    <mergeCell ref="T418:V418"/>
    <mergeCell ref="W418:Y418"/>
    <mergeCell ref="Z418:AB418"/>
    <mergeCell ref="H420:J420"/>
    <mergeCell ref="K420:M420"/>
    <mergeCell ref="N420:P420"/>
    <mergeCell ref="Q420:S420"/>
    <mergeCell ref="AC418:AE418"/>
    <mergeCell ref="H379:J379"/>
    <mergeCell ref="K379:M379"/>
    <mergeCell ref="N379:P379"/>
    <mergeCell ref="AF374:AH374"/>
    <mergeCell ref="T373:V373"/>
    <mergeCell ref="W373:Y373"/>
    <mergeCell ref="Z373:AB373"/>
    <mergeCell ref="AC373:AE373"/>
    <mergeCell ref="AF373:AH373"/>
    <mergeCell ref="AF370:AH370"/>
    <mergeCell ref="D371:G371"/>
    <mergeCell ref="H371:J371"/>
    <mergeCell ref="AC348:AE348"/>
    <mergeCell ref="AF348:AH348"/>
    <mergeCell ref="D319:I319"/>
    <mergeCell ref="J319:L319"/>
    <mergeCell ref="M319:O319"/>
    <mergeCell ref="P319:R319"/>
    <mergeCell ref="S319:U319"/>
    <mergeCell ref="Q367:S367"/>
    <mergeCell ref="T367:V367"/>
    <mergeCell ref="W367:Y367"/>
    <mergeCell ref="K365:M365"/>
    <mergeCell ref="N365:P365"/>
    <mergeCell ref="Q365:S365"/>
    <mergeCell ref="T365:V365"/>
    <mergeCell ref="W365:Y365"/>
    <mergeCell ref="Z365:AB365"/>
    <mergeCell ref="AC365:AE365"/>
    <mergeCell ref="AF365:AH365"/>
    <mergeCell ref="D366:G366"/>
    <mergeCell ref="H366:J366"/>
    <mergeCell ref="K366:M366"/>
    <mergeCell ref="N366:P366"/>
    <mergeCell ref="Q366:S366"/>
    <mergeCell ref="N376:P376"/>
    <mergeCell ref="Q376:S376"/>
    <mergeCell ref="T376:V376"/>
    <mergeCell ref="W376:Y376"/>
    <mergeCell ref="Z376:AB376"/>
    <mergeCell ref="AC376:AE376"/>
    <mergeCell ref="N370:P370"/>
    <mergeCell ref="Q370:S370"/>
    <mergeCell ref="T370:V370"/>
    <mergeCell ref="W370:Y370"/>
    <mergeCell ref="D374:G374"/>
    <mergeCell ref="H374:J374"/>
    <mergeCell ref="K374:M374"/>
    <mergeCell ref="N374:P374"/>
    <mergeCell ref="Q374:S374"/>
    <mergeCell ref="T374:V374"/>
    <mergeCell ref="W374:Y374"/>
    <mergeCell ref="Z374:AB374"/>
    <mergeCell ref="AC374:AE374"/>
    <mergeCell ref="T420:V420"/>
    <mergeCell ref="D294:I294"/>
    <mergeCell ref="J294:L294"/>
    <mergeCell ref="M294:O294"/>
    <mergeCell ref="P294:R294"/>
    <mergeCell ref="S294:U294"/>
    <mergeCell ref="AF418:AH418"/>
    <mergeCell ref="Z415:AB415"/>
    <mergeCell ref="AC415:AE415"/>
    <mergeCell ref="AF415:AH415"/>
    <mergeCell ref="D416:AH416"/>
    <mergeCell ref="D417:G417"/>
    <mergeCell ref="H417:J417"/>
    <mergeCell ref="K417:M417"/>
    <mergeCell ref="N417:P417"/>
    <mergeCell ref="Q417:S417"/>
    <mergeCell ref="T417:V417"/>
    <mergeCell ref="W417:Y417"/>
    <mergeCell ref="Z417:AB417"/>
    <mergeCell ref="AC417:AE417"/>
    <mergeCell ref="D348:G348"/>
    <mergeCell ref="H348:J348"/>
    <mergeCell ref="K348:M348"/>
    <mergeCell ref="T372:V372"/>
    <mergeCell ref="W372:Y372"/>
    <mergeCell ref="Z372:AB372"/>
    <mergeCell ref="AC372:AE372"/>
    <mergeCell ref="AF372:AH372"/>
    <mergeCell ref="D375:AH375"/>
    <mergeCell ref="D376:G376"/>
    <mergeCell ref="H376:J376"/>
    <mergeCell ref="K376:M376"/>
    <mergeCell ref="S26:W26"/>
    <mergeCell ref="X26:AB26"/>
    <mergeCell ref="AC26:AG26"/>
    <mergeCell ref="D27:M27"/>
    <mergeCell ref="N27:R27"/>
    <mergeCell ref="S27:W27"/>
    <mergeCell ref="X27:AB27"/>
    <mergeCell ref="AC27:AG27"/>
    <mergeCell ref="D28:M28"/>
    <mergeCell ref="N28:R28"/>
    <mergeCell ref="S28:W28"/>
    <mergeCell ref="X28:AB28"/>
    <mergeCell ref="AC28:AG28"/>
    <mergeCell ref="D29:M29"/>
    <mergeCell ref="N29:R29"/>
    <mergeCell ref="S29:W29"/>
    <mergeCell ref="X29:AB29"/>
    <mergeCell ref="AC29:AG29"/>
    <mergeCell ref="D30:M30"/>
    <mergeCell ref="N30:R30"/>
    <mergeCell ref="S30:W30"/>
    <mergeCell ref="X30:AB30"/>
    <mergeCell ref="AC30:AG30"/>
    <mergeCell ref="J325:L325"/>
    <mergeCell ref="M325:O325"/>
    <mergeCell ref="P325:R325"/>
    <mergeCell ref="S325:U325"/>
    <mergeCell ref="D31:M31"/>
    <mergeCell ref="N31:R31"/>
    <mergeCell ref="S31:W31"/>
    <mergeCell ref="X31:AB31"/>
    <mergeCell ref="AC31:AG31"/>
    <mergeCell ref="Z348:AB348"/>
    <mergeCell ref="AI335:AQ335"/>
    <mergeCell ref="AS335:BA335"/>
    <mergeCell ref="Z345:AB345"/>
    <mergeCell ref="K343:M343"/>
    <mergeCell ref="N343:P343"/>
    <mergeCell ref="Q343:S343"/>
    <mergeCell ref="T343:V343"/>
    <mergeCell ref="W343:Y343"/>
    <mergeCell ref="Z343:AB343"/>
    <mergeCell ref="AC343:AE343"/>
    <mergeCell ref="AF343:AH343"/>
    <mergeCell ref="M329:O329"/>
    <mergeCell ref="P329:R329"/>
    <mergeCell ref="S329:U329"/>
    <mergeCell ref="V329:X329"/>
    <mergeCell ref="Y329:AA329"/>
    <mergeCell ref="AB329:AD329"/>
    <mergeCell ref="D342:G342"/>
    <mergeCell ref="N342:P342"/>
    <mergeCell ref="Q342:S342"/>
    <mergeCell ref="T342:V342"/>
    <mergeCell ref="W342:Y342"/>
    <mergeCell ref="Z342:AB342"/>
    <mergeCell ref="AC342:AE342"/>
    <mergeCell ref="AF342:AH342"/>
    <mergeCell ref="BC335:BK335"/>
    <mergeCell ref="D380:G380"/>
    <mergeCell ref="H380:J380"/>
    <mergeCell ref="K380:M380"/>
    <mergeCell ref="N380:P380"/>
    <mergeCell ref="D354:G354"/>
    <mergeCell ref="H354:J354"/>
    <mergeCell ref="K354:M354"/>
    <mergeCell ref="N354:P354"/>
    <mergeCell ref="Q354:S354"/>
    <mergeCell ref="T354:V354"/>
    <mergeCell ref="W354:Y354"/>
    <mergeCell ref="Z354:AB354"/>
    <mergeCell ref="AC354:AE354"/>
    <mergeCell ref="AF354:AH354"/>
    <mergeCell ref="D373:G373"/>
    <mergeCell ref="H373:J373"/>
    <mergeCell ref="K373:M373"/>
    <mergeCell ref="N373:P373"/>
    <mergeCell ref="Q373:S373"/>
    <mergeCell ref="AF379:AH379"/>
    <mergeCell ref="AF376:AH376"/>
    <mergeCell ref="Z380:AB380"/>
    <mergeCell ref="AC380:AE380"/>
    <mergeCell ref="D372:G372"/>
    <mergeCell ref="H372:J372"/>
    <mergeCell ref="K372:M372"/>
    <mergeCell ref="N372:P372"/>
    <mergeCell ref="Q372:S372"/>
    <mergeCell ref="Z370:AB370"/>
    <mergeCell ref="AC370:AE370"/>
    <mergeCell ref="AS388:BA388"/>
    <mergeCell ref="BC388:BK388"/>
    <mergeCell ref="D389:G390"/>
    <mergeCell ref="H389:AH389"/>
    <mergeCell ref="H390:J390"/>
    <mergeCell ref="K390:M390"/>
    <mergeCell ref="N390:P390"/>
    <mergeCell ref="Q390:S390"/>
    <mergeCell ref="T390:V390"/>
    <mergeCell ref="W390:Y390"/>
    <mergeCell ref="Z390:AB390"/>
    <mergeCell ref="AC390:AE390"/>
    <mergeCell ref="AF390:AH390"/>
    <mergeCell ref="D383:G383"/>
    <mergeCell ref="H383:J383"/>
    <mergeCell ref="K383:M383"/>
    <mergeCell ref="N383:P383"/>
    <mergeCell ref="Q383:S383"/>
    <mergeCell ref="T383:V383"/>
    <mergeCell ref="W383:Y383"/>
    <mergeCell ref="Z383:AB383"/>
    <mergeCell ref="AC383:AE383"/>
    <mergeCell ref="AF383:AH383"/>
    <mergeCell ref="D381:AH381"/>
    <mergeCell ref="D370:G370"/>
    <mergeCell ref="D421:G421"/>
    <mergeCell ref="H421:J421"/>
    <mergeCell ref="K421:M421"/>
    <mergeCell ref="N421:P421"/>
    <mergeCell ref="Q421:S421"/>
    <mergeCell ref="T421:V421"/>
    <mergeCell ref="W421:Y421"/>
    <mergeCell ref="Z421:AB421"/>
    <mergeCell ref="AC421:AE421"/>
    <mergeCell ref="AF421:AH421"/>
    <mergeCell ref="D420:G420"/>
    <mergeCell ref="H414:J414"/>
    <mergeCell ref="K414:M414"/>
    <mergeCell ref="N414:P414"/>
    <mergeCell ref="Q414:S414"/>
    <mergeCell ref="T414:V414"/>
    <mergeCell ref="W414:Y414"/>
    <mergeCell ref="Z414:AB414"/>
    <mergeCell ref="AC414:AE414"/>
    <mergeCell ref="AF414:AH414"/>
    <mergeCell ref="D415:G415"/>
    <mergeCell ref="H415:J415"/>
    <mergeCell ref="K415:M415"/>
    <mergeCell ref="N415:P415"/>
    <mergeCell ref="Q415:S415"/>
    <mergeCell ref="T415:V415"/>
    <mergeCell ref="W415:Y415"/>
    <mergeCell ref="AF417:AH417"/>
    <mergeCell ref="D414:G414"/>
    <mergeCell ref="D419:G419"/>
    <mergeCell ref="H419:J419"/>
    <mergeCell ref="K419:M419"/>
    <mergeCell ref="N412:P412"/>
    <mergeCell ref="Q412:S412"/>
    <mergeCell ref="T412:V412"/>
    <mergeCell ref="W412:Y412"/>
    <mergeCell ref="Z412:AB412"/>
    <mergeCell ref="AC412:AE412"/>
    <mergeCell ref="AF412:AH412"/>
    <mergeCell ref="D413:G413"/>
    <mergeCell ref="H413:J413"/>
    <mergeCell ref="K413:M413"/>
    <mergeCell ref="N413:P413"/>
    <mergeCell ref="Q413:S413"/>
    <mergeCell ref="T413:V413"/>
    <mergeCell ref="W413:Y413"/>
    <mergeCell ref="Z413:AB413"/>
    <mergeCell ref="AC413:AE413"/>
    <mergeCell ref="AF413:AH413"/>
    <mergeCell ref="D408:G409"/>
    <mergeCell ref="H408:AH408"/>
    <mergeCell ref="H409:J409"/>
    <mergeCell ref="K409:M409"/>
    <mergeCell ref="N409:P409"/>
    <mergeCell ref="Q409:S409"/>
    <mergeCell ref="T409:V409"/>
    <mergeCell ref="W409:Y409"/>
    <mergeCell ref="Z409:AB409"/>
    <mergeCell ref="AC409:AE409"/>
    <mergeCell ref="AF409:AH409"/>
    <mergeCell ref="D410:AH410"/>
    <mergeCell ref="D411:G411"/>
    <mergeCell ref="H411:J411"/>
    <mergeCell ref="K411:M411"/>
    <mergeCell ref="N411:P411"/>
    <mergeCell ref="Q411:S411"/>
    <mergeCell ref="T411:V411"/>
    <mergeCell ref="W411:Y411"/>
    <mergeCell ref="Z411:AB411"/>
    <mergeCell ref="AC411:AE411"/>
    <mergeCell ref="AF411:AH411"/>
    <mergeCell ref="D403:AH403"/>
    <mergeCell ref="D404:G404"/>
    <mergeCell ref="H404:J404"/>
    <mergeCell ref="K404:M404"/>
    <mergeCell ref="N404:P404"/>
    <mergeCell ref="Q404:S404"/>
    <mergeCell ref="T404:V404"/>
    <mergeCell ref="W404:Y404"/>
    <mergeCell ref="Z404:AB404"/>
    <mergeCell ref="AC404:AE404"/>
    <mergeCell ref="AF404:AH404"/>
    <mergeCell ref="D405:G405"/>
    <mergeCell ref="H405:J405"/>
    <mergeCell ref="K405:M405"/>
    <mergeCell ref="N405:P405"/>
    <mergeCell ref="Q405:S405"/>
    <mergeCell ref="T405:V405"/>
    <mergeCell ref="W405:Y405"/>
    <mergeCell ref="Z405:AB405"/>
    <mergeCell ref="AC405:AE405"/>
    <mergeCell ref="AF405:AH405"/>
    <mergeCell ref="H401:J401"/>
    <mergeCell ref="K401:M401"/>
    <mergeCell ref="N401:P401"/>
    <mergeCell ref="Q401:S401"/>
    <mergeCell ref="T401:V401"/>
    <mergeCell ref="W401:Y401"/>
    <mergeCell ref="Z401:AB401"/>
    <mergeCell ref="AC401:AE401"/>
    <mergeCell ref="AF401:AH401"/>
    <mergeCell ref="D402:G402"/>
    <mergeCell ref="H402:J402"/>
    <mergeCell ref="K402:M402"/>
    <mergeCell ref="N402:P402"/>
    <mergeCell ref="Q402:S402"/>
    <mergeCell ref="T402:V402"/>
    <mergeCell ref="W402:Y402"/>
    <mergeCell ref="Z402:AB402"/>
    <mergeCell ref="AC402:AE402"/>
    <mergeCell ref="AF402:AH402"/>
    <mergeCell ref="D399:G399"/>
    <mergeCell ref="D400:G400"/>
    <mergeCell ref="H400:J400"/>
    <mergeCell ref="K400:M400"/>
    <mergeCell ref="N400:P400"/>
    <mergeCell ref="Q400:S400"/>
    <mergeCell ref="T400:V400"/>
    <mergeCell ref="W400:Y400"/>
    <mergeCell ref="Z400:AB400"/>
    <mergeCell ref="AC400:AE400"/>
    <mergeCell ref="AF400:AH400"/>
    <mergeCell ref="D401:G401"/>
    <mergeCell ref="D397:AH397"/>
    <mergeCell ref="D398:G398"/>
    <mergeCell ref="H398:J398"/>
    <mergeCell ref="K398:M398"/>
    <mergeCell ref="N398:P398"/>
    <mergeCell ref="Q398:S398"/>
    <mergeCell ref="T398:V398"/>
    <mergeCell ref="W398:Y398"/>
    <mergeCell ref="Z398:AB398"/>
    <mergeCell ref="AC398:AE398"/>
    <mergeCell ref="AF398:AH398"/>
    <mergeCell ref="H399:J399"/>
    <mergeCell ref="K399:M399"/>
    <mergeCell ref="N399:P399"/>
    <mergeCell ref="Q399:S399"/>
    <mergeCell ref="T399:V399"/>
    <mergeCell ref="W399:Y399"/>
    <mergeCell ref="Z399:AB399"/>
    <mergeCell ref="AC399:AE399"/>
    <mergeCell ref="AF399:AH399"/>
    <mergeCell ref="D395:G395"/>
    <mergeCell ref="H395:J395"/>
    <mergeCell ref="K395:M395"/>
    <mergeCell ref="N395:P395"/>
    <mergeCell ref="Q395:S395"/>
    <mergeCell ref="T395:V395"/>
    <mergeCell ref="W395:Y395"/>
    <mergeCell ref="Z395:AB395"/>
    <mergeCell ref="AC395:AE395"/>
    <mergeCell ref="AF395:AH395"/>
    <mergeCell ref="D396:G396"/>
    <mergeCell ref="H396:J396"/>
    <mergeCell ref="K396:M396"/>
    <mergeCell ref="N396:P396"/>
    <mergeCell ref="Q396:S396"/>
    <mergeCell ref="T396:V396"/>
    <mergeCell ref="W396:Y396"/>
    <mergeCell ref="Z396:AB396"/>
    <mergeCell ref="AC396:AE396"/>
    <mergeCell ref="AF396:AH396"/>
    <mergeCell ref="H393:J393"/>
    <mergeCell ref="K393:M393"/>
    <mergeCell ref="N393:P393"/>
    <mergeCell ref="Q393:S393"/>
    <mergeCell ref="T393:V393"/>
    <mergeCell ref="W393:Y393"/>
    <mergeCell ref="Z393:AB393"/>
    <mergeCell ref="AC393:AE393"/>
    <mergeCell ref="AF393:AH393"/>
    <mergeCell ref="D394:G394"/>
    <mergeCell ref="H394:J394"/>
    <mergeCell ref="K394:M394"/>
    <mergeCell ref="N394:P394"/>
    <mergeCell ref="Q394:S394"/>
    <mergeCell ref="T394:V394"/>
    <mergeCell ref="W394:Y394"/>
    <mergeCell ref="Z394:AB394"/>
    <mergeCell ref="AC394:AE394"/>
    <mergeCell ref="AF394:AH394"/>
    <mergeCell ref="D382:G382"/>
    <mergeCell ref="H382:J382"/>
    <mergeCell ref="K382:M382"/>
    <mergeCell ref="N382:P382"/>
    <mergeCell ref="Q382:S382"/>
    <mergeCell ref="T382:V382"/>
    <mergeCell ref="W382:Y382"/>
    <mergeCell ref="Z382:AB382"/>
    <mergeCell ref="AC382:AE382"/>
    <mergeCell ref="AF382:AH382"/>
    <mergeCell ref="D377:G377"/>
    <mergeCell ref="H377:J377"/>
    <mergeCell ref="K377:M377"/>
    <mergeCell ref="N377:P377"/>
    <mergeCell ref="Q377:S377"/>
    <mergeCell ref="T377:V377"/>
    <mergeCell ref="W377:Y377"/>
    <mergeCell ref="Z377:AB377"/>
    <mergeCell ref="AC377:AE377"/>
    <mergeCell ref="AF377:AH377"/>
    <mergeCell ref="D378:G378"/>
    <mergeCell ref="H378:J378"/>
    <mergeCell ref="K378:M378"/>
    <mergeCell ref="N378:P378"/>
    <mergeCell ref="Q378:S378"/>
    <mergeCell ref="T378:V378"/>
    <mergeCell ref="W378:Y378"/>
    <mergeCell ref="AC378:AE378"/>
    <mergeCell ref="AF378:AH378"/>
    <mergeCell ref="Z379:AB379"/>
    <mergeCell ref="Z378:AB378"/>
    <mergeCell ref="AF380:AH380"/>
    <mergeCell ref="K371:M371"/>
    <mergeCell ref="N371:P371"/>
    <mergeCell ref="Q371:S371"/>
    <mergeCell ref="T371:V371"/>
    <mergeCell ref="W371:Y371"/>
    <mergeCell ref="Z371:AB371"/>
    <mergeCell ref="AC371:AE371"/>
    <mergeCell ref="AF371:AH371"/>
    <mergeCell ref="K368:M368"/>
    <mergeCell ref="N368:P368"/>
    <mergeCell ref="Q368:S368"/>
    <mergeCell ref="T368:V368"/>
    <mergeCell ref="W368:Y368"/>
    <mergeCell ref="Z368:AB368"/>
    <mergeCell ref="AC368:AE368"/>
    <mergeCell ref="AF368:AH368"/>
    <mergeCell ref="D368:G368"/>
    <mergeCell ref="H368:J368"/>
    <mergeCell ref="D369:AH369"/>
    <mergeCell ref="H370:J370"/>
    <mergeCell ref="K370:M370"/>
    <mergeCell ref="W366:Y366"/>
    <mergeCell ref="Z366:AB366"/>
    <mergeCell ref="AC366:AE366"/>
    <mergeCell ref="AF366:AH366"/>
    <mergeCell ref="D367:G367"/>
    <mergeCell ref="H367:J367"/>
    <mergeCell ref="K367:M367"/>
    <mergeCell ref="N367:P367"/>
    <mergeCell ref="D363:AH363"/>
    <mergeCell ref="H355:J355"/>
    <mergeCell ref="K355:M355"/>
    <mergeCell ref="N355:P355"/>
    <mergeCell ref="Q355:S355"/>
    <mergeCell ref="T355:V355"/>
    <mergeCell ref="W355:Y355"/>
    <mergeCell ref="Z355:AB355"/>
    <mergeCell ref="AC355:AE355"/>
    <mergeCell ref="AF355:AH355"/>
    <mergeCell ref="H357:J357"/>
    <mergeCell ref="K357:M357"/>
    <mergeCell ref="N357:P357"/>
    <mergeCell ref="Q357:S357"/>
    <mergeCell ref="T357:V357"/>
    <mergeCell ref="W357:Y357"/>
    <mergeCell ref="D364:G364"/>
    <mergeCell ref="H364:J364"/>
    <mergeCell ref="K364:M364"/>
    <mergeCell ref="N364:P364"/>
    <mergeCell ref="Q364:S364"/>
    <mergeCell ref="T364:V364"/>
    <mergeCell ref="W364:Y364"/>
    <mergeCell ref="Z364:AB364"/>
    <mergeCell ref="AC364:AE364"/>
    <mergeCell ref="AF364:AH364"/>
    <mergeCell ref="D365:G365"/>
    <mergeCell ref="H365:J365"/>
    <mergeCell ref="D356:AH356"/>
    <mergeCell ref="D350:AH350"/>
    <mergeCell ref="D344:AH344"/>
    <mergeCell ref="D338:AH338"/>
    <mergeCell ref="D361:G362"/>
    <mergeCell ref="H361:AH361"/>
    <mergeCell ref="H362:J362"/>
    <mergeCell ref="K362:M362"/>
    <mergeCell ref="N362:P362"/>
    <mergeCell ref="Q362:S362"/>
    <mergeCell ref="T362:V362"/>
    <mergeCell ref="W362:Y362"/>
    <mergeCell ref="Z362:AB362"/>
    <mergeCell ref="AC362:AE362"/>
    <mergeCell ref="AF362:AH362"/>
    <mergeCell ref="AC357:AE357"/>
    <mergeCell ref="AF357:AH357"/>
    <mergeCell ref="Q349:S349"/>
    <mergeCell ref="T349:V349"/>
    <mergeCell ref="W349:Y349"/>
    <mergeCell ref="Z349:AB349"/>
    <mergeCell ref="AC349:AE349"/>
    <mergeCell ref="AF349:AH349"/>
    <mergeCell ref="H351:J351"/>
    <mergeCell ref="K351:M351"/>
    <mergeCell ref="N351:P351"/>
    <mergeCell ref="Q351:S351"/>
    <mergeCell ref="T351:V351"/>
    <mergeCell ref="Q352:S352"/>
    <mergeCell ref="T352:V352"/>
    <mergeCell ref="W352:Y352"/>
    <mergeCell ref="Z352:AB352"/>
    <mergeCell ref="AC352:AE352"/>
    <mergeCell ref="AF352:AH352"/>
    <mergeCell ref="Z337:AB337"/>
    <mergeCell ref="W337:Y337"/>
    <mergeCell ref="T337:V337"/>
    <mergeCell ref="H336:AH336"/>
    <mergeCell ref="AF339:AH339"/>
    <mergeCell ref="AC339:AE339"/>
    <mergeCell ref="Z339:AB339"/>
    <mergeCell ref="W339:Y339"/>
    <mergeCell ref="T339:V339"/>
    <mergeCell ref="Q339:S339"/>
    <mergeCell ref="N339:P339"/>
    <mergeCell ref="K339:M339"/>
    <mergeCell ref="H339:J339"/>
    <mergeCell ref="H340:J340"/>
    <mergeCell ref="K340:M340"/>
    <mergeCell ref="N340:P340"/>
    <mergeCell ref="Q340:S340"/>
    <mergeCell ref="T340:V340"/>
    <mergeCell ref="W340:Y340"/>
    <mergeCell ref="AF346:AH346"/>
    <mergeCell ref="H345:J345"/>
    <mergeCell ref="K345:M345"/>
    <mergeCell ref="T345:V345"/>
    <mergeCell ref="W345:Y345"/>
    <mergeCell ref="H342:J342"/>
    <mergeCell ref="K342:M342"/>
    <mergeCell ref="D358:G358"/>
    <mergeCell ref="D357:G357"/>
    <mergeCell ref="H358:J358"/>
    <mergeCell ref="K358:M358"/>
    <mergeCell ref="N358:P358"/>
    <mergeCell ref="Q358:S358"/>
    <mergeCell ref="T358:V358"/>
    <mergeCell ref="W358:Y358"/>
    <mergeCell ref="Z358:AB358"/>
    <mergeCell ref="AC358:AE358"/>
    <mergeCell ref="AF358:AH358"/>
    <mergeCell ref="D353:G353"/>
    <mergeCell ref="D352:G352"/>
    <mergeCell ref="D351:G351"/>
    <mergeCell ref="D355:G355"/>
    <mergeCell ref="H353:J353"/>
    <mergeCell ref="K353:M353"/>
    <mergeCell ref="N353:P353"/>
    <mergeCell ref="Q353:S353"/>
    <mergeCell ref="T353:V353"/>
    <mergeCell ref="W353:Y353"/>
    <mergeCell ref="Z353:AB353"/>
    <mergeCell ref="AC353:AE353"/>
    <mergeCell ref="AF353:AH353"/>
    <mergeCell ref="W351:Y351"/>
    <mergeCell ref="Z351:AB351"/>
    <mergeCell ref="AC351:AE351"/>
    <mergeCell ref="AF351:AH351"/>
    <mergeCell ref="H352:J352"/>
    <mergeCell ref="Z357:AB357"/>
    <mergeCell ref="K352:M352"/>
    <mergeCell ref="N352:P352"/>
    <mergeCell ref="D349:G349"/>
    <mergeCell ref="D347:G347"/>
    <mergeCell ref="H347:J347"/>
    <mergeCell ref="K347:M347"/>
    <mergeCell ref="N347:P347"/>
    <mergeCell ref="Q347:S347"/>
    <mergeCell ref="T347:V347"/>
    <mergeCell ref="W347:Y347"/>
    <mergeCell ref="Z347:AB347"/>
    <mergeCell ref="AC347:AE347"/>
    <mergeCell ref="AF347:AH347"/>
    <mergeCell ref="H349:J349"/>
    <mergeCell ref="K349:M349"/>
    <mergeCell ref="N349:P349"/>
    <mergeCell ref="D346:G346"/>
    <mergeCell ref="D345:G345"/>
    <mergeCell ref="H346:J346"/>
    <mergeCell ref="K346:M346"/>
    <mergeCell ref="N346:P346"/>
    <mergeCell ref="Q346:S346"/>
    <mergeCell ref="T346:V346"/>
    <mergeCell ref="N345:P345"/>
    <mergeCell ref="Q345:S345"/>
    <mergeCell ref="W346:Y346"/>
    <mergeCell ref="Z346:AB346"/>
    <mergeCell ref="AC346:AE346"/>
    <mergeCell ref="AC345:AE345"/>
    <mergeCell ref="AF345:AH345"/>
    <mergeCell ref="N348:P348"/>
    <mergeCell ref="Q348:S348"/>
    <mergeCell ref="T348:V348"/>
    <mergeCell ref="W348:Y348"/>
    <mergeCell ref="H343:J343"/>
    <mergeCell ref="D341:G341"/>
    <mergeCell ref="D340:G340"/>
    <mergeCell ref="H341:J341"/>
    <mergeCell ref="K341:M341"/>
    <mergeCell ref="N341:P341"/>
    <mergeCell ref="Q341:S341"/>
    <mergeCell ref="T341:V341"/>
    <mergeCell ref="W341:Y341"/>
    <mergeCell ref="Z341:AB341"/>
    <mergeCell ref="AC341:AE341"/>
    <mergeCell ref="AF341:AH341"/>
    <mergeCell ref="Z340:AB340"/>
    <mergeCell ref="AC340:AE340"/>
    <mergeCell ref="AF340:AH340"/>
    <mergeCell ref="D326:I326"/>
    <mergeCell ref="J326:L326"/>
    <mergeCell ref="M326:O326"/>
    <mergeCell ref="P326:R326"/>
    <mergeCell ref="S326:U326"/>
    <mergeCell ref="V326:X326"/>
    <mergeCell ref="Y326:AA326"/>
    <mergeCell ref="AB326:AD326"/>
    <mergeCell ref="AE326:AG326"/>
    <mergeCell ref="D339:G339"/>
    <mergeCell ref="H337:J337"/>
    <mergeCell ref="K337:M337"/>
    <mergeCell ref="N337:P337"/>
    <mergeCell ref="Q337:S337"/>
    <mergeCell ref="AF337:AH337"/>
    <mergeCell ref="AC337:AE337"/>
    <mergeCell ref="D327:AG327"/>
    <mergeCell ref="D336:G337"/>
    <mergeCell ref="AE328:AG328"/>
    <mergeCell ref="D329:I329"/>
    <mergeCell ref="J329:L329"/>
    <mergeCell ref="AE329:AG329"/>
    <mergeCell ref="D323:I323"/>
    <mergeCell ref="J323:L323"/>
    <mergeCell ref="M323:O323"/>
    <mergeCell ref="P323:R323"/>
    <mergeCell ref="S323:U323"/>
    <mergeCell ref="V323:X323"/>
    <mergeCell ref="Y323:AA323"/>
    <mergeCell ref="AB323:AD323"/>
    <mergeCell ref="AE323:AG323"/>
    <mergeCell ref="D324:I324"/>
    <mergeCell ref="J324:L324"/>
    <mergeCell ref="M324:O324"/>
    <mergeCell ref="P324:R324"/>
    <mergeCell ref="S324:U324"/>
    <mergeCell ref="V324:X324"/>
    <mergeCell ref="Y324:AA324"/>
    <mergeCell ref="AB324:AD324"/>
    <mergeCell ref="AE324:AG324"/>
    <mergeCell ref="V325:X325"/>
    <mergeCell ref="Y325:AA325"/>
    <mergeCell ref="AB325:AD325"/>
    <mergeCell ref="AE325:AG325"/>
    <mergeCell ref="D325:I325"/>
    <mergeCell ref="D321:AG321"/>
    <mergeCell ref="D322:I322"/>
    <mergeCell ref="J322:L322"/>
    <mergeCell ref="M322:O322"/>
    <mergeCell ref="P322:R322"/>
    <mergeCell ref="S322:U322"/>
    <mergeCell ref="V322:X322"/>
    <mergeCell ref="Y322:AA322"/>
    <mergeCell ref="AB322:AD322"/>
    <mergeCell ref="AE322:AG322"/>
    <mergeCell ref="D328:I328"/>
    <mergeCell ref="J328:L328"/>
    <mergeCell ref="M328:O328"/>
    <mergeCell ref="P328:R328"/>
    <mergeCell ref="S328:U328"/>
    <mergeCell ref="V328:X328"/>
    <mergeCell ref="Y328:AA328"/>
    <mergeCell ref="AB328:AD328"/>
    <mergeCell ref="D318:I318"/>
    <mergeCell ref="J318:L318"/>
    <mergeCell ref="M318:O318"/>
    <mergeCell ref="P318:R318"/>
    <mergeCell ref="S318:U318"/>
    <mergeCell ref="V318:X318"/>
    <mergeCell ref="Y318:AA318"/>
    <mergeCell ref="AB318:AD318"/>
    <mergeCell ref="AE318:AG318"/>
    <mergeCell ref="D320:I320"/>
    <mergeCell ref="J320:L320"/>
    <mergeCell ref="M320:O320"/>
    <mergeCell ref="P320:R320"/>
    <mergeCell ref="S320:U320"/>
    <mergeCell ref="V320:X320"/>
    <mergeCell ref="Y320:AA320"/>
    <mergeCell ref="AB320:AD320"/>
    <mergeCell ref="AE320:AG320"/>
    <mergeCell ref="D315:AG315"/>
    <mergeCell ref="D316:I316"/>
    <mergeCell ref="J316:L316"/>
    <mergeCell ref="M316:O316"/>
    <mergeCell ref="P316:R316"/>
    <mergeCell ref="S316:U316"/>
    <mergeCell ref="V316:X316"/>
    <mergeCell ref="Y316:AA316"/>
    <mergeCell ref="AB316:AD316"/>
    <mergeCell ref="AE316:AG316"/>
    <mergeCell ref="D317:I317"/>
    <mergeCell ref="J317:L317"/>
    <mergeCell ref="M317:O317"/>
    <mergeCell ref="P317:R317"/>
    <mergeCell ref="S317:U317"/>
    <mergeCell ref="V317:X317"/>
    <mergeCell ref="Y317:AA317"/>
    <mergeCell ref="AB317:AD317"/>
    <mergeCell ref="AE317:AG317"/>
    <mergeCell ref="Y312:AA312"/>
    <mergeCell ref="AB312:AD312"/>
    <mergeCell ref="AE312:AG312"/>
    <mergeCell ref="D313:I313"/>
    <mergeCell ref="J313:L313"/>
    <mergeCell ref="M313:O313"/>
    <mergeCell ref="P313:R313"/>
    <mergeCell ref="S313:U313"/>
    <mergeCell ref="V313:X313"/>
    <mergeCell ref="Y313:AA313"/>
    <mergeCell ref="AB313:AD313"/>
    <mergeCell ref="AE313:AG313"/>
    <mergeCell ref="D314:I314"/>
    <mergeCell ref="J314:L314"/>
    <mergeCell ref="M314:O314"/>
    <mergeCell ref="P314:R314"/>
    <mergeCell ref="S314:U314"/>
    <mergeCell ref="V314:X314"/>
    <mergeCell ref="Y314:AA314"/>
    <mergeCell ref="AB314:AD314"/>
    <mergeCell ref="AE314:AG314"/>
    <mergeCell ref="D297:I297"/>
    <mergeCell ref="D301:I301"/>
    <mergeCell ref="D311:I311"/>
    <mergeCell ref="J311:L311"/>
    <mergeCell ref="M311:O311"/>
    <mergeCell ref="P311:R311"/>
    <mergeCell ref="S311:U311"/>
    <mergeCell ref="V311:X311"/>
    <mergeCell ref="Y311:AA311"/>
    <mergeCell ref="AB311:AD311"/>
    <mergeCell ref="AE311:AG311"/>
    <mergeCell ref="P301:R301"/>
    <mergeCell ref="S297:U297"/>
    <mergeCell ref="S298:U298"/>
    <mergeCell ref="Y301:AA301"/>
    <mergeCell ref="AB297:AD297"/>
    <mergeCell ref="AB298:AD298"/>
    <mergeCell ref="D300:I300"/>
    <mergeCell ref="J300:L300"/>
    <mergeCell ref="D302:AG302"/>
    <mergeCell ref="P299:R299"/>
    <mergeCell ref="M300:O300"/>
    <mergeCell ref="P300:R300"/>
    <mergeCell ref="S300:U300"/>
    <mergeCell ref="V300:X300"/>
    <mergeCell ref="Y300:AA300"/>
    <mergeCell ref="AB300:AD300"/>
    <mergeCell ref="AE300:AG300"/>
    <mergeCell ref="Y299:AA299"/>
    <mergeCell ref="J303:L303"/>
    <mergeCell ref="J304:L304"/>
    <mergeCell ref="M303:O303"/>
    <mergeCell ref="M304:O304"/>
    <mergeCell ref="P303:R303"/>
    <mergeCell ref="P304:R304"/>
    <mergeCell ref="S303:U303"/>
    <mergeCell ref="S304:U304"/>
    <mergeCell ref="V303:X303"/>
    <mergeCell ref="AB299:AD299"/>
    <mergeCell ref="AB301:AD301"/>
    <mergeCell ref="AE297:AG297"/>
    <mergeCell ref="AE298:AG298"/>
    <mergeCell ref="AE299:AG299"/>
    <mergeCell ref="AE301:AG301"/>
    <mergeCell ref="AB303:AD303"/>
    <mergeCell ref="AB304:AD304"/>
    <mergeCell ref="AE303:AG303"/>
    <mergeCell ref="AE304:AG304"/>
    <mergeCell ref="V304:X304"/>
    <mergeCell ref="Y303:AA303"/>
    <mergeCell ref="Y304:AA304"/>
    <mergeCell ref="P291:R291"/>
    <mergeCell ref="P292:R292"/>
    <mergeCell ref="P293:R293"/>
    <mergeCell ref="P295:R295"/>
    <mergeCell ref="S291:U291"/>
    <mergeCell ref="S292:U292"/>
    <mergeCell ref="S293:U293"/>
    <mergeCell ref="S295:U295"/>
    <mergeCell ref="V291:X291"/>
    <mergeCell ref="V292:X292"/>
    <mergeCell ref="V293:X293"/>
    <mergeCell ref="V295:X295"/>
    <mergeCell ref="AR281:AY281"/>
    <mergeCell ref="BA281:BH281"/>
    <mergeCell ref="D307:I308"/>
    <mergeCell ref="J307:AG307"/>
    <mergeCell ref="J308:L308"/>
    <mergeCell ref="M308:O308"/>
    <mergeCell ref="P308:R308"/>
    <mergeCell ref="S308:U308"/>
    <mergeCell ref="V308:X308"/>
    <mergeCell ref="Y308:AA308"/>
    <mergeCell ref="AB308:AD308"/>
    <mergeCell ref="AE308:AG308"/>
    <mergeCell ref="S299:U299"/>
    <mergeCell ref="S301:U301"/>
    <mergeCell ref="V297:X297"/>
    <mergeCell ref="V298:X298"/>
    <mergeCell ref="V299:X299"/>
    <mergeCell ref="V301:X301"/>
    <mergeCell ref="Y297:AA297"/>
    <mergeCell ref="Y298:AA298"/>
    <mergeCell ref="AB295:AD295"/>
    <mergeCell ref="AE291:AG291"/>
    <mergeCell ref="AE292:AG292"/>
    <mergeCell ref="AE293:AG293"/>
    <mergeCell ref="Y295:AA295"/>
    <mergeCell ref="S310:U310"/>
    <mergeCell ref="V310:X310"/>
    <mergeCell ref="Y310:AA310"/>
    <mergeCell ref="AB310:AD310"/>
    <mergeCell ref="AE310:AG310"/>
    <mergeCell ref="Y285:AA285"/>
    <mergeCell ref="Y286:AA286"/>
    <mergeCell ref="Y287:AA287"/>
    <mergeCell ref="Y288:AA288"/>
    <mergeCell ref="Y289:AA289"/>
    <mergeCell ref="AB285:AD285"/>
    <mergeCell ref="AB286:AD286"/>
    <mergeCell ref="AB287:AD287"/>
    <mergeCell ref="AB288:AD288"/>
    <mergeCell ref="AB289:AD289"/>
    <mergeCell ref="AE285:AG285"/>
    <mergeCell ref="AE286:AG286"/>
    <mergeCell ref="AE287:AG287"/>
    <mergeCell ref="AE288:AG288"/>
    <mergeCell ref="AE289:AG289"/>
    <mergeCell ref="D296:AG296"/>
    <mergeCell ref="J291:L291"/>
    <mergeCell ref="J292:L292"/>
    <mergeCell ref="J293:L293"/>
    <mergeCell ref="J295:L295"/>
    <mergeCell ref="M291:O291"/>
    <mergeCell ref="M292:O292"/>
    <mergeCell ref="P289:R289"/>
    <mergeCell ref="D291:I291"/>
    <mergeCell ref="S285:U285"/>
    <mergeCell ref="S286:U286"/>
    <mergeCell ref="S287:U287"/>
    <mergeCell ref="D523:AG523"/>
    <mergeCell ref="D604:AG605"/>
    <mergeCell ref="D607:AG607"/>
    <mergeCell ref="B1:AH1"/>
    <mergeCell ref="D541:AG541"/>
    <mergeCell ref="D525:AG525"/>
    <mergeCell ref="D527:M528"/>
    <mergeCell ref="N527:W528"/>
    <mergeCell ref="X527:AG528"/>
    <mergeCell ref="D529:M529"/>
    <mergeCell ref="N529:W529"/>
    <mergeCell ref="X529:AG529"/>
    <mergeCell ref="D530:M530"/>
    <mergeCell ref="N530:W530"/>
    <mergeCell ref="X530:AG530"/>
    <mergeCell ref="D531:M531"/>
    <mergeCell ref="N531:W531"/>
    <mergeCell ref="X531:AG531"/>
    <mergeCell ref="D532:M532"/>
    <mergeCell ref="N532:W532"/>
    <mergeCell ref="X532:AG532"/>
    <mergeCell ref="Y291:AA291"/>
    <mergeCell ref="Y292:AA292"/>
    <mergeCell ref="Y293:AA293"/>
    <mergeCell ref="AB291:AD291"/>
    <mergeCell ref="AB292:AD292"/>
    <mergeCell ref="AB293:AD293"/>
    <mergeCell ref="N533:W533"/>
    <mergeCell ref="X533:AG533"/>
    <mergeCell ref="D534:M534"/>
    <mergeCell ref="N534:W534"/>
    <mergeCell ref="X534:AG534"/>
    <mergeCell ref="N535:W535"/>
    <mergeCell ref="X535:AG535"/>
    <mergeCell ref="D539:AG539"/>
    <mergeCell ref="D520:I520"/>
    <mergeCell ref="D519:I519"/>
    <mergeCell ref="D518:I518"/>
    <mergeCell ref="D517:I517"/>
    <mergeCell ref="D516:I516"/>
    <mergeCell ref="J520:M520"/>
    <mergeCell ref="J519:M519"/>
    <mergeCell ref="J518:M518"/>
    <mergeCell ref="J517:M517"/>
    <mergeCell ref="J516:M516"/>
    <mergeCell ref="N516:Q516"/>
    <mergeCell ref="N517:Q517"/>
    <mergeCell ref="N518:Q518"/>
    <mergeCell ref="N519:Q519"/>
    <mergeCell ref="N520:Q520"/>
    <mergeCell ref="R516:U516"/>
    <mergeCell ref="R517:U517"/>
    <mergeCell ref="R518:U518"/>
    <mergeCell ref="R519:U519"/>
    <mergeCell ref="R520:U520"/>
    <mergeCell ref="V516:Y516"/>
    <mergeCell ref="V517:Y517"/>
    <mergeCell ref="V518:Y518"/>
    <mergeCell ref="V519:Y519"/>
    <mergeCell ref="D510:AG510"/>
    <mergeCell ref="D512:AG512"/>
    <mergeCell ref="D514:I515"/>
    <mergeCell ref="N515:Q515"/>
    <mergeCell ref="J515:M515"/>
    <mergeCell ref="R515:U515"/>
    <mergeCell ref="V515:Y515"/>
    <mergeCell ref="Z515:AC515"/>
    <mergeCell ref="AD515:AG515"/>
    <mergeCell ref="J514:Q514"/>
    <mergeCell ref="R514:Y514"/>
    <mergeCell ref="Z514:AG514"/>
    <mergeCell ref="V520:Y520"/>
    <mergeCell ref="Z516:AC516"/>
    <mergeCell ref="Z517:AC517"/>
    <mergeCell ref="Z518:AC518"/>
    <mergeCell ref="Z519:AC519"/>
    <mergeCell ref="Z520:AC520"/>
    <mergeCell ref="AD516:AG516"/>
    <mergeCell ref="AD517:AG517"/>
    <mergeCell ref="AD518:AG518"/>
    <mergeCell ref="AD519:AG519"/>
    <mergeCell ref="AD520:AG520"/>
    <mergeCell ref="D497:AG497"/>
    <mergeCell ref="D499:M499"/>
    <mergeCell ref="N499:W499"/>
    <mergeCell ref="X499:AG499"/>
    <mergeCell ref="D505:M505"/>
    <mergeCell ref="N505:W505"/>
    <mergeCell ref="X505:AG505"/>
    <mergeCell ref="D504:M504"/>
    <mergeCell ref="N504:W504"/>
    <mergeCell ref="X504:AG504"/>
    <mergeCell ref="D500:M500"/>
    <mergeCell ref="N500:W500"/>
    <mergeCell ref="X500:AG500"/>
    <mergeCell ref="D503:M503"/>
    <mergeCell ref="N503:W503"/>
    <mergeCell ref="X503:AG503"/>
    <mergeCell ref="D501:M501"/>
    <mergeCell ref="N501:W501"/>
    <mergeCell ref="X501:AG501"/>
    <mergeCell ref="D502:M502"/>
    <mergeCell ref="N502:W502"/>
    <mergeCell ref="X502:AG502"/>
    <mergeCell ref="D492:Q492"/>
    <mergeCell ref="D491:Q491"/>
    <mergeCell ref="D490:Q490"/>
    <mergeCell ref="D489:Q489"/>
    <mergeCell ref="D488:Q488"/>
    <mergeCell ref="D487:Q487"/>
    <mergeCell ref="D486:Q486"/>
    <mergeCell ref="D485:Q485"/>
    <mergeCell ref="D484:Q484"/>
    <mergeCell ref="D483:Q483"/>
    <mergeCell ref="R492:AG492"/>
    <mergeCell ref="R483:AG483"/>
    <mergeCell ref="R484:AG484"/>
    <mergeCell ref="R485:AG485"/>
    <mergeCell ref="R486:AG486"/>
    <mergeCell ref="R487:AG487"/>
    <mergeCell ref="R488:AG488"/>
    <mergeCell ref="R489:AG489"/>
    <mergeCell ref="R490:AG490"/>
    <mergeCell ref="R491:AG491"/>
    <mergeCell ref="D472:M472"/>
    <mergeCell ref="N472:W472"/>
    <mergeCell ref="X472:AG472"/>
    <mergeCell ref="D468:M468"/>
    <mergeCell ref="N468:W468"/>
    <mergeCell ref="X468:AG468"/>
    <mergeCell ref="D470:M470"/>
    <mergeCell ref="N470:W470"/>
    <mergeCell ref="X470:AG470"/>
    <mergeCell ref="D469:M469"/>
    <mergeCell ref="D458:L458"/>
    <mergeCell ref="D459:L459"/>
    <mergeCell ref="M458:S458"/>
    <mergeCell ref="T458:Z458"/>
    <mergeCell ref="AA458:AG458"/>
    <mergeCell ref="D478:AG479"/>
    <mergeCell ref="D481:AG481"/>
    <mergeCell ref="M459:S459"/>
    <mergeCell ref="T459:Z459"/>
    <mergeCell ref="AA459:AG459"/>
    <mergeCell ref="N469:W469"/>
    <mergeCell ref="X469:AG469"/>
    <mergeCell ref="D446:L446"/>
    <mergeCell ref="D445:L445"/>
    <mergeCell ref="T450:Z450"/>
    <mergeCell ref="T449:Z449"/>
    <mergeCell ref="T448:Z448"/>
    <mergeCell ref="T447:Z447"/>
    <mergeCell ref="AA455:AG455"/>
    <mergeCell ref="D456:L456"/>
    <mergeCell ref="D457:L457"/>
    <mergeCell ref="M450:S450"/>
    <mergeCell ref="M449:S449"/>
    <mergeCell ref="M448:S448"/>
    <mergeCell ref="D465:AG465"/>
    <mergeCell ref="D467:M467"/>
    <mergeCell ref="N467:W467"/>
    <mergeCell ref="X467:AG467"/>
    <mergeCell ref="D471:M471"/>
    <mergeCell ref="N471:W471"/>
    <mergeCell ref="X471:AG471"/>
    <mergeCell ref="M452:S452"/>
    <mergeCell ref="T452:Z452"/>
    <mergeCell ref="AA452:AG452"/>
    <mergeCell ref="M456:S456"/>
    <mergeCell ref="T456:Z456"/>
    <mergeCell ref="AA456:AG456"/>
    <mergeCell ref="M457:S457"/>
    <mergeCell ref="T457:Z457"/>
    <mergeCell ref="AA457:AG457"/>
    <mergeCell ref="M453:S453"/>
    <mergeCell ref="T453:Z453"/>
    <mergeCell ref="AA453:AG453"/>
    <mergeCell ref="M454:S454"/>
    <mergeCell ref="T454:Z454"/>
    <mergeCell ref="AA454:AG454"/>
    <mergeCell ref="M455:S455"/>
    <mergeCell ref="D447:L447"/>
    <mergeCell ref="M447:S447"/>
    <mergeCell ref="M446:S446"/>
    <mergeCell ref="D453:L453"/>
    <mergeCell ref="D454:L454"/>
    <mergeCell ref="D455:L455"/>
    <mergeCell ref="T455:Z455"/>
    <mergeCell ref="D434:H434"/>
    <mergeCell ref="I434:M434"/>
    <mergeCell ref="N434:R434"/>
    <mergeCell ref="S434:W434"/>
    <mergeCell ref="X434:AB434"/>
    <mergeCell ref="AC434:AG434"/>
    <mergeCell ref="D435:H435"/>
    <mergeCell ref="I435:M435"/>
    <mergeCell ref="N435:R435"/>
    <mergeCell ref="S435:W435"/>
    <mergeCell ref="X435:AB435"/>
    <mergeCell ref="AC435:AG435"/>
    <mergeCell ref="I436:M436"/>
    <mergeCell ref="N436:R436"/>
    <mergeCell ref="S436:W436"/>
    <mergeCell ref="X436:AB436"/>
    <mergeCell ref="AC436:AG436"/>
    <mergeCell ref="M445:S445"/>
    <mergeCell ref="AA450:AG450"/>
    <mergeCell ref="AA449:AG449"/>
    <mergeCell ref="AA448:AG448"/>
    <mergeCell ref="AA447:AG447"/>
    <mergeCell ref="AA446:AG446"/>
    <mergeCell ref="AA445:AG445"/>
    <mergeCell ref="D451:AG451"/>
    <mergeCell ref="D452:L452"/>
    <mergeCell ref="D429:AG429"/>
    <mergeCell ref="D431:H432"/>
    <mergeCell ref="I431:AG431"/>
    <mergeCell ref="I432:M432"/>
    <mergeCell ref="N432:R432"/>
    <mergeCell ref="S432:W432"/>
    <mergeCell ref="X432:AB432"/>
    <mergeCell ref="AC432:AG432"/>
    <mergeCell ref="D433:H433"/>
    <mergeCell ref="I433:M433"/>
    <mergeCell ref="N433:R433"/>
    <mergeCell ref="S433:W433"/>
    <mergeCell ref="X433:AB433"/>
    <mergeCell ref="AC433:AG433"/>
    <mergeCell ref="D309:AG309"/>
    <mergeCell ref="D310:I310"/>
    <mergeCell ref="J310:L310"/>
    <mergeCell ref="M310:O310"/>
    <mergeCell ref="P310:R310"/>
    <mergeCell ref="N419:P419"/>
    <mergeCell ref="Q419:S419"/>
    <mergeCell ref="T419:V419"/>
    <mergeCell ref="W419:Y419"/>
    <mergeCell ref="Z419:AB419"/>
    <mergeCell ref="AC419:AE419"/>
    <mergeCell ref="AF419:AH419"/>
    <mergeCell ref="D312:I312"/>
    <mergeCell ref="J312:L312"/>
    <mergeCell ref="M312:O312"/>
    <mergeCell ref="P312:R312"/>
    <mergeCell ref="S312:U312"/>
    <mergeCell ref="V312:X312"/>
    <mergeCell ref="D37:AG38"/>
    <mergeCell ref="D40:AG41"/>
    <mergeCell ref="D9:AG11"/>
    <mergeCell ref="AI1:AM1"/>
    <mergeCell ref="Y18:AG18"/>
    <mergeCell ref="Y17:AG17"/>
    <mergeCell ref="Y16:AG16"/>
    <mergeCell ref="Y15:AG15"/>
    <mergeCell ref="P15:X15"/>
    <mergeCell ref="P18:X18"/>
    <mergeCell ref="P17:X17"/>
    <mergeCell ref="P16:X16"/>
    <mergeCell ref="D15:O15"/>
    <mergeCell ref="D18:O18"/>
    <mergeCell ref="D17:O17"/>
    <mergeCell ref="D16:O16"/>
    <mergeCell ref="V288:X288"/>
    <mergeCell ref="S288:U288"/>
    <mergeCell ref="V285:X285"/>
    <mergeCell ref="V286:X286"/>
    <mergeCell ref="V287:X287"/>
    <mergeCell ref="D284:AG284"/>
    <mergeCell ref="AI281:AP281"/>
    <mergeCell ref="D21:AG22"/>
    <mergeCell ref="D24:M25"/>
    <mergeCell ref="N24:W24"/>
    <mergeCell ref="X24:AB25"/>
    <mergeCell ref="AC24:AG25"/>
    <mergeCell ref="N25:R25"/>
    <mergeCell ref="S25:W25"/>
    <mergeCell ref="D26:M26"/>
    <mergeCell ref="N26:R26"/>
    <mergeCell ref="D46:AG47"/>
    <mergeCell ref="D73:N73"/>
    <mergeCell ref="D72:N72"/>
    <mergeCell ref="D71:N71"/>
    <mergeCell ref="D70:N70"/>
    <mergeCell ref="D69:N69"/>
    <mergeCell ref="O68:S68"/>
    <mergeCell ref="D51:AG52"/>
    <mergeCell ref="D54:AG55"/>
    <mergeCell ref="D57:AG57"/>
    <mergeCell ref="D59:AG60"/>
    <mergeCell ref="D64:AG66"/>
    <mergeCell ref="T70:X70"/>
    <mergeCell ref="T69:X69"/>
    <mergeCell ref="O73:S73"/>
    <mergeCell ref="O72:S72"/>
    <mergeCell ref="O71:S71"/>
    <mergeCell ref="O70:S70"/>
    <mergeCell ref="O69:S69"/>
    <mergeCell ref="T68:X68"/>
    <mergeCell ref="Y68:AC68"/>
    <mergeCell ref="Y73:AC73"/>
    <mergeCell ref="Y72:AC72"/>
    <mergeCell ref="Y71:AC71"/>
    <mergeCell ref="Y70:AC70"/>
    <mergeCell ref="Y69:AC69"/>
    <mergeCell ref="T73:X73"/>
    <mergeCell ref="T72:X72"/>
    <mergeCell ref="T71:X71"/>
    <mergeCell ref="D95:AG98"/>
    <mergeCell ref="D100:AG100"/>
    <mergeCell ref="D102:AG106"/>
    <mergeCell ref="O114:S114"/>
    <mergeCell ref="T114:X114"/>
    <mergeCell ref="Y114:AC114"/>
    <mergeCell ref="D75:AG76"/>
    <mergeCell ref="D80:AG81"/>
    <mergeCell ref="D83:AG84"/>
    <mergeCell ref="D86:AG88"/>
    <mergeCell ref="D90:AG90"/>
    <mergeCell ref="D92:AG93"/>
    <mergeCell ref="D119:N119"/>
    <mergeCell ref="O119:S119"/>
    <mergeCell ref="T119:X119"/>
    <mergeCell ref="Y119:AC119"/>
    <mergeCell ref="D110:AG112"/>
    <mergeCell ref="D121:AG122"/>
    <mergeCell ref="D117:N117"/>
    <mergeCell ref="O117:S117"/>
    <mergeCell ref="T117:X117"/>
    <mergeCell ref="Y117:AC117"/>
    <mergeCell ref="D118:N118"/>
    <mergeCell ref="O118:S118"/>
    <mergeCell ref="T118:X118"/>
    <mergeCell ref="Y118:AC118"/>
    <mergeCell ref="D115:N115"/>
    <mergeCell ref="O115:S115"/>
    <mergeCell ref="T115:X115"/>
    <mergeCell ref="Y115:AC115"/>
    <mergeCell ref="D116:N116"/>
    <mergeCell ref="O116:S116"/>
    <mergeCell ref="T116:X116"/>
    <mergeCell ref="Y116:AC116"/>
    <mergeCell ref="E148:AG150"/>
    <mergeCell ref="D152:AG153"/>
    <mergeCell ref="D155:AG156"/>
    <mergeCell ref="D160:AG164"/>
    <mergeCell ref="D166:AG167"/>
    <mergeCell ref="D169:AG169"/>
    <mergeCell ref="D127:AG129"/>
    <mergeCell ref="D131:AG132"/>
    <mergeCell ref="D134:AG138"/>
    <mergeCell ref="D140:AG141"/>
    <mergeCell ref="E143:AG144"/>
    <mergeCell ref="E145:AG147"/>
    <mergeCell ref="D183:AG186"/>
    <mergeCell ref="D190:AG192"/>
    <mergeCell ref="D194:AG195"/>
    <mergeCell ref="D199:AG201"/>
    <mergeCell ref="D171:AG171"/>
    <mergeCell ref="D176:AG177"/>
    <mergeCell ref="E179:AG179"/>
    <mergeCell ref="E180:AG180"/>
    <mergeCell ref="E181:AG181"/>
    <mergeCell ref="D298:I298"/>
    <mergeCell ref="D304:I304"/>
    <mergeCell ref="D303:I303"/>
    <mergeCell ref="D229:AG230"/>
    <mergeCell ref="D234:AG235"/>
    <mergeCell ref="D237:AG241"/>
    <mergeCell ref="D243:AG243"/>
    <mergeCell ref="D247:AG248"/>
    <mergeCell ref="D250:AG251"/>
    <mergeCell ref="D203:AG204"/>
    <mergeCell ref="D208:AG209"/>
    <mergeCell ref="D213:AG214"/>
    <mergeCell ref="D216:AG217"/>
    <mergeCell ref="D221:AG222"/>
    <mergeCell ref="D224:AG225"/>
    <mergeCell ref="V289:X289"/>
    <mergeCell ref="J297:L297"/>
    <mergeCell ref="J298:L298"/>
    <mergeCell ref="J299:L299"/>
    <mergeCell ref="J301:L301"/>
    <mergeCell ref="M297:O297"/>
    <mergeCell ref="M298:O298"/>
    <mergeCell ref="M299:O299"/>
    <mergeCell ref="M301:O301"/>
    <mergeCell ref="P297:R297"/>
    <mergeCell ref="P298:R298"/>
    <mergeCell ref="D290:AG290"/>
    <mergeCell ref="AE295:AG295"/>
    <mergeCell ref="P285:R285"/>
    <mergeCell ref="P286:R286"/>
    <mergeCell ref="P287:R287"/>
    <mergeCell ref="P288:R288"/>
    <mergeCell ref="D253:AG253"/>
    <mergeCell ref="D257:AG258"/>
    <mergeCell ref="D262:AG264"/>
    <mergeCell ref="E266:AG267"/>
    <mergeCell ref="E269:AG270"/>
    <mergeCell ref="E272:AG272"/>
    <mergeCell ref="D274:AG274"/>
    <mergeCell ref="D282:I283"/>
    <mergeCell ref="J283:L283"/>
    <mergeCell ref="AE283:AG283"/>
    <mergeCell ref="AB283:AD283"/>
    <mergeCell ref="Y283:AA283"/>
    <mergeCell ref="V283:X283"/>
    <mergeCell ref="S283:U283"/>
    <mergeCell ref="P283:R283"/>
    <mergeCell ref="M283:O283"/>
    <mergeCell ref="J282:AG282"/>
    <mergeCell ref="D288:I288"/>
    <mergeCell ref="D287:I287"/>
    <mergeCell ref="D286:I286"/>
    <mergeCell ref="D285:I285"/>
    <mergeCell ref="D295:I295"/>
    <mergeCell ref="D293:I293"/>
    <mergeCell ref="J289:L289"/>
    <mergeCell ref="J288:L288"/>
    <mergeCell ref="J287:L287"/>
    <mergeCell ref="J286:L286"/>
    <mergeCell ref="J285:L285"/>
    <mergeCell ref="M285:O285"/>
    <mergeCell ref="M286:O286"/>
    <mergeCell ref="M287:O287"/>
    <mergeCell ref="M288:O288"/>
    <mergeCell ref="M289:O289"/>
    <mergeCell ref="D292:I292"/>
    <mergeCell ref="M293:O293"/>
    <mergeCell ref="M295:O295"/>
    <mergeCell ref="S289:U289"/>
    <mergeCell ref="V294:X294"/>
    <mergeCell ref="Y294:AA294"/>
    <mergeCell ref="AB294:AD294"/>
    <mergeCell ref="AE294:AG294"/>
    <mergeCell ref="D547:M547"/>
    <mergeCell ref="N547:W547"/>
    <mergeCell ref="X547:AG547"/>
    <mergeCell ref="D543:M544"/>
    <mergeCell ref="N543:W544"/>
    <mergeCell ref="X543:AG544"/>
    <mergeCell ref="D391:AH391"/>
    <mergeCell ref="D392:G392"/>
    <mergeCell ref="H392:J392"/>
    <mergeCell ref="K392:M392"/>
    <mergeCell ref="N392:P392"/>
    <mergeCell ref="Q392:S392"/>
    <mergeCell ref="T392:V392"/>
    <mergeCell ref="W392:Y392"/>
    <mergeCell ref="Z392:AB392"/>
    <mergeCell ref="AC392:AE392"/>
    <mergeCell ref="AF392:AH392"/>
    <mergeCell ref="D393:G393"/>
    <mergeCell ref="D438:H438"/>
    <mergeCell ref="I438:M438"/>
    <mergeCell ref="N438:R438"/>
    <mergeCell ref="S438:W438"/>
    <mergeCell ref="X438:AB438"/>
    <mergeCell ref="AC438:AG438"/>
    <mergeCell ref="D436:H436"/>
    <mergeCell ref="D289:I289"/>
    <mergeCell ref="D299:I299"/>
    <mergeCell ref="Y576:AG576"/>
    <mergeCell ref="Y577:AG577"/>
    <mergeCell ref="Y578:AG578"/>
    <mergeCell ref="D548:M548"/>
    <mergeCell ref="N548:W548"/>
    <mergeCell ref="X548:AG548"/>
    <mergeCell ref="D549:M549"/>
    <mergeCell ref="N549:W549"/>
    <mergeCell ref="X549:AG549"/>
    <mergeCell ref="D550:M550"/>
    <mergeCell ref="N550:W550"/>
    <mergeCell ref="X550:AG550"/>
    <mergeCell ref="D551:M551"/>
    <mergeCell ref="N551:W551"/>
    <mergeCell ref="X551:AG551"/>
    <mergeCell ref="D437:H437"/>
    <mergeCell ref="I437:M437"/>
    <mergeCell ref="N437:R437"/>
    <mergeCell ref="S437:W437"/>
    <mergeCell ref="X437:AB437"/>
    <mergeCell ref="AC437:AG437"/>
    <mergeCell ref="D441:AG441"/>
    <mergeCell ref="AA443:AG443"/>
    <mergeCell ref="T443:Z443"/>
    <mergeCell ref="M443:S443"/>
    <mergeCell ref="D443:L443"/>
    <mergeCell ref="D444:AG444"/>
    <mergeCell ref="D450:L450"/>
    <mergeCell ref="D449:L449"/>
    <mergeCell ref="D448:L448"/>
    <mergeCell ref="T446:Z446"/>
    <mergeCell ref="T445:Z445"/>
    <mergeCell ref="Y575:AG575"/>
    <mergeCell ref="D554:M554"/>
    <mergeCell ref="N554:W554"/>
    <mergeCell ref="X554:AG554"/>
    <mergeCell ref="D555:M555"/>
    <mergeCell ref="N555:W555"/>
    <mergeCell ref="X555:AG555"/>
    <mergeCell ref="D556:M556"/>
    <mergeCell ref="N556:W556"/>
    <mergeCell ref="X556:AG556"/>
    <mergeCell ref="D559:M560"/>
    <mergeCell ref="N559:W560"/>
    <mergeCell ref="X559:AG560"/>
    <mergeCell ref="D561:M561"/>
    <mergeCell ref="N561:W561"/>
    <mergeCell ref="X561:AG561"/>
    <mergeCell ref="D562:M562"/>
    <mergeCell ref="N562:W562"/>
    <mergeCell ref="X562:AG562"/>
    <mergeCell ref="D563:M563"/>
    <mergeCell ref="N563:W563"/>
    <mergeCell ref="X563:AG563"/>
    <mergeCell ref="D565:M565"/>
    <mergeCell ref="N565:W565"/>
    <mergeCell ref="X565:AG565"/>
    <mergeCell ref="D566:M566"/>
    <mergeCell ref="N566:W566"/>
    <mergeCell ref="X566:AG566"/>
    <mergeCell ref="D545:M545"/>
    <mergeCell ref="N545:W545"/>
    <mergeCell ref="X545:AG545"/>
    <mergeCell ref="D546:M546"/>
    <mergeCell ref="N546:W546"/>
    <mergeCell ref="X546:AG546"/>
    <mergeCell ref="N588:Q588"/>
    <mergeCell ref="R588:U588"/>
    <mergeCell ref="V588:Y588"/>
    <mergeCell ref="Z588:AC588"/>
    <mergeCell ref="AD588:AG588"/>
    <mergeCell ref="D570:AG570"/>
    <mergeCell ref="D572:AG572"/>
    <mergeCell ref="D574:O574"/>
    <mergeCell ref="P574:X574"/>
    <mergeCell ref="Y574:AG574"/>
    <mergeCell ref="D580:O580"/>
    <mergeCell ref="D577:O577"/>
    <mergeCell ref="D576:O576"/>
    <mergeCell ref="D575:O575"/>
    <mergeCell ref="P577:X577"/>
    <mergeCell ref="P576:X576"/>
    <mergeCell ref="D552:M552"/>
    <mergeCell ref="N552:W552"/>
    <mergeCell ref="X552:AG552"/>
    <mergeCell ref="D553:M553"/>
    <mergeCell ref="N553:W553"/>
    <mergeCell ref="X553:AG553"/>
    <mergeCell ref="P575:X575"/>
    <mergeCell ref="P578:X578"/>
    <mergeCell ref="P579:X579"/>
    <mergeCell ref="P580:X580"/>
    <mergeCell ref="V598:Y598"/>
    <mergeCell ref="Z598:AC598"/>
    <mergeCell ref="AD598:AG598"/>
    <mergeCell ref="D596:I596"/>
    <mergeCell ref="D597:I597"/>
    <mergeCell ref="D598:I598"/>
    <mergeCell ref="D599:I599"/>
    <mergeCell ref="J590:M590"/>
    <mergeCell ref="N590:Q590"/>
    <mergeCell ref="R590:U590"/>
    <mergeCell ref="V590:Y590"/>
    <mergeCell ref="Z590:AC590"/>
    <mergeCell ref="AD590:AG590"/>
    <mergeCell ref="J591:M591"/>
    <mergeCell ref="N591:Q591"/>
    <mergeCell ref="R591:U591"/>
    <mergeCell ref="V591:Y591"/>
    <mergeCell ref="Z591:AC591"/>
    <mergeCell ref="AD591:AG591"/>
    <mergeCell ref="J593:M593"/>
    <mergeCell ref="N593:Q593"/>
    <mergeCell ref="R593:U593"/>
    <mergeCell ref="J599:M599"/>
    <mergeCell ref="N599:Q599"/>
    <mergeCell ref="R599:U599"/>
    <mergeCell ref="V599:Y599"/>
    <mergeCell ref="Z599:AC599"/>
    <mergeCell ref="AD599:AG599"/>
    <mergeCell ref="D595:I595"/>
    <mergeCell ref="J595:M595"/>
    <mergeCell ref="N595:Q595"/>
    <mergeCell ref="R595:U595"/>
    <mergeCell ref="J598:M598"/>
    <mergeCell ref="N598:Q598"/>
    <mergeCell ref="R598:U598"/>
    <mergeCell ref="Z593:AC593"/>
    <mergeCell ref="D583:AG583"/>
    <mergeCell ref="D585:I587"/>
    <mergeCell ref="J587:M587"/>
    <mergeCell ref="N587:Q587"/>
    <mergeCell ref="R587:U587"/>
    <mergeCell ref="V587:Y587"/>
    <mergeCell ref="Z587:AC587"/>
    <mergeCell ref="AD587:AG587"/>
    <mergeCell ref="D588:I588"/>
    <mergeCell ref="J588:M588"/>
    <mergeCell ref="AD597:AG597"/>
    <mergeCell ref="V595:Y595"/>
    <mergeCell ref="Z595:AC595"/>
    <mergeCell ref="AD595:AG595"/>
    <mergeCell ref="D592:I592"/>
    <mergeCell ref="J592:M592"/>
    <mergeCell ref="N592:Q592"/>
    <mergeCell ref="R592:U592"/>
    <mergeCell ref="V592:Y592"/>
    <mergeCell ref="Z592:AC592"/>
    <mergeCell ref="AD592:AG592"/>
    <mergeCell ref="D594:I594"/>
    <mergeCell ref="J594:M594"/>
    <mergeCell ref="N594:Q594"/>
    <mergeCell ref="R594:U594"/>
    <mergeCell ref="V594:Y594"/>
    <mergeCell ref="Z594:AC594"/>
    <mergeCell ref="AD594:AG594"/>
    <mergeCell ref="Y579:AG579"/>
    <mergeCell ref="Y580:AG580"/>
    <mergeCell ref="D579:O579"/>
    <mergeCell ref="D578:O578"/>
    <mergeCell ref="V596:Y596"/>
    <mergeCell ref="Z596:AC596"/>
    <mergeCell ref="AD596:AG596"/>
    <mergeCell ref="J597:M597"/>
    <mergeCell ref="N597:Q597"/>
    <mergeCell ref="R597:U597"/>
    <mergeCell ref="V597:Y597"/>
    <mergeCell ref="Z597:AC597"/>
    <mergeCell ref="D589:I589"/>
    <mergeCell ref="J589:M589"/>
    <mergeCell ref="N589:Q589"/>
    <mergeCell ref="R589:U589"/>
    <mergeCell ref="V589:Y589"/>
    <mergeCell ref="J596:M596"/>
    <mergeCell ref="N596:Q596"/>
    <mergeCell ref="R596:U596"/>
    <mergeCell ref="V593:Y593"/>
    <mergeCell ref="AD593:AG593"/>
    <mergeCell ref="Z589:AC589"/>
    <mergeCell ref="AD589:AG589"/>
    <mergeCell ref="V585:AG586"/>
    <mergeCell ref="J585:U586"/>
    <mergeCell ref="D590:I590"/>
    <mergeCell ref="D591:I591"/>
    <mergeCell ref="D593:I593"/>
  </mergeCells>
  <conditionalFormatting sqref="AM433:AM438 AI438:AM438">
    <cfRule type="cellIs" dxfId="11" priority="391" operator="lessThan">
      <formula>0</formula>
    </cfRule>
    <cfRule type="cellIs" dxfId="10" priority="392" operator="greaterThan">
      <formula>0</formula>
    </cfRule>
    <cfRule type="cellIs" dxfId="9" priority="393" operator="lessThan">
      <formula>0</formula>
    </cfRule>
    <cfRule type="cellIs" dxfId="8" priority="394" operator="greaterThan">
      <formula>0</formula>
    </cfRule>
  </conditionalFormatting>
  <conditionalFormatting sqref="AL561:AM566 AO444:AO450 AO452:AO459 BC424:BK424 AI411:AQ424 AS392:BA404 BC396:BK405 AI392:AQ405 BC343:BK347 BC383:BK383 BC349:BK353 BC355:BK358 AS339:BA357 AI339:AQ358 AI364:AQ383 BA289:BH293 BA314:BH318 BA295:BH299 BA301:BH304 BA320:BH324 BA326:BH329 AR285:AY303 AI285:AP304 AI310:AP329 AL545:AM556">
    <cfRule type="cellIs" dxfId="7" priority="377" operator="lessThan">
      <formula>0</formula>
    </cfRule>
    <cfRule type="cellIs" dxfId="6" priority="378" operator="greaterThan">
      <formula>0</formula>
    </cfRule>
  </conditionalFormatting>
  <conditionalFormatting sqref="AO588:AP599 AM561:AM565 AO561:AP566 AL566:AM566 AL535:AM535 AO529:AP535 AL500:AM505 AO500:AP505 AM482:AM492 AL470:AM472 AO472:AP472 AK445:AM450 AM452:AM453 AK454:AM459 AM545:AM556">
    <cfRule type="cellIs" dxfId="5" priority="314" operator="lessThan">
      <formula>0</formula>
    </cfRule>
    <cfRule type="cellIs" dxfId="4" priority="315" operator="greaterThan">
      <formula>0</formula>
    </cfRule>
  </conditionalFormatting>
  <conditionalFormatting sqref="AL561:AM566 AL545:AM555">
    <cfRule type="cellIs" priority="396" stopIfTrue="1" operator="greaterThan">
      <formula>0</formula>
    </cfRule>
  </conditionalFormatting>
  <conditionalFormatting sqref="AO468:AP472">
    <cfRule type="cellIs" dxfId="3" priority="305" operator="lessThan">
      <formula>0</formula>
    </cfRule>
    <cfRule type="cellIs" dxfId="2" priority="306" operator="greaterThan">
      <formula>0</formula>
    </cfRule>
    <cfRule type="cellIs" priority="307" stopIfTrue="1" operator="greaterThan">
      <formula>0</formula>
    </cfRule>
    <cfRule type="cellIs" priority="308" stopIfTrue="1" operator="greaterThan">
      <formula>0</formula>
    </cfRule>
    <cfRule type="cellIs" priority="309" stopIfTrue="1" operator="greaterThan">
      <formula>0</formula>
    </cfRule>
  </conditionalFormatting>
  <conditionalFormatting sqref="AO561:AP566 AO545:AP554">
    <cfRule type="cellIs" dxfId="1" priority="196" operator="lessThan">
      <formula>0</formula>
    </cfRule>
    <cfRule type="cellIs" dxfId="0" priority="197" operator="greaterThan">
      <formula>0</formula>
    </cfRule>
    <cfRule type="cellIs" priority="198" stopIfTrue="1" operator="greaterThan">
      <formula>0</formula>
    </cfRule>
  </conditionalFormatting>
  <pageMargins left="0.70866141732283472" right="0.23622047244094491" top="0.31496062992125984" bottom="0.70866141732283472" header="0.31496062992125984" footer="0.35433070866141736"/>
  <pageSetup paperSize="9" scale="81" firstPageNumber="13" orientation="portrait" blackAndWhite="1" useFirstPageNumber="1" r:id="rId1"/>
  <headerFooter>
    <oddFooter>&amp;C&amp;P
Neoddeliteľnou súčasťou účtovnej závierky je súvaha, výkaz ziskov a strát a poznámky.</oddFooter>
  </headerFooter>
</worksheet>
</file>

<file path=xl/worksheets/sheet62.xml><?xml version="1.0" encoding="utf-8"?>
<worksheet xmlns="http://schemas.openxmlformats.org/spreadsheetml/2006/main" xmlns:r="http://schemas.openxmlformats.org/officeDocument/2006/relationships">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c r="M1" s="179" t="s">
        <v>496</v>
      </c>
    </row>
    <row r="2" spans="1:17" s="185" customFormat="1" ht="12" customHeight="1">
      <c r="A2" s="180" t="s">
        <v>497</v>
      </c>
      <c r="B2" s="954">
        <v>0</v>
      </c>
      <c r="C2" s="181"/>
      <c r="D2" s="182"/>
      <c r="E2" s="183"/>
      <c r="F2" s="183"/>
      <c r="G2" s="184"/>
      <c r="K2" s="179"/>
      <c r="L2" s="179"/>
      <c r="M2" s="179" t="s">
        <v>499</v>
      </c>
      <c r="N2" s="179"/>
      <c r="O2" s="179"/>
      <c r="P2" s="179"/>
      <c r="Q2" s="179"/>
    </row>
    <row r="3" spans="1:17" ht="12" customHeight="1">
      <c r="A3" s="180" t="s">
        <v>500</v>
      </c>
      <c r="B3" s="954" t="s">
        <v>501</v>
      </c>
      <c r="D3" s="182"/>
      <c r="E3" s="183"/>
      <c r="F3" s="183"/>
      <c r="K3" s="179"/>
      <c r="L3" s="186" t="s">
        <v>502</v>
      </c>
      <c r="M3" s="187" t="s">
        <v>498</v>
      </c>
      <c r="N3" s="187" t="s">
        <v>503</v>
      </c>
      <c r="O3" s="187" t="s">
        <v>504</v>
      </c>
      <c r="P3" s="187" t="s">
        <v>505</v>
      </c>
      <c r="Q3" s="187" t="s">
        <v>506</v>
      </c>
    </row>
    <row r="4" spans="1:17" ht="12" customHeight="1">
      <c r="C4" s="383" t="s">
        <v>501</v>
      </c>
      <c r="D4" s="182"/>
      <c r="E4" s="183"/>
      <c r="F4" s="183"/>
      <c r="K4" s="179"/>
      <c r="L4" s="186"/>
      <c r="M4" s="179"/>
      <c r="N4" s="179"/>
      <c r="O4" s="179"/>
      <c r="P4" s="179"/>
      <c r="Q4" s="186" t="s">
        <v>502</v>
      </c>
    </row>
    <row r="5" spans="1:17" ht="13.5" customHeight="1">
      <c r="A5" s="188"/>
      <c r="B5" s="955"/>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56"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57"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58" t="s">
        <v>521</v>
      </c>
      <c r="C10" s="205" t="s">
        <v>522</v>
      </c>
      <c r="D10" s="887">
        <f>D11+D39+D70</f>
        <v>0</v>
      </c>
      <c r="E10" s="887">
        <f>E11+E39+E70</f>
        <v>0</v>
      </c>
      <c r="F10" s="887">
        <f>F11+F39+F70</f>
        <v>0</v>
      </c>
      <c r="G10" s="887">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59" t="s">
        <v>524</v>
      </c>
      <c r="C11" s="205" t="s">
        <v>525</v>
      </c>
      <c r="D11" s="887">
        <f>D12+D20+D30</f>
        <v>0</v>
      </c>
      <c r="E11" s="887">
        <f>E12+E20+E30</f>
        <v>0</v>
      </c>
      <c r="F11" s="887">
        <f>F12+F20+F30</f>
        <v>0</v>
      </c>
      <c r="G11" s="887">
        <f>G12+G20+G30</f>
        <v>0</v>
      </c>
    </row>
    <row r="12" spans="1:17" s="207" customFormat="1" ht="12" customHeight="1">
      <c r="A12" s="209" t="s">
        <v>526</v>
      </c>
      <c r="B12" s="960" t="s">
        <v>527</v>
      </c>
      <c r="C12" s="205" t="s">
        <v>528</v>
      </c>
      <c r="D12" s="887">
        <f>SUM(D13:D19)</f>
        <v>0</v>
      </c>
      <c r="E12" s="887">
        <f>SUM(E13:E19)</f>
        <v>0</v>
      </c>
      <c r="F12" s="887">
        <f>SUM(F13:F19)</f>
        <v>0</v>
      </c>
      <c r="G12" s="887">
        <f>SUM(G13:G19)</f>
        <v>0</v>
      </c>
    </row>
    <row r="13" spans="1:17" s="185" customFormat="1" ht="12" customHeight="1">
      <c r="A13" s="210" t="s">
        <v>529</v>
      </c>
      <c r="B13" s="961" t="s">
        <v>530</v>
      </c>
      <c r="C13" s="211" t="s">
        <v>531</v>
      </c>
      <c r="D13" s="888"/>
      <c r="E13" s="888"/>
      <c r="F13" s="888"/>
      <c r="G13" s="888"/>
      <c r="H13" s="212"/>
    </row>
    <row r="14" spans="1:17" s="185" customFormat="1" ht="12" customHeight="1">
      <c r="A14" s="210" t="s">
        <v>532</v>
      </c>
      <c r="B14" s="961" t="s">
        <v>533</v>
      </c>
      <c r="C14" s="211" t="s">
        <v>534</v>
      </c>
      <c r="D14" s="888"/>
      <c r="E14" s="888"/>
      <c r="F14" s="888"/>
      <c r="G14" s="889"/>
    </row>
    <row r="15" spans="1:17" s="185" customFormat="1" ht="12" customHeight="1">
      <c r="A15" s="210" t="s">
        <v>535</v>
      </c>
      <c r="B15" s="961" t="s">
        <v>536</v>
      </c>
      <c r="C15" s="211" t="s">
        <v>537</v>
      </c>
      <c r="D15" s="888"/>
      <c r="E15" s="888"/>
      <c r="F15" s="888"/>
      <c r="G15" s="888"/>
    </row>
    <row r="16" spans="1:17" s="185" customFormat="1" ht="12" customHeight="1">
      <c r="A16" s="210" t="s">
        <v>538</v>
      </c>
      <c r="B16" s="961" t="s">
        <v>539</v>
      </c>
      <c r="C16" s="211" t="s">
        <v>540</v>
      </c>
      <c r="D16" s="888"/>
      <c r="E16" s="888"/>
      <c r="F16" s="888"/>
      <c r="G16" s="888"/>
    </row>
    <row r="17" spans="1:7" s="185" customFormat="1" ht="12" customHeight="1">
      <c r="A17" s="210" t="s">
        <v>541</v>
      </c>
      <c r="B17" s="962" t="s">
        <v>542</v>
      </c>
      <c r="C17" s="211" t="s">
        <v>543</v>
      </c>
      <c r="D17" s="888"/>
      <c r="E17" s="888"/>
      <c r="F17" s="888"/>
      <c r="G17" s="888"/>
    </row>
    <row r="18" spans="1:7" s="185" customFormat="1" ht="12" customHeight="1">
      <c r="A18" s="210" t="s">
        <v>544</v>
      </c>
      <c r="B18" s="961" t="s">
        <v>545</v>
      </c>
      <c r="C18" s="211" t="s">
        <v>546</v>
      </c>
      <c r="D18" s="888"/>
      <c r="E18" s="888"/>
      <c r="F18" s="888"/>
      <c r="G18" s="888"/>
    </row>
    <row r="19" spans="1:7" s="185" customFormat="1" ht="12" customHeight="1">
      <c r="A19" s="210" t="s">
        <v>547</v>
      </c>
      <c r="B19" s="961" t="s">
        <v>548</v>
      </c>
      <c r="C19" s="211" t="s">
        <v>549</v>
      </c>
      <c r="D19" s="888"/>
      <c r="E19" s="888"/>
      <c r="F19" s="888"/>
      <c r="G19" s="888"/>
    </row>
    <row r="20" spans="1:7" s="207" customFormat="1" ht="12" customHeight="1">
      <c r="A20" s="213" t="s">
        <v>550</v>
      </c>
      <c r="B20" s="960" t="s">
        <v>551</v>
      </c>
      <c r="C20" s="205" t="s">
        <v>552</v>
      </c>
      <c r="D20" s="887">
        <f>SUM(D21:D29)</f>
        <v>0</v>
      </c>
      <c r="E20" s="887">
        <f>SUM(E21:E29)</f>
        <v>0</v>
      </c>
      <c r="F20" s="887">
        <f>SUM(F21:F29)</f>
        <v>0</v>
      </c>
      <c r="G20" s="887">
        <f>SUM(G21:G29)</f>
        <v>0</v>
      </c>
    </row>
    <row r="21" spans="1:7" s="185" customFormat="1" ht="12" customHeight="1">
      <c r="A21" s="214" t="s">
        <v>553</v>
      </c>
      <c r="B21" s="961" t="s">
        <v>554</v>
      </c>
      <c r="C21" s="211" t="s">
        <v>555</v>
      </c>
      <c r="D21" s="888"/>
      <c r="E21" s="888"/>
      <c r="F21" s="888"/>
      <c r="G21" s="888"/>
    </row>
    <row r="22" spans="1:7" s="185" customFormat="1" ht="12" customHeight="1">
      <c r="A22" s="210" t="s">
        <v>532</v>
      </c>
      <c r="B22" s="961" t="s">
        <v>556</v>
      </c>
      <c r="C22" s="211" t="s">
        <v>557</v>
      </c>
      <c r="D22" s="888"/>
      <c r="E22" s="888"/>
      <c r="F22" s="888"/>
      <c r="G22" s="888"/>
    </row>
    <row r="23" spans="1:7" s="185" customFormat="1" ht="12" customHeight="1">
      <c r="A23" s="210" t="s">
        <v>535</v>
      </c>
      <c r="B23" s="961" t="s">
        <v>558</v>
      </c>
      <c r="C23" s="211" t="s">
        <v>559</v>
      </c>
      <c r="D23" s="888"/>
      <c r="E23" s="890"/>
      <c r="F23" s="888"/>
      <c r="G23" s="888"/>
    </row>
    <row r="24" spans="1:7" s="185" customFormat="1" ht="12" customHeight="1">
      <c r="A24" s="210" t="s">
        <v>538</v>
      </c>
      <c r="B24" s="961" t="s">
        <v>560</v>
      </c>
      <c r="C24" s="211" t="s">
        <v>561</v>
      </c>
      <c r="D24" s="888"/>
      <c r="E24" s="888"/>
      <c r="F24" s="888"/>
      <c r="G24" s="890"/>
    </row>
    <row r="25" spans="1:7" s="185" customFormat="1" ht="12" customHeight="1">
      <c r="A25" s="210" t="s">
        <v>541</v>
      </c>
      <c r="B25" s="961" t="s">
        <v>562</v>
      </c>
      <c r="C25" s="211" t="s">
        <v>563</v>
      </c>
      <c r="D25" s="888"/>
      <c r="E25" s="888"/>
      <c r="F25" s="888"/>
      <c r="G25" s="890"/>
    </row>
    <row r="26" spans="1:7" s="185" customFormat="1" ht="12" customHeight="1">
      <c r="A26" s="210" t="s">
        <v>544</v>
      </c>
      <c r="B26" s="962" t="s">
        <v>564</v>
      </c>
      <c r="C26" s="211" t="s">
        <v>565</v>
      </c>
      <c r="D26" s="890"/>
      <c r="E26" s="890"/>
      <c r="F26" s="888"/>
      <c r="G26" s="890"/>
    </row>
    <row r="27" spans="1:7" s="185" customFormat="1" ht="12" customHeight="1">
      <c r="A27" s="210" t="s">
        <v>547</v>
      </c>
      <c r="B27" s="961" t="s">
        <v>566</v>
      </c>
      <c r="C27" s="211" t="s">
        <v>567</v>
      </c>
      <c r="D27" s="888"/>
      <c r="E27" s="888"/>
      <c r="F27" s="888"/>
      <c r="G27" s="888"/>
    </row>
    <row r="28" spans="1:7" s="185" customFormat="1" ht="12" customHeight="1">
      <c r="A28" s="210" t="s">
        <v>568</v>
      </c>
      <c r="B28" s="961" t="s">
        <v>569</v>
      </c>
      <c r="C28" s="211" t="s">
        <v>570</v>
      </c>
      <c r="D28" s="888"/>
      <c r="E28" s="888"/>
      <c r="F28" s="888"/>
      <c r="G28" s="888"/>
    </row>
    <row r="29" spans="1:7" s="185" customFormat="1" ht="12" customHeight="1">
      <c r="A29" s="210" t="s">
        <v>571</v>
      </c>
      <c r="B29" s="961" t="s">
        <v>572</v>
      </c>
      <c r="C29" s="211" t="s">
        <v>573</v>
      </c>
      <c r="D29" s="888"/>
      <c r="E29" s="888"/>
      <c r="F29" s="888"/>
      <c r="G29" s="888"/>
    </row>
    <row r="30" spans="1:7" s="207" customFormat="1" ht="12" customHeight="1">
      <c r="A30" s="213" t="s">
        <v>574</v>
      </c>
      <c r="B30" s="960" t="s">
        <v>575</v>
      </c>
      <c r="C30" s="205" t="s">
        <v>576</v>
      </c>
      <c r="D30" s="887">
        <f>SUM(D31:D38)</f>
        <v>0</v>
      </c>
      <c r="E30" s="887">
        <f>SUM(E31:E38)</f>
        <v>0</v>
      </c>
      <c r="F30" s="887">
        <f>SUM(F31:F38)</f>
        <v>0</v>
      </c>
      <c r="G30" s="887">
        <f>SUM(G31:G38)</f>
        <v>0</v>
      </c>
    </row>
    <row r="31" spans="1:7" s="185" customFormat="1" ht="12" customHeight="1">
      <c r="A31" s="214" t="s">
        <v>577</v>
      </c>
      <c r="B31" s="961" t="s">
        <v>578</v>
      </c>
      <c r="C31" s="211" t="s">
        <v>579</v>
      </c>
      <c r="D31" s="888"/>
      <c r="E31" s="888"/>
      <c r="F31" s="888"/>
      <c r="G31" s="888"/>
    </row>
    <row r="32" spans="1:7" s="185" customFormat="1" ht="12" customHeight="1">
      <c r="A32" s="210" t="s">
        <v>532</v>
      </c>
      <c r="B32" s="961" t="s">
        <v>580</v>
      </c>
      <c r="C32" s="211" t="s">
        <v>581</v>
      </c>
      <c r="D32" s="888"/>
      <c r="E32" s="888"/>
      <c r="F32" s="888"/>
      <c r="G32" s="888"/>
    </row>
    <row r="33" spans="1:7" s="185" customFormat="1" ht="12" customHeight="1">
      <c r="A33" s="210" t="s">
        <v>535</v>
      </c>
      <c r="B33" s="961" t="s">
        <v>582</v>
      </c>
      <c r="C33" s="211" t="s">
        <v>583</v>
      </c>
      <c r="D33" s="888"/>
      <c r="E33" s="888"/>
      <c r="F33" s="888"/>
      <c r="G33" s="888"/>
    </row>
    <row r="34" spans="1:7" s="185" customFormat="1" ht="12" customHeight="1">
      <c r="A34" s="210" t="s">
        <v>538</v>
      </c>
      <c r="B34" s="961" t="s">
        <v>584</v>
      </c>
      <c r="C34" s="211" t="s">
        <v>585</v>
      </c>
      <c r="D34" s="888"/>
      <c r="E34" s="888"/>
      <c r="F34" s="888"/>
      <c r="G34" s="888"/>
    </row>
    <row r="35" spans="1:7" s="185" customFormat="1" ht="12" customHeight="1">
      <c r="A35" s="210" t="s">
        <v>541</v>
      </c>
      <c r="B35" s="962" t="s">
        <v>586</v>
      </c>
      <c r="C35" s="211" t="s">
        <v>587</v>
      </c>
      <c r="D35" s="888"/>
      <c r="E35" s="888"/>
      <c r="F35" s="888"/>
      <c r="G35" s="888"/>
    </row>
    <row r="36" spans="1:7" s="185" customFormat="1" ht="12" customHeight="1">
      <c r="A36" s="210" t="s">
        <v>544</v>
      </c>
      <c r="B36" s="962" t="s">
        <v>588</v>
      </c>
      <c r="C36" s="211" t="s">
        <v>589</v>
      </c>
      <c r="D36" s="888"/>
      <c r="E36" s="888"/>
      <c r="F36" s="888"/>
      <c r="G36" s="888"/>
    </row>
    <row r="37" spans="1:7" s="185" customFormat="1" ht="12" customHeight="1">
      <c r="A37" s="210" t="s">
        <v>547</v>
      </c>
      <c r="B37" s="961" t="s">
        <v>590</v>
      </c>
      <c r="C37" s="211" t="s">
        <v>591</v>
      </c>
      <c r="D37" s="888"/>
      <c r="E37" s="888"/>
      <c r="F37" s="888"/>
      <c r="G37" s="888"/>
    </row>
    <row r="38" spans="1:7" s="185" customFormat="1" ht="12" customHeight="1">
      <c r="A38" s="210" t="s">
        <v>568</v>
      </c>
      <c r="B38" s="961" t="s">
        <v>592</v>
      </c>
      <c r="C38" s="211" t="s">
        <v>593</v>
      </c>
      <c r="D38" s="888"/>
      <c r="E38" s="888"/>
      <c r="F38" s="888"/>
      <c r="G38" s="888"/>
    </row>
    <row r="39" spans="1:7" s="207" customFormat="1" ht="12" customHeight="1">
      <c r="A39" s="213" t="s">
        <v>594</v>
      </c>
      <c r="B39" s="959" t="s">
        <v>595</v>
      </c>
      <c r="C39" s="205" t="s">
        <v>596</v>
      </c>
      <c r="D39" s="887">
        <f>D40+D47+D55+D64</f>
        <v>0</v>
      </c>
      <c r="E39" s="887">
        <f>E40+E47+E55+E64</f>
        <v>0</v>
      </c>
      <c r="F39" s="887">
        <f>F40+F47+F55+F64</f>
        <v>0</v>
      </c>
      <c r="G39" s="887">
        <f>G40+G47+G55+G64</f>
        <v>0</v>
      </c>
    </row>
    <row r="40" spans="1:7" s="207" customFormat="1" ht="12" customHeight="1">
      <c r="A40" s="209" t="s">
        <v>597</v>
      </c>
      <c r="B40" s="960" t="s">
        <v>598</v>
      </c>
      <c r="C40" s="205" t="s">
        <v>599</v>
      </c>
      <c r="D40" s="887">
        <f>SUM(D41:D46)</f>
        <v>0</v>
      </c>
      <c r="E40" s="887">
        <f>SUM(E41:E46)</f>
        <v>0</v>
      </c>
      <c r="F40" s="887">
        <f>SUM(F41:F46)</f>
        <v>0</v>
      </c>
      <c r="G40" s="887">
        <f>SUM(G41:G46)</f>
        <v>0</v>
      </c>
    </row>
    <row r="41" spans="1:7" s="185" customFormat="1" ht="12" customHeight="1">
      <c r="A41" s="214" t="s">
        <v>600</v>
      </c>
      <c r="B41" s="961" t="s">
        <v>601</v>
      </c>
      <c r="C41" s="211" t="s">
        <v>602</v>
      </c>
      <c r="D41" s="888"/>
      <c r="E41" s="888"/>
      <c r="F41" s="888"/>
      <c r="G41" s="888"/>
    </row>
    <row r="42" spans="1:7" s="185" customFormat="1" ht="12" customHeight="1">
      <c r="A42" s="210" t="s">
        <v>532</v>
      </c>
      <c r="B42" s="962" t="s">
        <v>603</v>
      </c>
      <c r="C42" s="211" t="s">
        <v>604</v>
      </c>
      <c r="D42" s="888"/>
      <c r="E42" s="888"/>
      <c r="F42" s="888"/>
      <c r="G42" s="888"/>
    </row>
    <row r="43" spans="1:7" s="185" customFormat="1" ht="12" customHeight="1">
      <c r="A43" s="210" t="s">
        <v>535</v>
      </c>
      <c r="B43" s="961" t="s">
        <v>605</v>
      </c>
      <c r="C43" s="211" t="s">
        <v>606</v>
      </c>
      <c r="D43" s="888"/>
      <c r="E43" s="888"/>
      <c r="F43" s="888"/>
      <c r="G43" s="888"/>
    </row>
    <row r="44" spans="1:7" s="185" customFormat="1" ht="12" customHeight="1">
      <c r="A44" s="210" t="s">
        <v>538</v>
      </c>
      <c r="B44" s="961" t="s">
        <v>607</v>
      </c>
      <c r="C44" s="211" t="s">
        <v>608</v>
      </c>
      <c r="D44" s="888"/>
      <c r="E44" s="888"/>
      <c r="F44" s="888"/>
      <c r="G44" s="888"/>
    </row>
    <row r="45" spans="1:7" s="185" customFormat="1" ht="12" customHeight="1">
      <c r="A45" s="210" t="s">
        <v>541</v>
      </c>
      <c r="B45" s="962" t="s">
        <v>609</v>
      </c>
      <c r="C45" s="211" t="s">
        <v>610</v>
      </c>
      <c r="D45" s="888"/>
      <c r="E45" s="888"/>
      <c r="F45" s="888"/>
      <c r="G45" s="888"/>
    </row>
    <row r="46" spans="1:7" s="185" customFormat="1" ht="12" customHeight="1">
      <c r="A46" s="210" t="s">
        <v>544</v>
      </c>
      <c r="B46" s="961" t="s">
        <v>611</v>
      </c>
      <c r="C46" s="211" t="s">
        <v>612</v>
      </c>
      <c r="D46" s="891"/>
      <c r="E46" s="891"/>
      <c r="F46" s="891"/>
      <c r="G46" s="888"/>
    </row>
    <row r="47" spans="1:7" s="207" customFormat="1" ht="12" customHeight="1">
      <c r="A47" s="213" t="s">
        <v>613</v>
      </c>
      <c r="B47" s="960" t="s">
        <v>614</v>
      </c>
      <c r="C47" s="205" t="s">
        <v>615</v>
      </c>
      <c r="D47" s="887">
        <f>SUM(D48:D54)</f>
        <v>0</v>
      </c>
      <c r="E47" s="887">
        <f>SUM(E48:E54)</f>
        <v>0</v>
      </c>
      <c r="F47" s="887">
        <f>SUM(F48:F54)</f>
        <v>0</v>
      </c>
      <c r="G47" s="887">
        <f>SUM(G48:G54)</f>
        <v>0</v>
      </c>
    </row>
    <row r="48" spans="1:7" s="185" customFormat="1" ht="12" customHeight="1">
      <c r="A48" s="214" t="s">
        <v>616</v>
      </c>
      <c r="B48" s="962" t="s">
        <v>617</v>
      </c>
      <c r="C48" s="211" t="s">
        <v>618</v>
      </c>
      <c r="D48" s="892"/>
      <c r="E48" s="892"/>
      <c r="F48" s="892"/>
      <c r="G48" s="892"/>
    </row>
    <row r="49" spans="1:7" s="185" customFormat="1" ht="12" customHeight="1">
      <c r="A49" s="217" t="s">
        <v>532</v>
      </c>
      <c r="B49" s="963" t="s">
        <v>619</v>
      </c>
      <c r="C49" s="218" t="s">
        <v>620</v>
      </c>
      <c r="D49" s="892"/>
      <c r="E49" s="890"/>
      <c r="F49" s="890"/>
      <c r="G49" s="892"/>
    </row>
    <row r="50" spans="1:7" s="185" customFormat="1" ht="12" customHeight="1">
      <c r="A50" s="210" t="s">
        <v>535</v>
      </c>
      <c r="B50" s="961" t="s">
        <v>621</v>
      </c>
      <c r="C50" s="211" t="s">
        <v>622</v>
      </c>
      <c r="D50" s="892"/>
      <c r="E50" s="892"/>
      <c r="F50" s="892"/>
      <c r="G50" s="892"/>
    </row>
    <row r="51" spans="1:7" s="185" customFormat="1" ht="12" customHeight="1">
      <c r="A51" s="210" t="s">
        <v>538</v>
      </c>
      <c r="B51" s="961" t="s">
        <v>623</v>
      </c>
      <c r="C51" s="211" t="s">
        <v>624</v>
      </c>
      <c r="D51" s="892"/>
      <c r="E51" s="892"/>
      <c r="F51" s="892"/>
      <c r="G51" s="892"/>
    </row>
    <row r="52" spans="1:7" s="185" customFormat="1" ht="12" customHeight="1">
      <c r="A52" s="210" t="s">
        <v>541</v>
      </c>
      <c r="B52" s="962" t="s">
        <v>625</v>
      </c>
      <c r="C52" s="211" t="s">
        <v>626</v>
      </c>
      <c r="D52" s="892"/>
      <c r="E52" s="892"/>
      <c r="F52" s="892"/>
      <c r="G52" s="892"/>
    </row>
    <row r="53" spans="1:7" s="185" customFormat="1" ht="12" customHeight="1">
      <c r="A53" s="210" t="s">
        <v>544</v>
      </c>
      <c r="B53" s="962" t="s">
        <v>627</v>
      </c>
      <c r="C53" s="211" t="s">
        <v>628</v>
      </c>
      <c r="D53" s="892"/>
      <c r="E53" s="893"/>
      <c r="F53" s="893"/>
      <c r="G53" s="892"/>
    </row>
    <row r="54" spans="1:7" s="185" customFormat="1" ht="12" customHeight="1">
      <c r="A54" s="210" t="s">
        <v>547</v>
      </c>
      <c r="B54" s="961" t="s">
        <v>629</v>
      </c>
      <c r="C54" s="211" t="s">
        <v>630</v>
      </c>
      <c r="D54" s="892"/>
      <c r="E54" s="893"/>
      <c r="F54" s="893"/>
      <c r="G54" s="892"/>
    </row>
    <row r="55" spans="1:7" s="207" customFormat="1" ht="12" customHeight="1">
      <c r="A55" s="213" t="s">
        <v>631</v>
      </c>
      <c r="B55" s="960" t="s">
        <v>632</v>
      </c>
      <c r="C55" s="205" t="s">
        <v>633</v>
      </c>
      <c r="D55" s="887">
        <f>SUM(D56:D63)</f>
        <v>0</v>
      </c>
      <c r="E55" s="887">
        <f>SUM(E56:E63)</f>
        <v>0</v>
      </c>
      <c r="F55" s="887">
        <f>SUM(F56:F63)</f>
        <v>0</v>
      </c>
      <c r="G55" s="887">
        <f>SUM(G56:G63)</f>
        <v>0</v>
      </c>
    </row>
    <row r="56" spans="1:7" s="185" customFormat="1" ht="12" customHeight="1">
      <c r="A56" s="214" t="s">
        <v>634</v>
      </c>
      <c r="B56" s="962" t="s">
        <v>635</v>
      </c>
      <c r="C56" s="211" t="s">
        <v>636</v>
      </c>
      <c r="D56" s="892"/>
      <c r="E56" s="892"/>
      <c r="F56" s="892"/>
      <c r="G56" s="892"/>
    </row>
    <row r="57" spans="1:7" s="185" customFormat="1" ht="12" customHeight="1">
      <c r="A57" s="217" t="s">
        <v>532</v>
      </c>
      <c r="B57" s="963" t="s">
        <v>619</v>
      </c>
      <c r="C57" s="218" t="s">
        <v>637</v>
      </c>
      <c r="D57" s="892"/>
      <c r="E57" s="890"/>
      <c r="F57" s="890"/>
      <c r="G57" s="892"/>
    </row>
    <row r="58" spans="1:7" s="185" customFormat="1" ht="12" customHeight="1">
      <c r="A58" s="210" t="s">
        <v>535</v>
      </c>
      <c r="B58" s="961" t="s">
        <v>638</v>
      </c>
      <c r="C58" s="211" t="s">
        <v>639</v>
      </c>
      <c r="D58" s="892"/>
      <c r="E58" s="892"/>
      <c r="F58" s="892"/>
      <c r="G58" s="892"/>
    </row>
    <row r="59" spans="1:7" s="185" customFormat="1" ht="12" customHeight="1">
      <c r="A59" s="210" t="s">
        <v>538</v>
      </c>
      <c r="B59" s="961" t="s">
        <v>623</v>
      </c>
      <c r="C59" s="211" t="s">
        <v>640</v>
      </c>
      <c r="D59" s="892"/>
      <c r="E59" s="892"/>
      <c r="F59" s="892"/>
      <c r="G59" s="892"/>
    </row>
    <row r="60" spans="1:7" s="185" customFormat="1" ht="12" customHeight="1">
      <c r="A60" s="210" t="s">
        <v>541</v>
      </c>
      <c r="B60" s="962" t="s">
        <v>641</v>
      </c>
      <c r="C60" s="211" t="s">
        <v>642</v>
      </c>
      <c r="D60" s="892"/>
      <c r="E60" s="892"/>
      <c r="F60" s="892"/>
      <c r="G60" s="892"/>
    </row>
    <row r="61" spans="1:7" s="185" customFormat="1" ht="12" customHeight="1">
      <c r="A61" s="210" t="s">
        <v>544</v>
      </c>
      <c r="B61" s="961" t="s">
        <v>643</v>
      </c>
      <c r="C61" s="211" t="s">
        <v>644</v>
      </c>
      <c r="D61" s="892"/>
      <c r="E61" s="892"/>
      <c r="F61" s="892"/>
      <c r="G61" s="892"/>
    </row>
    <row r="62" spans="1:7" s="185" customFormat="1" ht="12" customHeight="1">
      <c r="A62" s="210" t="s">
        <v>547</v>
      </c>
      <c r="B62" s="961" t="s">
        <v>645</v>
      </c>
      <c r="C62" s="211" t="s">
        <v>646</v>
      </c>
      <c r="D62" s="892"/>
      <c r="E62" s="892"/>
      <c r="F62" s="892"/>
      <c r="G62" s="892"/>
    </row>
    <row r="63" spans="1:7" s="185" customFormat="1" ht="12" customHeight="1">
      <c r="A63" s="210" t="s">
        <v>568</v>
      </c>
      <c r="B63" s="964" t="s">
        <v>647</v>
      </c>
      <c r="C63" s="211" t="s">
        <v>648</v>
      </c>
      <c r="D63" s="892"/>
      <c r="E63" s="892"/>
      <c r="F63" s="892"/>
      <c r="G63" s="892"/>
    </row>
    <row r="64" spans="1:7" s="207" customFormat="1" ht="12" customHeight="1">
      <c r="A64" s="213" t="s">
        <v>649</v>
      </c>
      <c r="B64" s="960" t="s">
        <v>650</v>
      </c>
      <c r="C64" s="205" t="s">
        <v>651</v>
      </c>
      <c r="D64" s="887">
        <f>SUM(D65:D69)</f>
        <v>0</v>
      </c>
      <c r="E64" s="887">
        <f>SUM(E65:E69)</f>
        <v>0</v>
      </c>
      <c r="F64" s="887">
        <f>SUM(F65:F69)</f>
        <v>0</v>
      </c>
      <c r="G64" s="887">
        <f>SUM(G65:G69)</f>
        <v>0</v>
      </c>
    </row>
    <row r="65" spans="1:7" s="207" customFormat="1" ht="12" customHeight="1">
      <c r="A65" s="214" t="s">
        <v>652</v>
      </c>
      <c r="B65" s="961" t="s">
        <v>653</v>
      </c>
      <c r="C65" s="211" t="s">
        <v>654</v>
      </c>
      <c r="D65" s="888"/>
      <c r="E65" s="888"/>
      <c r="F65" s="890"/>
      <c r="G65" s="888"/>
    </row>
    <row r="66" spans="1:7" s="185" customFormat="1" ht="12" customHeight="1">
      <c r="A66" s="210" t="s">
        <v>532</v>
      </c>
      <c r="B66" s="961" t="s">
        <v>655</v>
      </c>
      <c r="C66" s="211" t="s">
        <v>656</v>
      </c>
      <c r="D66" s="888"/>
      <c r="E66" s="888"/>
      <c r="F66" s="888"/>
      <c r="G66" s="888"/>
    </row>
    <row r="67" spans="1:7" s="185" customFormat="1" ht="12" customHeight="1">
      <c r="A67" s="210" t="s">
        <v>535</v>
      </c>
      <c r="B67" s="961" t="s">
        <v>657</v>
      </c>
      <c r="C67" s="211" t="s">
        <v>658</v>
      </c>
      <c r="D67" s="888"/>
      <c r="E67" s="888"/>
      <c r="F67" s="888"/>
      <c r="G67" s="888"/>
    </row>
    <row r="68" spans="1:7" s="185" customFormat="1" ht="12" customHeight="1">
      <c r="A68" s="210" t="s">
        <v>538</v>
      </c>
      <c r="B68" s="961" t="s">
        <v>659</v>
      </c>
      <c r="C68" s="211" t="s">
        <v>660</v>
      </c>
      <c r="D68" s="888"/>
      <c r="E68" s="888"/>
      <c r="F68" s="888"/>
      <c r="G68" s="888"/>
    </row>
    <row r="69" spans="1:7" s="185" customFormat="1" ht="12" customHeight="1">
      <c r="A69" s="210" t="s">
        <v>541</v>
      </c>
      <c r="B69" s="961" t="s">
        <v>661</v>
      </c>
      <c r="C69" s="211" t="s">
        <v>662</v>
      </c>
      <c r="D69" s="888"/>
      <c r="E69" s="888"/>
      <c r="F69" s="888"/>
      <c r="G69" s="888"/>
    </row>
    <row r="70" spans="1:7" s="207" customFormat="1" ht="12" customHeight="1">
      <c r="A70" s="213" t="s">
        <v>663</v>
      </c>
      <c r="B70" s="960" t="s">
        <v>664</v>
      </c>
      <c r="C70" s="205" t="s">
        <v>665</v>
      </c>
      <c r="D70" s="887">
        <f>SUM(D71:D74)</f>
        <v>0</v>
      </c>
      <c r="E70" s="887">
        <f>SUM(E71:E74)</f>
        <v>0</v>
      </c>
      <c r="F70" s="887">
        <f>SUM(F71:F74)</f>
        <v>0</v>
      </c>
      <c r="G70" s="887">
        <f>SUM(G71:G74)</f>
        <v>0</v>
      </c>
    </row>
    <row r="71" spans="1:7" s="185" customFormat="1" ht="12" customHeight="1">
      <c r="A71" s="214" t="s">
        <v>666</v>
      </c>
      <c r="B71" s="961" t="s">
        <v>667</v>
      </c>
      <c r="C71" s="211" t="s">
        <v>668</v>
      </c>
      <c r="D71" s="894"/>
      <c r="E71" s="895"/>
      <c r="F71" s="890"/>
      <c r="G71" s="895"/>
    </row>
    <row r="72" spans="1:7" s="185" customFormat="1" ht="12" customHeight="1">
      <c r="A72" s="210" t="s">
        <v>532</v>
      </c>
      <c r="B72" s="962" t="s">
        <v>669</v>
      </c>
      <c r="C72" s="211" t="s">
        <v>670</v>
      </c>
      <c r="D72" s="890"/>
      <c r="E72" s="890"/>
      <c r="F72" s="890"/>
      <c r="G72" s="890"/>
    </row>
    <row r="73" spans="1:7" s="185" customFormat="1" ht="12" customHeight="1">
      <c r="A73" s="210" t="s">
        <v>535</v>
      </c>
      <c r="B73" s="961" t="s">
        <v>671</v>
      </c>
      <c r="C73" s="211" t="s">
        <v>672</v>
      </c>
      <c r="D73" s="890"/>
      <c r="E73" s="890"/>
      <c r="F73" s="890"/>
      <c r="G73" s="890"/>
    </row>
    <row r="74" spans="1:7" s="185" customFormat="1" ht="12" customHeight="1">
      <c r="A74" s="210" t="s">
        <v>538</v>
      </c>
      <c r="B74" s="961" t="s">
        <v>673</v>
      </c>
      <c r="C74" s="211" t="s">
        <v>674</v>
      </c>
      <c r="D74" s="888"/>
      <c r="E74" s="888"/>
      <c r="F74" s="888"/>
      <c r="G74" s="888"/>
    </row>
    <row r="75" spans="1:7" s="185" customFormat="1" ht="12" customHeight="1">
      <c r="A75" s="219"/>
      <c r="B75" s="965" t="s">
        <v>675</v>
      </c>
      <c r="C75" s="220">
        <v>888</v>
      </c>
      <c r="D75" s="896">
        <f>(SUM(D10:D74))</f>
        <v>0</v>
      </c>
      <c r="E75" s="896">
        <f>(SUM(E10:E74))</f>
        <v>0</v>
      </c>
      <c r="F75" s="896">
        <f>SUM(F10:F74)</f>
        <v>0</v>
      </c>
      <c r="G75" s="896">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66" t="s">
        <v>676</v>
      </c>
      <c r="C78" s="223" t="s">
        <v>510</v>
      </c>
      <c r="D78" s="224" t="s">
        <v>677</v>
      </c>
      <c r="E78" s="224" t="s">
        <v>678</v>
      </c>
      <c r="F78" s="225"/>
      <c r="G78" s="225"/>
    </row>
    <row r="79" spans="1:7" s="185" customFormat="1" ht="12" customHeight="1">
      <c r="A79" s="226" t="s">
        <v>513</v>
      </c>
      <c r="B79" s="967"/>
      <c r="C79" s="226" t="s">
        <v>514</v>
      </c>
      <c r="D79" s="227" t="s">
        <v>679</v>
      </c>
      <c r="E79" s="227" t="s">
        <v>679</v>
      </c>
      <c r="F79" s="225"/>
      <c r="G79" s="225"/>
    </row>
    <row r="80" spans="1:7" s="230" customFormat="1" ht="12" customHeight="1">
      <c r="A80" s="228" t="s">
        <v>518</v>
      </c>
      <c r="B80" s="968" t="s">
        <v>519</v>
      </c>
      <c r="C80" s="228" t="s">
        <v>520</v>
      </c>
      <c r="D80" s="229">
        <v>5</v>
      </c>
      <c r="E80" s="229">
        <v>6</v>
      </c>
      <c r="F80" s="225"/>
      <c r="G80" s="225"/>
    </row>
    <row r="81" spans="1:7" s="207" customFormat="1" ht="12" customHeight="1">
      <c r="A81" s="231"/>
      <c r="B81" s="969" t="s">
        <v>680</v>
      </c>
      <c r="C81" s="232" t="s">
        <v>681</v>
      </c>
      <c r="D81" s="887"/>
      <c r="E81" s="887"/>
      <c r="F81" s="233"/>
      <c r="G81" s="233"/>
    </row>
    <row r="82" spans="1:7" s="207" customFormat="1" ht="12" customHeight="1">
      <c r="A82" s="231" t="s">
        <v>523</v>
      </c>
      <c r="B82" s="969" t="s">
        <v>682</v>
      </c>
      <c r="C82" s="232" t="s">
        <v>683</v>
      </c>
      <c r="D82" s="887"/>
      <c r="E82" s="887"/>
      <c r="F82" s="1907"/>
      <c r="G82" s="1907"/>
    </row>
    <row r="83" spans="1:7" s="207" customFormat="1" ht="12" customHeight="1">
      <c r="A83" s="231" t="s">
        <v>526</v>
      </c>
      <c r="B83" s="969" t="s">
        <v>684</v>
      </c>
      <c r="C83" s="232" t="s">
        <v>685</v>
      </c>
      <c r="D83" s="887"/>
      <c r="E83" s="887"/>
      <c r="F83" s="215"/>
      <c r="G83" s="215"/>
    </row>
    <row r="84" spans="1:7" s="185" customFormat="1" ht="12" customHeight="1">
      <c r="A84" s="234" t="s">
        <v>529</v>
      </c>
      <c r="B84" s="970" t="s">
        <v>686</v>
      </c>
      <c r="C84" s="235" t="s">
        <v>687</v>
      </c>
      <c r="D84" s="888"/>
      <c r="E84" s="888"/>
      <c r="F84" s="215"/>
      <c r="G84" s="215"/>
    </row>
    <row r="85" spans="1:7" s="185" customFormat="1" ht="12" customHeight="1">
      <c r="A85" s="234" t="s">
        <v>532</v>
      </c>
      <c r="B85" s="970" t="s">
        <v>688</v>
      </c>
      <c r="C85" s="235" t="s">
        <v>689</v>
      </c>
      <c r="D85" s="888"/>
      <c r="E85" s="888"/>
      <c r="F85" s="225"/>
      <c r="G85" s="206"/>
    </row>
    <row r="86" spans="1:7" s="185" customFormat="1" ht="12" customHeight="1">
      <c r="A86" s="234" t="s">
        <v>535</v>
      </c>
      <c r="B86" s="970" t="s">
        <v>690</v>
      </c>
      <c r="C86" s="235" t="s">
        <v>691</v>
      </c>
      <c r="D86" s="888"/>
      <c r="E86" s="888"/>
      <c r="F86" s="225"/>
      <c r="G86" s="206"/>
    </row>
    <row r="87" spans="1:7" s="185" customFormat="1" ht="12" customHeight="1">
      <c r="A87" s="210" t="s">
        <v>538</v>
      </c>
      <c r="B87" s="961" t="s">
        <v>692</v>
      </c>
      <c r="C87" s="211" t="s">
        <v>693</v>
      </c>
      <c r="D87" s="897"/>
      <c r="E87" s="888"/>
      <c r="F87" s="225"/>
      <c r="G87" s="216"/>
    </row>
    <row r="88" spans="1:7" s="207" customFormat="1" ht="12" customHeight="1">
      <c r="A88" s="231" t="s">
        <v>550</v>
      </c>
      <c r="B88" s="969" t="s">
        <v>694</v>
      </c>
      <c r="C88" s="232" t="s">
        <v>695</v>
      </c>
      <c r="D88" s="887"/>
      <c r="E88" s="887"/>
      <c r="F88" s="233"/>
      <c r="G88" s="206"/>
    </row>
    <row r="89" spans="1:7" s="185" customFormat="1" ht="12" customHeight="1">
      <c r="A89" s="234" t="s">
        <v>553</v>
      </c>
      <c r="B89" s="970" t="s">
        <v>696</v>
      </c>
      <c r="C89" s="235" t="s">
        <v>697</v>
      </c>
      <c r="D89" s="888"/>
      <c r="E89" s="888"/>
      <c r="F89" s="225"/>
      <c r="G89" s="206"/>
    </row>
    <row r="90" spans="1:7" s="185" customFormat="1" ht="12" customHeight="1">
      <c r="A90" s="234" t="s">
        <v>532</v>
      </c>
      <c r="B90" s="970" t="s">
        <v>698</v>
      </c>
      <c r="C90" s="235" t="s">
        <v>699</v>
      </c>
      <c r="D90" s="888"/>
      <c r="E90" s="888"/>
      <c r="F90" s="225"/>
      <c r="G90" s="206"/>
    </row>
    <row r="91" spans="1:7" s="185" customFormat="1" ht="12" customHeight="1">
      <c r="A91" s="234" t="s">
        <v>535</v>
      </c>
      <c r="B91" s="970" t="s">
        <v>700</v>
      </c>
      <c r="C91" s="235" t="s">
        <v>701</v>
      </c>
      <c r="D91" s="888"/>
      <c r="E91" s="888"/>
      <c r="F91" s="225"/>
      <c r="G91" s="206"/>
    </row>
    <row r="92" spans="1:7" s="185" customFormat="1" ht="12" customHeight="1">
      <c r="A92" s="234" t="s">
        <v>538</v>
      </c>
      <c r="B92" s="970" t="s">
        <v>702</v>
      </c>
      <c r="C92" s="235" t="s">
        <v>703</v>
      </c>
      <c r="D92" s="888"/>
      <c r="E92" s="888"/>
      <c r="F92" s="225"/>
      <c r="G92" s="206"/>
    </row>
    <row r="93" spans="1:7" s="185" customFormat="1" ht="12" customHeight="1">
      <c r="A93" s="234" t="s">
        <v>541</v>
      </c>
      <c r="B93" s="970" t="s">
        <v>704</v>
      </c>
      <c r="C93" s="235" t="s">
        <v>705</v>
      </c>
      <c r="D93" s="888"/>
      <c r="E93" s="888"/>
      <c r="F93" s="225"/>
      <c r="G93" s="206"/>
    </row>
    <row r="94" spans="1:7" s="185" customFormat="1" ht="12" customHeight="1">
      <c r="A94" s="234" t="s">
        <v>544</v>
      </c>
      <c r="B94" s="970" t="s">
        <v>706</v>
      </c>
      <c r="C94" s="235" t="s">
        <v>707</v>
      </c>
      <c r="D94" s="888"/>
      <c r="E94" s="888"/>
      <c r="F94" s="225"/>
      <c r="G94" s="206"/>
    </row>
    <row r="95" spans="1:7" s="207" customFormat="1" ht="12" customHeight="1">
      <c r="A95" s="231" t="s">
        <v>574</v>
      </c>
      <c r="B95" s="969" t="s">
        <v>708</v>
      </c>
      <c r="C95" s="232" t="s">
        <v>709</v>
      </c>
      <c r="D95" s="887"/>
      <c r="E95" s="887"/>
      <c r="F95" s="233"/>
      <c r="G95" s="206"/>
    </row>
    <row r="96" spans="1:7" s="185" customFormat="1" ht="12" customHeight="1">
      <c r="A96" s="234" t="s">
        <v>577</v>
      </c>
      <c r="B96" s="970" t="s">
        <v>710</v>
      </c>
      <c r="C96" s="235" t="s">
        <v>711</v>
      </c>
      <c r="D96" s="888"/>
      <c r="E96" s="888"/>
      <c r="F96" s="225"/>
      <c r="G96" s="206"/>
    </row>
    <row r="97" spans="1:7" s="185" customFormat="1" ht="12" customHeight="1">
      <c r="A97" s="234" t="s">
        <v>532</v>
      </c>
      <c r="B97" s="970" t="s">
        <v>712</v>
      </c>
      <c r="C97" s="235" t="s">
        <v>713</v>
      </c>
      <c r="D97" s="888"/>
      <c r="E97" s="888"/>
      <c r="F97" s="225"/>
      <c r="G97" s="206"/>
    </row>
    <row r="98" spans="1:7" s="185" customFormat="1" ht="12" customHeight="1">
      <c r="A98" s="234" t="s">
        <v>535</v>
      </c>
      <c r="B98" s="970" t="s">
        <v>714</v>
      </c>
      <c r="C98" s="235" t="s">
        <v>715</v>
      </c>
      <c r="D98" s="888"/>
      <c r="E98" s="888"/>
      <c r="F98" s="225"/>
      <c r="G98" s="206"/>
    </row>
    <row r="99" spans="1:7" s="207" customFormat="1" ht="12" customHeight="1">
      <c r="A99" s="231" t="s">
        <v>716</v>
      </c>
      <c r="B99" s="969" t="s">
        <v>717</v>
      </c>
      <c r="C99" s="232" t="s">
        <v>718</v>
      </c>
      <c r="D99" s="887"/>
      <c r="E99" s="887"/>
      <c r="F99" s="233"/>
      <c r="G99" s="206"/>
    </row>
    <row r="100" spans="1:7" s="185" customFormat="1" ht="12" customHeight="1">
      <c r="A100" s="234" t="s">
        <v>719</v>
      </c>
      <c r="B100" s="970" t="s">
        <v>720</v>
      </c>
      <c r="C100" s="235" t="s">
        <v>721</v>
      </c>
      <c r="D100" s="888"/>
      <c r="E100" s="888"/>
      <c r="F100" s="225"/>
      <c r="G100" s="206"/>
    </row>
    <row r="101" spans="1:7" s="185" customFormat="1" ht="12" customHeight="1">
      <c r="A101" s="234" t="s">
        <v>532</v>
      </c>
      <c r="B101" s="970" t="s">
        <v>722</v>
      </c>
      <c r="C101" s="235" t="s">
        <v>723</v>
      </c>
      <c r="D101" s="888"/>
      <c r="E101" s="888"/>
      <c r="F101" s="225"/>
      <c r="G101" s="206"/>
    </row>
    <row r="102" spans="1:7" s="238" customFormat="1">
      <c r="A102" s="236" t="s">
        <v>724</v>
      </c>
      <c r="B102" s="971" t="s">
        <v>725</v>
      </c>
      <c r="C102" s="237" t="s">
        <v>726</v>
      </c>
      <c r="D102" s="898"/>
      <c r="E102" s="898"/>
      <c r="F102" s="233"/>
    </row>
    <row r="103" spans="1:7" s="207" customFormat="1" ht="12" customHeight="1">
      <c r="A103" s="231" t="s">
        <v>594</v>
      </c>
      <c r="B103" s="969" t="s">
        <v>727</v>
      </c>
      <c r="C103" s="232" t="s">
        <v>728</v>
      </c>
      <c r="D103" s="887"/>
      <c r="E103" s="887"/>
      <c r="F103" s="239"/>
      <c r="G103" s="206"/>
    </row>
    <row r="104" spans="1:7" s="207" customFormat="1" ht="12" customHeight="1">
      <c r="A104" s="231" t="s">
        <v>597</v>
      </c>
      <c r="B104" s="969" t="s">
        <v>729</v>
      </c>
      <c r="C104" s="232" t="s">
        <v>730</v>
      </c>
      <c r="D104" s="887"/>
      <c r="E104" s="887"/>
      <c r="F104" s="1906"/>
      <c r="G104" s="1906"/>
    </row>
    <row r="105" spans="1:7" s="185" customFormat="1" ht="12" customHeight="1">
      <c r="A105" s="234" t="s">
        <v>600</v>
      </c>
      <c r="B105" s="970" t="s">
        <v>731</v>
      </c>
      <c r="C105" s="235" t="s">
        <v>732</v>
      </c>
      <c r="D105" s="888"/>
      <c r="E105" s="888"/>
      <c r="F105" s="215"/>
      <c r="G105" s="215"/>
    </row>
    <row r="106" spans="1:7" s="185" customFormat="1" ht="12" customHeight="1">
      <c r="A106" s="234" t="s">
        <v>532</v>
      </c>
      <c r="B106" s="970" t="s">
        <v>733</v>
      </c>
      <c r="C106" s="235" t="s">
        <v>734</v>
      </c>
      <c r="D106" s="888"/>
      <c r="E106" s="888"/>
      <c r="F106" s="215"/>
      <c r="G106" s="215"/>
    </row>
    <row r="107" spans="1:7" s="185" customFormat="1" ht="12" customHeight="1">
      <c r="A107" s="234" t="s">
        <v>535</v>
      </c>
      <c r="B107" s="970" t="s">
        <v>735</v>
      </c>
      <c r="C107" s="235" t="s">
        <v>736</v>
      </c>
      <c r="D107" s="888"/>
      <c r="E107" s="888"/>
      <c r="F107" s="215"/>
      <c r="G107" s="215"/>
    </row>
    <row r="108" spans="1:7" s="185" customFormat="1" ht="12" customHeight="1">
      <c r="A108" s="234" t="s">
        <v>538</v>
      </c>
      <c r="B108" s="970" t="s">
        <v>737</v>
      </c>
      <c r="C108" s="235" t="s">
        <v>738</v>
      </c>
      <c r="D108" s="888"/>
      <c r="E108" s="888"/>
      <c r="F108" s="225"/>
      <c r="G108" s="206"/>
    </row>
    <row r="109" spans="1:7" s="207" customFormat="1" ht="12" customHeight="1">
      <c r="A109" s="231" t="s">
        <v>613</v>
      </c>
      <c r="B109" s="969" t="s">
        <v>739</v>
      </c>
      <c r="C109" s="232" t="s">
        <v>740</v>
      </c>
      <c r="D109" s="887"/>
      <c r="E109" s="887"/>
      <c r="F109" s="1906"/>
      <c r="G109" s="1906"/>
    </row>
    <row r="110" spans="1:7" s="185" customFormat="1" ht="12" customHeight="1">
      <c r="A110" s="240" t="s">
        <v>616</v>
      </c>
      <c r="B110" s="972" t="s">
        <v>741</v>
      </c>
      <c r="C110" s="241" t="s">
        <v>742</v>
      </c>
      <c r="D110" s="890"/>
      <c r="E110" s="892"/>
      <c r="F110" s="215"/>
      <c r="G110" s="215"/>
    </row>
    <row r="111" spans="1:7" s="185" customFormat="1" ht="12" customHeight="1">
      <c r="A111" s="240" t="s">
        <v>532</v>
      </c>
      <c r="B111" s="972" t="s">
        <v>619</v>
      </c>
      <c r="C111" s="241" t="s">
        <v>743</v>
      </c>
      <c r="D111" s="890"/>
      <c r="E111" s="892"/>
      <c r="F111" s="215"/>
      <c r="G111" s="215"/>
    </row>
    <row r="112" spans="1:7" s="185" customFormat="1" ht="12" customHeight="1">
      <c r="A112" s="240" t="s">
        <v>535</v>
      </c>
      <c r="B112" s="972" t="s">
        <v>744</v>
      </c>
      <c r="C112" s="241" t="s">
        <v>745</v>
      </c>
      <c r="D112" s="890"/>
      <c r="E112" s="892"/>
      <c r="F112" s="215"/>
      <c r="G112" s="215"/>
    </row>
    <row r="113" spans="1:7" s="185" customFormat="1" ht="12" customHeight="1">
      <c r="A113" s="240" t="s">
        <v>538</v>
      </c>
      <c r="B113" s="972" t="s">
        <v>746</v>
      </c>
      <c r="C113" s="241" t="s">
        <v>747</v>
      </c>
      <c r="D113" s="890"/>
      <c r="E113" s="892"/>
      <c r="F113" s="225"/>
      <c r="G113" s="206"/>
    </row>
    <row r="114" spans="1:7" s="185" customFormat="1" ht="12" customHeight="1">
      <c r="A114" s="240" t="s">
        <v>541</v>
      </c>
      <c r="B114" s="972" t="s">
        <v>748</v>
      </c>
      <c r="C114" s="241" t="s">
        <v>749</v>
      </c>
      <c r="D114" s="890"/>
      <c r="E114" s="892"/>
      <c r="F114" s="225"/>
      <c r="G114" s="206"/>
    </row>
    <row r="115" spans="1:7" s="185" customFormat="1" ht="12" customHeight="1">
      <c r="A115" s="240" t="s">
        <v>544</v>
      </c>
      <c r="B115" s="972" t="s">
        <v>750</v>
      </c>
      <c r="C115" s="241" t="s">
        <v>751</v>
      </c>
      <c r="D115" s="890"/>
      <c r="E115" s="892"/>
      <c r="F115" s="225"/>
      <c r="G115" s="206"/>
    </row>
    <row r="116" spans="1:7" s="185" customFormat="1" ht="12" customHeight="1">
      <c r="A116" s="240" t="s">
        <v>547</v>
      </c>
      <c r="B116" s="972" t="s">
        <v>752</v>
      </c>
      <c r="C116" s="241" t="s">
        <v>753</v>
      </c>
      <c r="D116" s="892"/>
      <c r="E116" s="892"/>
      <c r="F116" s="225"/>
      <c r="G116" s="206"/>
    </row>
    <row r="117" spans="1:7" s="185" customFormat="1" ht="12" customHeight="1">
      <c r="A117" s="240" t="s">
        <v>568</v>
      </c>
      <c r="B117" s="972" t="s">
        <v>754</v>
      </c>
      <c r="C117" s="241" t="s">
        <v>755</v>
      </c>
      <c r="D117" s="892"/>
      <c r="E117" s="892"/>
      <c r="F117" s="225"/>
      <c r="G117" s="206"/>
    </row>
    <row r="118" spans="1:7" s="185" customFormat="1" ht="12" customHeight="1">
      <c r="A118" s="240" t="s">
        <v>571</v>
      </c>
      <c r="B118" s="972" t="s">
        <v>756</v>
      </c>
      <c r="C118" s="241" t="s">
        <v>757</v>
      </c>
      <c r="D118" s="892"/>
      <c r="E118" s="892"/>
      <c r="F118" s="225"/>
      <c r="G118" s="206"/>
    </row>
    <row r="119" spans="1:7" s="185" customFormat="1" ht="12" customHeight="1">
      <c r="A119" s="240" t="s">
        <v>758</v>
      </c>
      <c r="B119" s="972" t="s">
        <v>759</v>
      </c>
      <c r="C119" s="241" t="s">
        <v>760</v>
      </c>
      <c r="D119" s="892"/>
      <c r="E119" s="892"/>
      <c r="F119" s="225"/>
      <c r="G119" s="206"/>
    </row>
    <row r="120" spans="1:7" s="185" customFormat="1" ht="12" customHeight="1">
      <c r="A120" s="240" t="s">
        <v>761</v>
      </c>
      <c r="B120" s="973" t="s">
        <v>762</v>
      </c>
      <c r="C120" s="241" t="s">
        <v>763</v>
      </c>
      <c r="D120" s="892"/>
      <c r="E120" s="892"/>
      <c r="F120" s="225"/>
      <c r="G120" s="206"/>
    </row>
    <row r="121" spans="1:7" s="207" customFormat="1" ht="12" customHeight="1">
      <c r="A121" s="231" t="s">
        <v>631</v>
      </c>
      <c r="B121" s="969" t="s">
        <v>764</v>
      </c>
      <c r="C121" s="232" t="s">
        <v>765</v>
      </c>
      <c r="D121" s="887"/>
      <c r="E121" s="887"/>
      <c r="F121" s="1906"/>
      <c r="G121" s="1906"/>
    </row>
    <row r="122" spans="1:7" s="185" customFormat="1" ht="12" customHeight="1">
      <c r="A122" s="234" t="s">
        <v>634</v>
      </c>
      <c r="B122" s="970" t="s">
        <v>766</v>
      </c>
      <c r="C122" s="235" t="s">
        <v>767</v>
      </c>
      <c r="D122" s="890"/>
      <c r="E122" s="892"/>
      <c r="F122" s="215"/>
      <c r="G122" s="215"/>
    </row>
    <row r="123" spans="1:7" s="185" customFormat="1" ht="12" customHeight="1">
      <c r="A123" s="240" t="s">
        <v>532</v>
      </c>
      <c r="B123" s="972" t="s">
        <v>619</v>
      </c>
      <c r="C123" s="241" t="s">
        <v>768</v>
      </c>
      <c r="D123" s="890"/>
      <c r="E123" s="892"/>
      <c r="F123" s="215"/>
      <c r="G123" s="215"/>
    </row>
    <row r="124" spans="1:7" s="185" customFormat="1" ht="12" customHeight="1">
      <c r="A124" s="234" t="s">
        <v>535</v>
      </c>
      <c r="B124" s="970" t="s">
        <v>769</v>
      </c>
      <c r="C124" s="235" t="s">
        <v>770</v>
      </c>
      <c r="D124" s="890"/>
      <c r="E124" s="892"/>
      <c r="F124" s="215"/>
      <c r="G124" s="215"/>
    </row>
    <row r="125" spans="1:7" s="185" customFormat="1" ht="12" customHeight="1">
      <c r="A125" s="234" t="s">
        <v>538</v>
      </c>
      <c r="B125" s="970" t="s">
        <v>771</v>
      </c>
      <c r="C125" s="235" t="s">
        <v>772</v>
      </c>
      <c r="D125" s="890"/>
      <c r="E125" s="892"/>
      <c r="F125" s="215"/>
      <c r="G125" s="215"/>
    </row>
    <row r="126" spans="1:7" s="185" customFormat="1" ht="12" customHeight="1">
      <c r="A126" s="234" t="s">
        <v>541</v>
      </c>
      <c r="B126" s="970" t="s">
        <v>773</v>
      </c>
      <c r="C126" s="235" t="s">
        <v>774</v>
      </c>
      <c r="D126" s="890"/>
      <c r="E126" s="892"/>
      <c r="F126" s="1907"/>
      <c r="G126" s="1907"/>
    </row>
    <row r="127" spans="1:7" s="185" customFormat="1" ht="12" customHeight="1">
      <c r="A127" s="234" t="s">
        <v>544</v>
      </c>
      <c r="B127" s="970" t="s">
        <v>775</v>
      </c>
      <c r="C127" s="235" t="s">
        <v>776</v>
      </c>
      <c r="D127" s="890"/>
      <c r="E127" s="892"/>
      <c r="F127" s="1907"/>
      <c r="G127" s="1907"/>
    </row>
    <row r="128" spans="1:7" s="185" customFormat="1" ht="12" customHeight="1">
      <c r="A128" s="234" t="s">
        <v>547</v>
      </c>
      <c r="B128" s="970" t="s">
        <v>777</v>
      </c>
      <c r="C128" s="235" t="s">
        <v>778</v>
      </c>
      <c r="D128" s="892"/>
      <c r="E128" s="892"/>
      <c r="F128" s="1907"/>
      <c r="G128" s="1907"/>
    </row>
    <row r="129" spans="1:7" s="185" customFormat="1" ht="12" customHeight="1">
      <c r="A129" s="234" t="s">
        <v>568</v>
      </c>
      <c r="B129" s="970" t="s">
        <v>779</v>
      </c>
      <c r="C129" s="235" t="s">
        <v>780</v>
      </c>
      <c r="D129" s="892"/>
      <c r="E129" s="892"/>
      <c r="F129" s="225"/>
      <c r="G129" s="206"/>
    </row>
    <row r="130" spans="1:7" s="185" customFormat="1" ht="12" customHeight="1">
      <c r="A130" s="234" t="s">
        <v>571</v>
      </c>
      <c r="B130" s="970" t="s">
        <v>781</v>
      </c>
      <c r="C130" s="235" t="s">
        <v>782</v>
      </c>
      <c r="D130" s="892"/>
      <c r="E130" s="892"/>
      <c r="F130" s="225"/>
      <c r="G130" s="206"/>
    </row>
    <row r="131" spans="1:7" s="185" customFormat="1" ht="12" customHeight="1">
      <c r="A131" s="234" t="s">
        <v>758</v>
      </c>
      <c r="B131" s="974" t="s">
        <v>783</v>
      </c>
      <c r="C131" s="235" t="s">
        <v>784</v>
      </c>
      <c r="D131" s="892"/>
      <c r="E131" s="892"/>
      <c r="F131" s="225"/>
      <c r="G131" s="206"/>
    </row>
    <row r="132" spans="1:7" s="185" customFormat="1" ht="12" customHeight="1">
      <c r="A132" s="242" t="s">
        <v>649</v>
      </c>
      <c r="B132" s="975" t="s">
        <v>785</v>
      </c>
      <c r="C132" s="243" t="s">
        <v>786</v>
      </c>
      <c r="D132" s="899"/>
      <c r="E132" s="899"/>
      <c r="F132" s="1906"/>
      <c r="G132" s="1906"/>
    </row>
    <row r="133" spans="1:7" s="207" customFormat="1" ht="12" customHeight="1">
      <c r="A133" s="231" t="s">
        <v>787</v>
      </c>
      <c r="B133" s="969" t="s">
        <v>788</v>
      </c>
      <c r="C133" s="232" t="s">
        <v>789</v>
      </c>
      <c r="D133" s="887"/>
      <c r="E133" s="887"/>
      <c r="F133" s="1906"/>
      <c r="G133" s="1906"/>
    </row>
    <row r="134" spans="1:7" s="185" customFormat="1" ht="12" customHeight="1">
      <c r="A134" s="234" t="s">
        <v>790</v>
      </c>
      <c r="B134" s="970" t="s">
        <v>791</v>
      </c>
      <c r="C134" s="235" t="s">
        <v>792</v>
      </c>
      <c r="D134" s="892"/>
      <c r="E134" s="892"/>
      <c r="F134" s="215"/>
      <c r="G134" s="215"/>
    </row>
    <row r="135" spans="1:7" s="185" customFormat="1" ht="12" customHeight="1">
      <c r="A135" s="234" t="s">
        <v>532</v>
      </c>
      <c r="B135" s="970" t="s">
        <v>793</v>
      </c>
      <c r="C135" s="235" t="s">
        <v>794</v>
      </c>
      <c r="D135" s="892"/>
      <c r="E135" s="892"/>
      <c r="F135" s="215"/>
      <c r="G135" s="215"/>
    </row>
    <row r="136" spans="1:7" s="207" customFormat="1" ht="12" customHeight="1">
      <c r="A136" s="231" t="s">
        <v>663</v>
      </c>
      <c r="B136" s="969" t="s">
        <v>795</v>
      </c>
      <c r="C136" s="232" t="s">
        <v>796</v>
      </c>
      <c r="D136" s="887"/>
      <c r="E136" s="887"/>
      <c r="F136" s="1906"/>
      <c r="G136" s="1906"/>
    </row>
    <row r="137" spans="1:7" s="185" customFormat="1" ht="12" customHeight="1">
      <c r="A137" s="234" t="s">
        <v>666</v>
      </c>
      <c r="B137" s="970" t="s">
        <v>797</v>
      </c>
      <c r="C137" s="235" t="s">
        <v>798</v>
      </c>
      <c r="D137" s="888"/>
      <c r="E137" s="888"/>
      <c r="F137" s="215"/>
      <c r="G137" s="215"/>
    </row>
    <row r="138" spans="1:7" s="185" customFormat="1" ht="12" customHeight="1">
      <c r="A138" s="234" t="s">
        <v>532</v>
      </c>
      <c r="B138" s="970" t="s">
        <v>799</v>
      </c>
      <c r="C138" s="235" t="s">
        <v>800</v>
      </c>
      <c r="D138" s="890"/>
      <c r="E138" s="890"/>
      <c r="F138" s="215"/>
      <c r="G138" s="215"/>
    </row>
    <row r="139" spans="1:7" s="185" customFormat="1" ht="12" customHeight="1">
      <c r="A139" s="234" t="s">
        <v>535</v>
      </c>
      <c r="B139" s="970" t="s">
        <v>801</v>
      </c>
      <c r="C139" s="235" t="s">
        <v>802</v>
      </c>
      <c r="D139" s="890"/>
      <c r="E139" s="890"/>
      <c r="F139" s="1907"/>
      <c r="G139" s="1907"/>
    </row>
    <row r="140" spans="1:7" s="185" customFormat="1" ht="12" customHeight="1">
      <c r="A140" s="234" t="s">
        <v>538</v>
      </c>
      <c r="B140" s="970" t="s">
        <v>803</v>
      </c>
      <c r="C140" s="235" t="s">
        <v>804</v>
      </c>
      <c r="D140" s="888"/>
      <c r="E140" s="888"/>
      <c r="F140" s="225"/>
      <c r="G140" s="206"/>
    </row>
    <row r="141" spans="1:7" ht="12" customHeight="1">
      <c r="A141" s="244"/>
      <c r="B141" s="976" t="s">
        <v>805</v>
      </c>
      <c r="C141" s="245" t="s">
        <v>806</v>
      </c>
      <c r="D141" s="896"/>
      <c r="E141" s="896"/>
      <c r="F141" s="225"/>
      <c r="G141" s="206"/>
    </row>
    <row r="142" spans="1:7" ht="15" customHeight="1">
      <c r="A142" s="246"/>
      <c r="B142" s="977"/>
      <c r="C142" s="247"/>
      <c r="D142" s="248"/>
      <c r="E142" s="248"/>
    </row>
    <row r="143" spans="1:7" ht="15" customHeight="1">
      <c r="A143" s="246"/>
      <c r="B143" s="977"/>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84"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1439</v>
      </c>
      <c r="C9" s="272" t="s">
        <v>814</v>
      </c>
      <c r="D9" s="900"/>
      <c r="E9" s="901"/>
    </row>
    <row r="10" spans="1:5" s="185" customFormat="1" ht="12" customHeight="1">
      <c r="A10" s="270" t="s">
        <v>815</v>
      </c>
      <c r="B10" s="271" t="s">
        <v>816</v>
      </c>
      <c r="C10" s="272" t="s">
        <v>817</v>
      </c>
      <c r="D10" s="902"/>
      <c r="E10" s="903"/>
    </row>
    <row r="11" spans="1:5" s="275" customFormat="1" ht="12" customHeight="1">
      <c r="A11" s="273" t="s">
        <v>818</v>
      </c>
      <c r="B11" s="273" t="s">
        <v>819</v>
      </c>
      <c r="C11" s="274" t="s">
        <v>820</v>
      </c>
      <c r="D11" s="904">
        <f>D9-D10</f>
        <v>0</v>
      </c>
      <c r="E11" s="904">
        <f>E9-E10</f>
        <v>0</v>
      </c>
    </row>
    <row r="12" spans="1:5" s="207" customFormat="1" ht="12" customHeight="1">
      <c r="A12" s="276" t="s">
        <v>821</v>
      </c>
      <c r="B12" s="276" t="s">
        <v>822</v>
      </c>
      <c r="C12" s="277" t="s">
        <v>823</v>
      </c>
      <c r="D12" s="905">
        <f>SUM(D13:D15)</f>
        <v>0</v>
      </c>
      <c r="E12" s="905">
        <f>SUM(E13:E15)</f>
        <v>0</v>
      </c>
    </row>
    <row r="13" spans="1:5" s="185" customFormat="1" ht="12" customHeight="1">
      <c r="A13" s="270" t="s">
        <v>824</v>
      </c>
      <c r="B13" s="271" t="s">
        <v>825</v>
      </c>
      <c r="C13" s="272" t="s">
        <v>826</v>
      </c>
      <c r="D13" s="900"/>
      <c r="E13" s="901"/>
    </row>
    <row r="14" spans="1:5" s="185" customFormat="1" ht="12" customHeight="1">
      <c r="A14" s="270" t="s">
        <v>532</v>
      </c>
      <c r="B14" s="271" t="s">
        <v>827</v>
      </c>
      <c r="C14" s="272" t="s">
        <v>828</v>
      </c>
      <c r="D14" s="900"/>
      <c r="E14" s="901"/>
    </row>
    <row r="15" spans="1:5" s="185" customFormat="1" ht="12" customHeight="1">
      <c r="A15" s="270" t="s">
        <v>535</v>
      </c>
      <c r="B15" s="271" t="s">
        <v>829</v>
      </c>
      <c r="C15" s="272" t="s">
        <v>830</v>
      </c>
      <c r="D15" s="900"/>
      <c r="E15" s="901"/>
    </row>
    <row r="16" spans="1:5" s="185" customFormat="1" ht="12" customHeight="1">
      <c r="A16" s="278" t="s">
        <v>594</v>
      </c>
      <c r="B16" s="279" t="s">
        <v>831</v>
      </c>
      <c r="C16" s="280" t="s">
        <v>832</v>
      </c>
      <c r="D16" s="906">
        <f>SUM(D17:D18)</f>
        <v>0</v>
      </c>
      <c r="E16" s="906">
        <f>SUM(E17:E18)</f>
        <v>0</v>
      </c>
    </row>
    <row r="17" spans="1:5" s="185" customFormat="1" ht="12" customHeight="1">
      <c r="A17" s="270" t="s">
        <v>833</v>
      </c>
      <c r="B17" s="271" t="s">
        <v>834</v>
      </c>
      <c r="C17" s="272" t="s">
        <v>835</v>
      </c>
      <c r="D17" s="900"/>
      <c r="E17" s="901"/>
    </row>
    <row r="18" spans="1:5" s="185" customFormat="1" ht="12" customHeight="1">
      <c r="A18" s="270" t="s">
        <v>836</v>
      </c>
      <c r="B18" s="271" t="s">
        <v>837</v>
      </c>
      <c r="C18" s="272" t="s">
        <v>838</v>
      </c>
      <c r="D18" s="902"/>
      <c r="E18" s="901"/>
    </row>
    <row r="19" spans="1:5" s="275" customFormat="1" ht="12" customHeight="1">
      <c r="A19" s="273" t="s">
        <v>818</v>
      </c>
      <c r="B19" s="273" t="s">
        <v>839</v>
      </c>
      <c r="C19" s="274" t="s">
        <v>840</v>
      </c>
      <c r="D19" s="904">
        <f>D11+D12-D16</f>
        <v>0</v>
      </c>
      <c r="E19" s="904">
        <f>E11+E12-E16</f>
        <v>0</v>
      </c>
    </row>
    <row r="20" spans="1:5" s="207" customFormat="1" ht="12" customHeight="1">
      <c r="A20" s="276" t="s">
        <v>663</v>
      </c>
      <c r="B20" s="276" t="s">
        <v>841</v>
      </c>
      <c r="C20" s="277" t="s">
        <v>842</v>
      </c>
      <c r="D20" s="905">
        <f>SUM(D21:D24)</f>
        <v>0</v>
      </c>
      <c r="E20" s="905">
        <f>SUM(E21:E24)</f>
        <v>0</v>
      </c>
    </row>
    <row r="21" spans="1:5" s="185" customFormat="1" ht="12" customHeight="1">
      <c r="A21" s="270" t="s">
        <v>666</v>
      </c>
      <c r="B21" s="271" t="s">
        <v>843</v>
      </c>
      <c r="C21" s="272" t="s">
        <v>844</v>
      </c>
      <c r="D21" s="900"/>
      <c r="E21" s="901"/>
    </row>
    <row r="22" spans="1:5" s="185" customFormat="1" ht="12" customHeight="1">
      <c r="A22" s="270" t="s">
        <v>836</v>
      </c>
      <c r="B22" s="271" t="s">
        <v>845</v>
      </c>
      <c r="C22" s="272" t="s">
        <v>846</v>
      </c>
      <c r="D22" s="900"/>
      <c r="E22" s="901"/>
    </row>
    <row r="23" spans="1:5" s="185" customFormat="1" ht="12" customHeight="1">
      <c r="A23" s="270" t="s">
        <v>847</v>
      </c>
      <c r="B23" s="271" t="s">
        <v>848</v>
      </c>
      <c r="C23" s="272" t="s">
        <v>849</v>
      </c>
      <c r="D23" s="900"/>
      <c r="E23" s="901"/>
    </row>
    <row r="24" spans="1:5" s="185" customFormat="1" ht="12" customHeight="1">
      <c r="A24" s="270" t="s">
        <v>850</v>
      </c>
      <c r="B24" s="271" t="s">
        <v>851</v>
      </c>
      <c r="C24" s="272" t="s">
        <v>852</v>
      </c>
      <c r="D24" s="900"/>
      <c r="E24" s="901"/>
    </row>
    <row r="25" spans="1:5" s="185" customFormat="1" ht="12" customHeight="1">
      <c r="A25" s="270" t="s">
        <v>853</v>
      </c>
      <c r="B25" s="271" t="s">
        <v>854</v>
      </c>
      <c r="C25" s="272" t="s">
        <v>855</v>
      </c>
      <c r="D25" s="900"/>
      <c r="E25" s="901"/>
    </row>
    <row r="26" spans="1:5" s="185" customFormat="1" ht="12" customHeight="1">
      <c r="A26" s="270" t="s">
        <v>856</v>
      </c>
      <c r="B26" s="271" t="s">
        <v>857</v>
      </c>
      <c r="C26" s="272" t="s">
        <v>858</v>
      </c>
      <c r="D26" s="900"/>
      <c r="E26" s="901"/>
    </row>
    <row r="27" spans="1:5" s="185" customFormat="1" ht="12" customHeight="1">
      <c r="A27" s="270" t="s">
        <v>859</v>
      </c>
      <c r="B27" s="271" t="s">
        <v>860</v>
      </c>
      <c r="C27" s="272" t="s">
        <v>861</v>
      </c>
      <c r="D27" s="900"/>
      <c r="E27" s="901"/>
    </row>
    <row r="28" spans="1:5" s="185" customFormat="1" ht="12" customHeight="1">
      <c r="A28" s="270" t="s">
        <v>862</v>
      </c>
      <c r="B28" s="271" t="s">
        <v>863</v>
      </c>
      <c r="C28" s="272" t="s">
        <v>864</v>
      </c>
      <c r="D28" s="900"/>
      <c r="E28" s="901"/>
    </row>
    <row r="29" spans="1:5" s="185" customFormat="1" ht="12" customHeight="1">
      <c r="A29" s="270" t="s">
        <v>865</v>
      </c>
      <c r="B29" s="281" t="s">
        <v>866</v>
      </c>
      <c r="C29" s="272" t="s">
        <v>867</v>
      </c>
      <c r="D29" s="900"/>
      <c r="E29" s="901"/>
    </row>
    <row r="30" spans="1:5" s="185" customFormat="1" ht="12" customHeight="1">
      <c r="A30" s="270" t="s">
        <v>868</v>
      </c>
      <c r="B30" s="281" t="s">
        <v>869</v>
      </c>
      <c r="C30" s="272" t="s">
        <v>870</v>
      </c>
      <c r="D30" s="900"/>
      <c r="E30" s="901"/>
    </row>
    <row r="31" spans="1:5" s="185" customFormat="1" ht="12" customHeight="1">
      <c r="A31" s="270" t="s">
        <v>871</v>
      </c>
      <c r="B31" s="281" t="s">
        <v>872</v>
      </c>
      <c r="C31" s="272" t="s">
        <v>873</v>
      </c>
      <c r="D31" s="900"/>
      <c r="E31" s="901"/>
    </row>
    <row r="32" spans="1:5" s="185" customFormat="1" ht="12" customHeight="1">
      <c r="A32" s="270" t="s">
        <v>874</v>
      </c>
      <c r="B32" s="281" t="s">
        <v>875</v>
      </c>
      <c r="C32" s="272" t="s">
        <v>876</v>
      </c>
      <c r="D32" s="900"/>
      <c r="E32" s="901"/>
    </row>
    <row r="33" spans="1:5" s="185" customFormat="1" ht="12" customHeight="1">
      <c r="A33" s="270" t="s">
        <v>877</v>
      </c>
      <c r="B33" s="281" t="s">
        <v>878</v>
      </c>
      <c r="C33" s="272" t="s">
        <v>879</v>
      </c>
      <c r="D33" s="900"/>
      <c r="E33" s="901"/>
    </row>
    <row r="34" spans="1:5" s="275" customFormat="1" ht="30.75" customHeight="1">
      <c r="A34" s="273" t="s">
        <v>880</v>
      </c>
      <c r="B34" s="282" t="s">
        <v>881</v>
      </c>
      <c r="C34" s="283" t="s">
        <v>882</v>
      </c>
      <c r="D34" s="904">
        <f>D19-D20-D25-D26+D27-D28-D29+D30-D31+(-D32)-(-D33)</f>
        <v>0</v>
      </c>
      <c r="E34" s="904">
        <f>E19-E20-E25-E26+E27-E28-E29+E30-E31+(-E32)-(-E33)</f>
        <v>0</v>
      </c>
    </row>
    <row r="35" spans="1:5" s="185" customFormat="1" ht="12" customHeight="1">
      <c r="A35" s="270" t="s">
        <v>883</v>
      </c>
      <c r="B35" s="281" t="s">
        <v>884</v>
      </c>
      <c r="C35" s="272" t="s">
        <v>885</v>
      </c>
      <c r="D35" s="900"/>
      <c r="E35" s="901"/>
    </row>
    <row r="36" spans="1:5" s="185" customFormat="1" ht="12" customHeight="1">
      <c r="A36" s="270" t="s">
        <v>886</v>
      </c>
      <c r="B36" s="281" t="s">
        <v>887</v>
      </c>
      <c r="C36" s="272" t="s">
        <v>888</v>
      </c>
      <c r="D36" s="900"/>
      <c r="E36" s="901"/>
    </row>
    <row r="37" spans="1:5" s="185" customFormat="1" ht="12" customHeight="1">
      <c r="A37" s="278" t="s">
        <v>889</v>
      </c>
      <c r="B37" s="278" t="s">
        <v>890</v>
      </c>
      <c r="C37" s="280" t="s">
        <v>891</v>
      </c>
      <c r="D37" s="906">
        <f>(SUM(D38:D40))</f>
        <v>0</v>
      </c>
      <c r="E37" s="906">
        <f>(SUM(E38:E40))</f>
        <v>0</v>
      </c>
    </row>
    <row r="38" spans="1:5" s="185" customFormat="1" ht="12" customHeight="1">
      <c r="A38" s="270" t="s">
        <v>892</v>
      </c>
      <c r="B38" s="281" t="s">
        <v>893</v>
      </c>
      <c r="C38" s="272" t="s">
        <v>894</v>
      </c>
      <c r="D38" s="900"/>
      <c r="E38" s="901"/>
    </row>
    <row r="39" spans="1:5" s="185" customFormat="1" ht="12" customHeight="1">
      <c r="A39" s="270" t="s">
        <v>895</v>
      </c>
      <c r="B39" s="281" t="s">
        <v>896</v>
      </c>
      <c r="C39" s="272" t="s">
        <v>897</v>
      </c>
      <c r="D39" s="900"/>
      <c r="E39" s="901"/>
    </row>
    <row r="40" spans="1:5" s="185" customFormat="1" ht="12" customHeight="1">
      <c r="A40" s="270" t="s">
        <v>898</v>
      </c>
      <c r="B40" s="281" t="s">
        <v>899</v>
      </c>
      <c r="C40" s="272" t="s">
        <v>900</v>
      </c>
      <c r="D40" s="900"/>
      <c r="E40" s="901"/>
    </row>
    <row r="41" spans="1:5" s="185" customFormat="1" ht="12" customHeight="1">
      <c r="A41" s="270" t="s">
        <v>901</v>
      </c>
      <c r="B41" s="281" t="s">
        <v>902</v>
      </c>
      <c r="C41" s="272" t="s">
        <v>903</v>
      </c>
      <c r="D41" s="900"/>
      <c r="E41" s="901"/>
    </row>
    <row r="42" spans="1:5" s="185" customFormat="1" ht="12" customHeight="1">
      <c r="A42" s="270" t="s">
        <v>904</v>
      </c>
      <c r="B42" s="281" t="s">
        <v>905</v>
      </c>
      <c r="C42" s="272" t="s">
        <v>906</v>
      </c>
      <c r="D42" s="900"/>
      <c r="E42" s="901"/>
    </row>
    <row r="43" spans="1:5" s="185" customFormat="1" ht="12" customHeight="1">
      <c r="A43" s="270" t="s">
        <v>907</v>
      </c>
      <c r="B43" s="281" t="s">
        <v>908</v>
      </c>
      <c r="C43" s="272" t="s">
        <v>909</v>
      </c>
      <c r="D43" s="900"/>
      <c r="E43" s="901"/>
    </row>
    <row r="44" spans="1:5" s="185" customFormat="1" ht="12" customHeight="1">
      <c r="A44" s="270" t="s">
        <v>910</v>
      </c>
      <c r="B44" s="281" t="s">
        <v>911</v>
      </c>
      <c r="C44" s="272" t="s">
        <v>912</v>
      </c>
      <c r="D44" s="900"/>
      <c r="E44" s="901"/>
    </row>
    <row r="45" spans="1:5" s="185" customFormat="1" ht="12" customHeight="1">
      <c r="A45" s="270" t="s">
        <v>913</v>
      </c>
      <c r="B45" s="281" t="s">
        <v>914</v>
      </c>
      <c r="C45" s="272" t="s">
        <v>915</v>
      </c>
      <c r="D45" s="900"/>
      <c r="E45" s="901"/>
    </row>
    <row r="46" spans="1:5" s="185" customFormat="1" ht="12" customHeight="1">
      <c r="A46" s="270" t="s">
        <v>916</v>
      </c>
      <c r="B46" s="281" t="s">
        <v>917</v>
      </c>
      <c r="C46" s="272" t="s">
        <v>918</v>
      </c>
      <c r="D46" s="900"/>
      <c r="E46" s="901"/>
    </row>
    <row r="47" spans="1:5" s="185" customFormat="1" ht="12" customHeight="1">
      <c r="A47" s="270" t="s">
        <v>919</v>
      </c>
      <c r="B47" s="281" t="s">
        <v>920</v>
      </c>
      <c r="C47" s="272" t="s">
        <v>921</v>
      </c>
      <c r="D47" s="900"/>
      <c r="E47" s="901"/>
    </row>
    <row r="48" spans="1:5" s="185" customFormat="1" ht="12" customHeight="1">
      <c r="A48" s="270" t="s">
        <v>922</v>
      </c>
      <c r="B48" s="281" t="s">
        <v>923</v>
      </c>
      <c r="C48" s="272" t="s">
        <v>924</v>
      </c>
      <c r="D48" s="900"/>
      <c r="E48" s="901"/>
    </row>
    <row r="49" spans="1:5" s="185" customFormat="1" ht="12" customHeight="1">
      <c r="A49" s="270" t="s">
        <v>925</v>
      </c>
      <c r="B49" s="281" t="s">
        <v>926</v>
      </c>
      <c r="C49" s="272" t="s">
        <v>927</v>
      </c>
      <c r="D49" s="900"/>
      <c r="E49" s="901"/>
    </row>
    <row r="50" spans="1:5" s="185" customFormat="1" ht="12" customHeight="1">
      <c r="A50" s="270" t="s">
        <v>928</v>
      </c>
      <c r="B50" s="281" t="s">
        <v>929</v>
      </c>
      <c r="C50" s="272" t="s">
        <v>930</v>
      </c>
      <c r="D50" s="900"/>
      <c r="E50" s="901"/>
    </row>
    <row r="51" spans="1:5" s="185" customFormat="1" ht="12" customHeight="1">
      <c r="A51" s="270" t="s">
        <v>931</v>
      </c>
      <c r="B51" s="281" t="s">
        <v>932</v>
      </c>
      <c r="C51" s="272" t="s">
        <v>933</v>
      </c>
      <c r="D51" s="900"/>
      <c r="E51" s="901"/>
    </row>
    <row r="52" spans="1:5" s="185" customFormat="1" ht="12" customHeight="1">
      <c r="A52" s="270" t="s">
        <v>934</v>
      </c>
      <c r="B52" s="281" t="s">
        <v>935</v>
      </c>
      <c r="C52" s="272" t="s">
        <v>936</v>
      </c>
      <c r="D52" s="900"/>
      <c r="E52" s="901"/>
    </row>
    <row r="53" spans="1:5" s="185" customFormat="1" ht="12" customHeight="1">
      <c r="A53" s="270" t="s">
        <v>937</v>
      </c>
      <c r="B53" s="281" t="s">
        <v>938</v>
      </c>
      <c r="C53" s="272" t="s">
        <v>939</v>
      </c>
      <c r="D53" s="900"/>
      <c r="E53" s="901"/>
    </row>
    <row r="54" spans="1:5" s="275" customFormat="1" ht="30" customHeight="1">
      <c r="A54" s="276" t="s">
        <v>880</v>
      </c>
      <c r="B54" s="282" t="s">
        <v>940</v>
      </c>
      <c r="C54" s="283" t="s">
        <v>941</v>
      </c>
      <c r="D54" s="904">
        <f>D35-D36+D37+D41-D42+D43-D44-D45+D46-D47+D48-D49+D50-D51+(-D52)-(-D53)</f>
        <v>0</v>
      </c>
      <c r="E54" s="904">
        <f>E35-E36+E37+E41-E42+E43-E44-E45+E46-E47+E48-E49+E50-E51+(-E52)-(-E53)</f>
        <v>0</v>
      </c>
    </row>
    <row r="55" spans="1:5" s="185" customFormat="1" ht="12" customHeight="1">
      <c r="A55" s="278" t="s">
        <v>942</v>
      </c>
      <c r="B55" s="278" t="s">
        <v>943</v>
      </c>
      <c r="C55" s="280" t="s">
        <v>944</v>
      </c>
      <c r="D55" s="906"/>
      <c r="E55" s="906"/>
    </row>
    <row r="56" spans="1:5" s="185" customFormat="1" ht="12" customHeight="1">
      <c r="A56" s="278" t="s">
        <v>945</v>
      </c>
      <c r="B56" s="278" t="s">
        <v>946</v>
      </c>
      <c r="C56" s="280" t="s">
        <v>947</v>
      </c>
      <c r="D56" s="906">
        <f>SUM(D57:D58)</f>
        <v>0</v>
      </c>
      <c r="E56" s="906">
        <f>SUM(E57:E58)</f>
        <v>0</v>
      </c>
    </row>
    <row r="57" spans="1:5" s="185" customFormat="1" ht="12" customHeight="1">
      <c r="A57" s="270" t="s">
        <v>948</v>
      </c>
      <c r="B57" s="284" t="s">
        <v>949</v>
      </c>
      <c r="C57" s="272" t="s">
        <v>950</v>
      </c>
      <c r="D57" s="901"/>
      <c r="E57" s="901"/>
    </row>
    <row r="58" spans="1:5" s="275" customFormat="1" ht="12" customHeight="1">
      <c r="A58" s="270" t="s">
        <v>836</v>
      </c>
      <c r="B58" s="284" t="s">
        <v>951</v>
      </c>
      <c r="C58" s="272" t="s">
        <v>952</v>
      </c>
      <c r="D58" s="901"/>
      <c r="E58" s="901"/>
    </row>
    <row r="59" spans="1:5" s="185" customFormat="1" ht="12" customHeight="1">
      <c r="A59" s="276" t="s">
        <v>942</v>
      </c>
      <c r="B59" s="273" t="s">
        <v>953</v>
      </c>
      <c r="C59" s="283" t="s">
        <v>954</v>
      </c>
      <c r="D59" s="904">
        <f>D55-D56</f>
        <v>0</v>
      </c>
      <c r="E59" s="904">
        <f>E55-E56</f>
        <v>0</v>
      </c>
    </row>
    <row r="60" spans="1:5" s="185" customFormat="1" ht="12" customHeight="1">
      <c r="A60" s="270" t="s">
        <v>955</v>
      </c>
      <c r="B60" s="281" t="s">
        <v>956</v>
      </c>
      <c r="C60" s="272" t="s">
        <v>957</v>
      </c>
      <c r="D60" s="901"/>
      <c r="E60" s="901"/>
    </row>
    <row r="61" spans="1:5" s="185" customFormat="1" ht="12" customHeight="1">
      <c r="A61" s="270" t="s">
        <v>958</v>
      </c>
      <c r="B61" s="281" t="s">
        <v>959</v>
      </c>
      <c r="C61" s="272" t="s">
        <v>960</v>
      </c>
      <c r="D61" s="901"/>
      <c r="E61" s="901"/>
    </row>
    <row r="62" spans="1:5" s="185" customFormat="1" ht="12" customHeight="1">
      <c r="A62" s="278" t="s">
        <v>880</v>
      </c>
      <c r="B62" s="278" t="s">
        <v>961</v>
      </c>
      <c r="C62" s="280" t="s">
        <v>962</v>
      </c>
      <c r="D62" s="906">
        <f>D60-D61</f>
        <v>0</v>
      </c>
      <c r="E62" s="906">
        <f>E60-E61</f>
        <v>0</v>
      </c>
    </row>
    <row r="63" spans="1:5" s="185" customFormat="1" ht="12" customHeight="1">
      <c r="A63" s="278" t="s">
        <v>963</v>
      </c>
      <c r="B63" s="278" t="s">
        <v>964</v>
      </c>
      <c r="C63" s="280" t="s">
        <v>965</v>
      </c>
      <c r="D63" s="906">
        <f>SUM(D64:D65)</f>
        <v>0</v>
      </c>
      <c r="E63" s="906">
        <f>SUM(E64:E65)</f>
        <v>0</v>
      </c>
    </row>
    <row r="64" spans="1:5" s="275" customFormat="1" ht="12" customHeight="1">
      <c r="A64" s="270" t="s">
        <v>966</v>
      </c>
      <c r="B64" s="284" t="s">
        <v>967</v>
      </c>
      <c r="C64" s="272" t="s">
        <v>968</v>
      </c>
      <c r="D64" s="901"/>
      <c r="E64" s="901"/>
    </row>
    <row r="65" spans="1:5" s="185" customFormat="1" ht="12" customHeight="1">
      <c r="A65" s="270" t="s">
        <v>836</v>
      </c>
      <c r="B65" s="284" t="s">
        <v>969</v>
      </c>
      <c r="C65" s="272" t="s">
        <v>970</v>
      </c>
      <c r="D65" s="901"/>
      <c r="E65" s="901"/>
    </row>
    <row r="66" spans="1:5" s="285" customFormat="1" ht="12" customHeight="1">
      <c r="A66" s="276" t="s">
        <v>880</v>
      </c>
      <c r="B66" s="273" t="s">
        <v>971</v>
      </c>
      <c r="C66" s="280" t="s">
        <v>972</v>
      </c>
      <c r="D66" s="904">
        <f>D62-D63</f>
        <v>0</v>
      </c>
      <c r="E66" s="904">
        <f>E62-E63</f>
        <v>0</v>
      </c>
    </row>
    <row r="67" spans="1:5" s="185" customFormat="1" ht="12" customHeight="1">
      <c r="A67" s="278" t="s">
        <v>973</v>
      </c>
      <c r="B67" s="286" t="s">
        <v>974</v>
      </c>
      <c r="C67" s="280" t="s">
        <v>975</v>
      </c>
      <c r="D67" s="906">
        <f>D55+D62</f>
        <v>0</v>
      </c>
      <c r="E67" s="906">
        <f>E55+E62</f>
        <v>0</v>
      </c>
    </row>
    <row r="68" spans="1:5" ht="12" customHeight="1">
      <c r="A68" s="270" t="s">
        <v>976</v>
      </c>
      <c r="B68" s="271" t="s">
        <v>977</v>
      </c>
      <c r="C68" s="272" t="s">
        <v>978</v>
      </c>
      <c r="D68" s="907"/>
      <c r="E68" s="901"/>
    </row>
    <row r="69" spans="1:5" ht="12" customHeight="1">
      <c r="A69" s="287" t="s">
        <v>973</v>
      </c>
      <c r="B69" s="288" t="s">
        <v>979</v>
      </c>
      <c r="C69" s="289" t="s">
        <v>980</v>
      </c>
      <c r="D69" s="908">
        <f>D59+D66-D68</f>
        <v>0</v>
      </c>
      <c r="E69" s="908">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cols>
    <col min="1" max="45" width="2.5703125" style="909" customWidth="1"/>
    <col min="46" max="46" width="7.7109375" style="909" customWidth="1"/>
    <col min="47" max="61" width="2.5703125" style="909" customWidth="1"/>
    <col min="62" max="16384" width="9.140625" style="909"/>
  </cols>
  <sheetData>
    <row r="1" spans="1:37" s="508" customFormat="1" ht="9.75">
      <c r="C1" s="509" t="s">
        <v>1779</v>
      </c>
    </row>
    <row r="2" spans="1:37" s="405" customFormat="1" ht="21" customHeight="1">
      <c r="C2" s="507" t="s">
        <v>1780</v>
      </c>
      <c r="D2" s="506"/>
      <c r="E2" s="506"/>
      <c r="F2" s="506"/>
      <c r="G2" s="506"/>
      <c r="H2" s="506"/>
      <c r="I2" s="506"/>
      <c r="J2" s="506"/>
      <c r="K2" s="505"/>
      <c r="Q2" s="504" t="s">
        <v>1471</v>
      </c>
    </row>
    <row r="3" spans="1:37" ht="13.5" thickBot="1">
      <c r="N3" s="913"/>
      <c r="O3" s="913" t="s">
        <v>1777</v>
      </c>
    </row>
    <row r="4" spans="1:37" ht="28.5" customHeight="1" thickBot="1">
      <c r="K4" s="911" t="s">
        <v>1778</v>
      </c>
      <c r="L4" s="502"/>
      <c r="M4" s="502"/>
      <c r="N4" s="502"/>
      <c r="O4" s="502" t="str">
        <f>+MID('Input data'!$B$11,1,1)</f>
        <v>3</v>
      </c>
      <c r="P4" s="502" t="str">
        <f>+MID('Input data'!$B$11,2,1)</f>
        <v>1</v>
      </c>
      <c r="Q4" s="502" t="s">
        <v>1063</v>
      </c>
      <c r="R4" s="502" t="str">
        <f>LEFT('Input data'!B13,1)</f>
        <v>1</v>
      </c>
      <c r="S4" s="502" t="str">
        <f>RIGHT('Input data'!B13,1)</f>
        <v>2</v>
      </c>
      <c r="T4" s="502" t="s">
        <v>1063</v>
      </c>
      <c r="U4" s="502" t="str">
        <f>+LEFT('Input data'!$B$14,1)</f>
        <v>2</v>
      </c>
      <c r="V4" s="502" t="str">
        <f>+MID('Input data'!$B$14,2,1)</f>
        <v>0</v>
      </c>
      <c r="W4" s="502" t="str">
        <f>+MID('Input data'!$B$14,3,1)</f>
        <v>1</v>
      </c>
      <c r="X4" s="502" t="str">
        <f>+MID('Input data'!$B$14,4,1)</f>
        <v>4</v>
      </c>
      <c r="Y4" s="912"/>
      <c r="Z4" s="499"/>
    </row>
    <row r="5" spans="1:37" ht="7.5" customHeight="1" thickBot="1"/>
    <row r="6" spans="1:37"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1231</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3</v>
      </c>
      <c r="E11" s="449" t="str">
        <f>MID('Input data'!$C$24,5,1)</f>
        <v>9</v>
      </c>
      <c r="F11" s="449" t="str">
        <f>MID('Input data'!$C$24,6,1)</f>
        <v>8</v>
      </c>
      <c r="G11" s="449" t="str">
        <f>MID('Input data'!$C$24,7,1)</f>
        <v>3</v>
      </c>
      <c r="H11" s="449" t="str">
        <f>MID('Input data'!$C$24,8,1)</f>
        <v>7</v>
      </c>
      <c r="I11" s="449" t="str">
        <f>MID('Input data'!$C$24,9,1)</f>
        <v>8</v>
      </c>
      <c r="J11" s="456" t="str">
        <f>MID('Input data'!$C$24,10,1)</f>
        <v>6</v>
      </c>
      <c r="K11" s="407"/>
      <c r="L11" s="486" t="str">
        <f>IF('Input data'!D7="x","x"," ")</f>
        <v xml:space="preserve"> </v>
      </c>
      <c r="M11" s="478" t="s">
        <v>1075</v>
      </c>
      <c r="N11" s="480"/>
      <c r="O11" s="480"/>
      <c r="P11" s="480"/>
      <c r="Q11" s="480"/>
      <c r="R11" s="486" t="str">
        <f>IF('Input data'!D17="x","x"," ")</f>
        <v xml:space="preserve"> </v>
      </c>
      <c r="S11" s="478" t="s">
        <v>1076</v>
      </c>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c r="A12" s="411" t="s">
        <v>1074</v>
      </c>
      <c r="B12" s="473"/>
      <c r="C12" s="473"/>
      <c r="D12" s="473"/>
      <c r="E12" s="473"/>
      <c r="F12" s="473"/>
      <c r="G12" s="473"/>
      <c r="H12" s="407"/>
      <c r="I12" s="407"/>
      <c r="J12" s="406"/>
      <c r="K12" s="407"/>
      <c r="L12" s="482" t="str">
        <f>IF('Input data'!D8="x","x", "")</f>
        <v/>
      </c>
      <c r="M12" s="478" t="s">
        <v>1078</v>
      </c>
      <c r="N12" s="480"/>
      <c r="O12" s="480"/>
      <c r="P12" s="480"/>
      <c r="Q12" s="480"/>
      <c r="R12" s="483" t="str">
        <f>IF('Input data'!D18="x","x"," ")</f>
        <v xml:space="preserve"> </v>
      </c>
      <c r="S12" s="478" t="s">
        <v>1079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c r="A13" s="484" t="str">
        <f>LEFT('Input data'!C26,1)</f>
        <v>4</v>
      </c>
      <c r="B13" s="449" t="str">
        <f>MID('Input data'!$C$26,2,1)</f>
        <v>7</v>
      </c>
      <c r="C13" s="449" t="str">
        <f>MID('Input data'!$C$26,3,1)</f>
        <v>5</v>
      </c>
      <c r="D13" s="449" t="str">
        <f>MID('Input data'!$C$26,4,1)</f>
        <v>5</v>
      </c>
      <c r="E13" s="449" t="str">
        <f>MID('Input data'!$C$26,5,1)</f>
        <v>5</v>
      </c>
      <c r="F13" s="449" t="str">
        <f>MID('Input data'!$C$26,6,1)</f>
        <v>6</v>
      </c>
      <c r="G13" s="449" t="str">
        <f>MID('Input data'!$C$26,7,1)</f>
        <v>2</v>
      </c>
      <c r="H13" s="449" t="str">
        <f>MID('Input data'!$C$26,8,1)</f>
        <v>9</v>
      </c>
      <c r="I13" s="407"/>
      <c r="J13" s="406"/>
      <c r="K13" s="914"/>
      <c r="L13" s="836"/>
      <c r="M13" s="837" t="s">
        <v>1472</v>
      </c>
      <c r="N13" s="836"/>
      <c r="O13" s="836"/>
      <c r="P13" s="836"/>
      <c r="Q13" s="836"/>
      <c r="R13" s="915" t="s">
        <v>1082</v>
      </c>
      <c r="S13" s="836"/>
      <c r="T13" s="836"/>
      <c r="U13" s="836"/>
      <c r="V13" s="839"/>
      <c r="W13" s="478" t="s">
        <v>1080</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c r="M14" s="478" t="s">
        <v>1781</v>
      </c>
      <c r="N14" s="480"/>
      <c r="O14" s="480"/>
      <c r="P14" s="480"/>
      <c r="Q14" s="480"/>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c r="A15" s="477" t="str">
        <f>LEFT('Input data'!$F$7,1)</f>
        <v>6</v>
      </c>
      <c r="B15" s="402" t="str">
        <f>MID('Input data'!$F$7,2,1)</f>
        <v>9</v>
      </c>
      <c r="C15" s="475" t="s">
        <v>1063</v>
      </c>
      <c r="D15" s="402" t="str">
        <f>MID('Input data'!$F$7,3,1)</f>
        <v>2</v>
      </c>
      <c r="E15" s="402" t="str">
        <f>MID('Input data'!$F$7,4,1)</f>
        <v>0</v>
      </c>
      <c r="F15" s="426" t="s">
        <v>1063</v>
      </c>
      <c r="G15" s="402" t="str">
        <f>MID('Input data'!$F$7,5,1)</f>
        <v>0</v>
      </c>
      <c r="H15" s="402"/>
      <c r="I15" s="402"/>
      <c r="J15" s="401"/>
      <c r="K15" s="402"/>
      <c r="L15" s="402"/>
      <c r="M15" s="474" t="s">
        <v>1782</v>
      </c>
      <c r="N15" s="402"/>
      <c r="O15" s="402"/>
      <c r="P15" s="402"/>
      <c r="Q15" s="402"/>
      <c r="R15" s="916" t="s">
        <v>1082</v>
      </c>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4"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4" s="470" customFormat="1" ht="16.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4" s="470" customFormat="1" ht="19.5" customHeight="1">
      <c r="A19" s="457" t="str">
        <f>+LEFT('Input data'!$F$3,1)</f>
        <v>B</v>
      </c>
      <c r="B19" s="449" t="str">
        <f>+MID('Input data'!$F$3,2,1)</f>
        <v>e</v>
      </c>
      <c r="C19" s="449" t="str">
        <f>+MID('Input data'!$F$3,3,1)</f>
        <v>s</v>
      </c>
      <c r="D19" s="449" t="str">
        <f>+MID('Input data'!$F$3,4,1)</f>
        <v>t</v>
      </c>
      <c r="E19" s="449" t="str">
        <f>+MID('Input data'!$F$3,5,1)</f>
        <v xml:space="preserve"> </v>
      </c>
      <c r="F19" s="449" t="str">
        <f>+MID('Input data'!$F$3,6,1)</f>
        <v>F</v>
      </c>
      <c r="G19" s="449" t="str">
        <f>+MID('Input data'!$F$3,7,1)</f>
        <v>r</v>
      </c>
      <c r="H19" s="449" t="str">
        <f>+MID('Input data'!$F$3,8,1)</f>
        <v>i</v>
      </c>
      <c r="I19" s="449" t="str">
        <f>+MID('Input data'!$F$3,9,1)</f>
        <v>e</v>
      </c>
      <c r="J19" s="449" t="str">
        <f>+MID('Input data'!$F$3,10,1)</f>
        <v>n</v>
      </c>
      <c r="K19" s="449" t="str">
        <f>+MID('Input data'!$F$3,11,1)</f>
        <v>d</v>
      </c>
      <c r="L19" s="449" t="str">
        <f>+MID('Input data'!$F$3,12,1)</f>
        <v>s</v>
      </c>
      <c r="M19" s="449" t="str">
        <f>+MID('Input data'!$F$3,13,1)</f>
        <v xml:space="preserve"> </v>
      </c>
      <c r="N19" s="449" t="str">
        <f>+MID('Input data'!$F$3,14,1)</f>
        <v>s</v>
      </c>
      <c r="O19" s="449" t="str">
        <f>+MID('Input data'!$F$3,15,1)</f>
        <v>.</v>
      </c>
      <c r="P19" s="449" t="str">
        <f>+MID('Input data'!$F$3,16,1)</f>
        <v>r</v>
      </c>
      <c r="Q19" s="449" t="str">
        <f>+MID('Input data'!$F$3,17,1)</f>
        <v>.</v>
      </c>
      <c r="R19" s="449" t="str">
        <f>+MID('Input data'!$F$3,18,1)</f>
        <v>o</v>
      </c>
      <c r="S19" s="449" t="str">
        <f>+MID('Input data'!$F$3,19,1)</f>
        <v>.</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row>
    <row r="20" spans="1:44"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44" ht="14.2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44" ht="19.5" hidden="1" customHeight="1">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row>
    <row r="23" spans="1:44" s="458" customFormat="1" ht="12" customHeight="1">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44">
      <c r="A24" s="454" t="s">
        <v>1086</v>
      </c>
      <c r="B24" s="910"/>
      <c r="C24" s="910"/>
      <c r="D24" s="910"/>
      <c r="E24" s="910"/>
      <c r="F24" s="910"/>
      <c r="G24" s="910"/>
      <c r="H24" s="910"/>
      <c r="I24" s="910"/>
      <c r="J24" s="910"/>
      <c r="K24" s="910"/>
      <c r="L24" s="910"/>
      <c r="M24" s="910"/>
      <c r="N24" s="910"/>
      <c r="O24" s="910"/>
      <c r="P24" s="910"/>
      <c r="Q24" s="910"/>
      <c r="R24" s="910"/>
      <c r="S24" s="910"/>
      <c r="T24" s="910"/>
      <c r="U24" s="910"/>
      <c r="V24" s="910"/>
      <c r="W24" s="407"/>
      <c r="X24" s="407"/>
      <c r="Y24" s="407"/>
      <c r="Z24" s="407"/>
      <c r="AA24" s="407"/>
      <c r="AB24" s="910"/>
      <c r="AC24" s="407"/>
      <c r="AD24" s="410" t="s">
        <v>1087</v>
      </c>
      <c r="AE24" s="407"/>
      <c r="AF24" s="407"/>
      <c r="AG24" s="407"/>
      <c r="AH24" s="407"/>
      <c r="AI24" s="407"/>
      <c r="AJ24" s="407"/>
      <c r="AK24" s="406"/>
    </row>
    <row r="25" spans="1:44" ht="19.5" customHeight="1">
      <c r="A25" s="457" t="str">
        <f>+LEFT('Input data'!$C$28,1)</f>
        <v/>
      </c>
      <c r="B25" s="449" t="str">
        <f>+MID('Input data'!$C$28,2,1)</f>
        <v/>
      </c>
      <c r="C25" s="449" t="str">
        <f>+MID('Input data'!$C$28,3,1)</f>
        <v/>
      </c>
      <c r="D25" s="449" t="str">
        <f>+MID('Input data'!$C$28,4,1)</f>
        <v/>
      </c>
      <c r="E25" s="449" t="str">
        <f>+MID('Input data'!$C$28,5,1)</f>
        <v/>
      </c>
      <c r="F25" s="449" t="str">
        <f>+MID('Input data'!$C$28,6,1)</f>
        <v/>
      </c>
      <c r="G25" s="449" t="str">
        <f>+MID('Input data'!$C$28,7,1)</f>
        <v/>
      </c>
      <c r="H25" s="449" t="str">
        <f>+MID('Input data'!$C$28,8,1)</f>
        <v/>
      </c>
      <c r="I25" s="449" t="str">
        <f>+MID('Input data'!$C$28,9,1)</f>
        <v/>
      </c>
      <c r="J25" s="449" t="str">
        <f>+MID('Input data'!$C$28,10,1)</f>
        <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
      </c>
      <c r="AE25" s="449" t="str">
        <f>+MID('Input data'!$C$30,2,1)</f>
        <v/>
      </c>
      <c r="AF25" s="449" t="str">
        <f>+MID('Input data'!$C$30,3,1)</f>
        <v/>
      </c>
      <c r="AG25" s="449" t="str">
        <f>+MID('Input data'!$C$30,4,1)</f>
        <v/>
      </c>
      <c r="AH25" s="449" t="str">
        <f>+MID('Input data'!$C$30,5,1)</f>
        <v/>
      </c>
      <c r="AI25" s="449" t="str">
        <f>+MID('Input data'!$C$30,6,1)</f>
        <v/>
      </c>
      <c r="AJ25" s="449" t="str">
        <f>+MID('Input data'!$C$30,7,1)</f>
        <v/>
      </c>
      <c r="AK25" s="456" t="str">
        <f>+MID('Input data'!$C$30,8,1)</f>
        <v/>
      </c>
      <c r="AR25" s="953"/>
    </row>
    <row r="26" spans="1:44">
      <c r="A26" s="454" t="s">
        <v>1088</v>
      </c>
      <c r="B26" s="945"/>
      <c r="C26" s="945"/>
      <c r="D26" s="945"/>
      <c r="E26" s="945"/>
      <c r="F26" s="945"/>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4" s="455" customFormat="1" ht="19.5" customHeight="1">
      <c r="A27" s="457" t="str">
        <f>+LEFT('Input data'!$C$32,1)</f>
        <v/>
      </c>
      <c r="B27" s="449" t="str">
        <f>+MID('Input data'!$C$32,2,1)</f>
        <v/>
      </c>
      <c r="C27" s="449" t="str">
        <f>+MID('Input data'!$C$32,3,1)</f>
        <v/>
      </c>
      <c r="D27" s="449" t="str">
        <f>+MID('Input data'!$C$32,4,1)</f>
        <v/>
      </c>
      <c r="E27" s="449" t="str">
        <f>+MID('Input data'!$C$32,5,1)</f>
        <v/>
      </c>
      <c r="F27" s="449"/>
      <c r="G27" s="449" t="str">
        <f>+LEFT('Input data'!$C$34,1)</f>
        <v/>
      </c>
      <c r="H27" s="449" t="str">
        <f>+MID('Input data'!$C$34,2,1)</f>
        <v/>
      </c>
      <c r="I27" s="449" t="str">
        <f>+MID('Input data'!$C$34,3,1)</f>
        <v/>
      </c>
      <c r="J27" s="449" t="str">
        <f>+MID('Input data'!$C$34,4,1)</f>
        <v/>
      </c>
      <c r="K27" s="449" t="str">
        <f>+MID('Input data'!$C$34,5,1)</f>
        <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44">
      <c r="A28" s="454" t="s">
        <v>1090</v>
      </c>
      <c r="B28" s="945"/>
      <c r="C28" s="945"/>
      <c r="D28" s="945"/>
      <c r="E28" s="945"/>
      <c r="F28" s="945"/>
      <c r="G28" s="453"/>
      <c r="H28" s="453"/>
      <c r="I28" s="453"/>
      <c r="J28" s="453"/>
      <c r="K28" s="453"/>
      <c r="L28" s="453"/>
      <c r="M28" s="453"/>
      <c r="N28" s="945"/>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44" ht="19.5" customHeight="1">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t="s">
        <v>1093</v>
      </c>
      <c r="AH29" s="407"/>
      <c r="AI29" s="407"/>
      <c r="AJ29" s="407"/>
      <c r="AK29" s="406"/>
    </row>
    <row r="30" spans="1:44" s="399" customFormat="1">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44" ht="19.5" customHeight="1" thickBot="1">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44" s="399" customFormat="1" ht="4.5" customHeight="1" thickBot="1">
      <c r="W32" s="400"/>
      <c r="X32" s="400"/>
      <c r="Y32" s="400"/>
      <c r="Z32" s="400"/>
      <c r="AA32" s="400"/>
      <c r="AB32" s="400"/>
      <c r="AC32" s="400"/>
      <c r="AD32" s="400"/>
      <c r="AE32" s="400"/>
      <c r="AF32" s="400"/>
      <c r="AG32" s="400"/>
      <c r="AH32" s="400"/>
      <c r="AI32" s="400"/>
      <c r="AJ32" s="400"/>
      <c r="AK32" s="400"/>
    </row>
    <row r="33" spans="1:37" s="442" customFormat="1" ht="12.75" customHeight="1">
      <c r="A33" s="445" t="s">
        <v>1095</v>
      </c>
      <c r="B33" s="444"/>
      <c r="C33" s="444"/>
      <c r="D33" s="444"/>
      <c r="E33" s="444"/>
      <c r="F33" s="444"/>
      <c r="G33" s="444"/>
      <c r="H33" s="444"/>
      <c r="I33" s="444"/>
      <c r="J33" s="444"/>
      <c r="K33" s="443"/>
      <c r="L33" s="1908" t="s">
        <v>1784</v>
      </c>
      <c r="M33" s="1529"/>
      <c r="N33" s="1529"/>
      <c r="O33" s="1529"/>
      <c r="P33" s="1529"/>
      <c r="Q33" s="1529"/>
      <c r="R33" s="1529"/>
      <c r="S33" s="1529"/>
      <c r="T33" s="1909"/>
      <c r="U33" s="1529" t="s">
        <v>1097</v>
      </c>
      <c r="V33" s="1529"/>
      <c r="W33" s="1529"/>
      <c r="X33" s="1529"/>
      <c r="Y33" s="1529"/>
      <c r="Z33" s="1529"/>
      <c r="AA33" s="1529"/>
      <c r="AB33" s="1909"/>
      <c r="AC33" s="1908" t="s">
        <v>1783</v>
      </c>
      <c r="AD33" s="1529"/>
      <c r="AE33" s="1529"/>
      <c r="AF33" s="1529"/>
      <c r="AG33" s="1529"/>
      <c r="AH33" s="1529"/>
      <c r="AI33" s="1529"/>
      <c r="AJ33" s="1529"/>
      <c r="AK33" s="1530"/>
    </row>
    <row r="34" spans="1:37" s="399" customFormat="1" ht="19.5" customHeight="1">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5" t="str">
        <f>MID(TEXT('Input data'!$F$34,"dd.mm.yyyy"),7,1)</f>
        <v>1</v>
      </c>
      <c r="H34" s="425" t="str">
        <f>MID(TEXT('Input data'!$F$34,"dd.mm.yyyy"),8,1)</f>
        <v>9</v>
      </c>
      <c r="I34" s="425" t="str">
        <f>MID(TEXT('Input data'!$F$34,"dd.mm.yyyy"),9,1)</f>
        <v>0</v>
      </c>
      <c r="J34" s="425" t="str">
        <f>MID(TEXT('Input data'!$F$34,"dd.mm.yyyy"),10,1)</f>
        <v>0</v>
      </c>
      <c r="K34" s="441"/>
      <c r="L34" s="1910"/>
      <c r="M34" s="1531"/>
      <c r="N34" s="1531"/>
      <c r="O34" s="1531"/>
      <c r="P34" s="1531"/>
      <c r="Q34" s="1531"/>
      <c r="R34" s="1531"/>
      <c r="S34" s="1531"/>
      <c r="T34" s="1911"/>
      <c r="U34" s="1531"/>
      <c r="V34" s="1531"/>
      <c r="W34" s="1531"/>
      <c r="X34" s="1531"/>
      <c r="Y34" s="1531"/>
      <c r="Z34" s="1531"/>
      <c r="AA34" s="1531"/>
      <c r="AB34" s="1911"/>
      <c r="AC34" s="1910"/>
      <c r="AD34" s="1531"/>
      <c r="AE34" s="1531"/>
      <c r="AF34" s="1531"/>
      <c r="AG34" s="1531"/>
      <c r="AH34" s="1531"/>
      <c r="AI34" s="1531"/>
      <c r="AJ34" s="1531"/>
      <c r="AK34" s="1532"/>
    </row>
    <row r="35" spans="1:37" s="399" customFormat="1" ht="12.75" customHeight="1">
      <c r="A35" s="440"/>
      <c r="B35" s="439"/>
      <c r="C35" s="439"/>
      <c r="D35" s="439"/>
      <c r="E35" s="439"/>
      <c r="F35" s="439"/>
      <c r="G35" s="438"/>
      <c r="H35" s="438"/>
      <c r="I35" s="438"/>
      <c r="J35" s="438"/>
      <c r="K35" s="437"/>
      <c r="L35" s="1910"/>
      <c r="M35" s="1531"/>
      <c r="N35" s="1531"/>
      <c r="O35" s="1531"/>
      <c r="P35" s="1531"/>
      <c r="Q35" s="1531"/>
      <c r="R35" s="1531"/>
      <c r="S35" s="1531"/>
      <c r="T35" s="1911"/>
      <c r="U35" s="1531"/>
      <c r="V35" s="1531"/>
      <c r="W35" s="1531"/>
      <c r="X35" s="1531"/>
      <c r="Y35" s="1531"/>
      <c r="Z35" s="1531"/>
      <c r="AA35" s="1531"/>
      <c r="AB35" s="1911"/>
      <c r="AC35" s="1910"/>
      <c r="AD35" s="1531"/>
      <c r="AE35" s="1531"/>
      <c r="AF35" s="1531"/>
      <c r="AG35" s="1531"/>
      <c r="AH35" s="1531"/>
      <c r="AI35" s="1531"/>
      <c r="AJ35" s="1531"/>
      <c r="AK35" s="1532"/>
    </row>
    <row r="36" spans="1:37" s="399" customFormat="1">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37"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thickBot="1">
      <c r="A38" s="420"/>
      <c r="B38" s="419"/>
      <c r="C38" s="419"/>
      <c r="D38" s="419"/>
      <c r="E38" s="419"/>
      <c r="F38" s="419"/>
      <c r="G38" s="419"/>
      <c r="H38" s="419"/>
      <c r="I38" s="419"/>
      <c r="J38" s="419"/>
      <c r="K38" s="418"/>
      <c r="L38" s="1912">
        <f>'Input data'!F40</f>
        <v>0</v>
      </c>
      <c r="M38" s="1913"/>
      <c r="N38" s="1913"/>
      <c r="O38" s="1913"/>
      <c r="P38" s="1913"/>
      <c r="Q38" s="1913"/>
      <c r="R38" s="1913"/>
      <c r="S38" s="1913"/>
      <c r="T38" s="1914"/>
      <c r="U38" s="1912" t="e">
        <f>'Input data'!#REF!</f>
        <v>#REF!</v>
      </c>
      <c r="V38" s="1913"/>
      <c r="W38" s="1913"/>
      <c r="X38" s="1913"/>
      <c r="Y38" s="1913"/>
      <c r="Z38" s="1913"/>
      <c r="AA38" s="1913"/>
      <c r="AB38" s="1914"/>
      <c r="AC38" s="1915" t="e">
        <f>'Input data'!#REF!</f>
        <v>#REF!</v>
      </c>
      <c r="AD38" s="1913"/>
      <c r="AE38" s="1913"/>
      <c r="AF38" s="1913"/>
      <c r="AG38" s="1913"/>
      <c r="AH38" s="1913"/>
      <c r="AI38" s="1913"/>
      <c r="AJ38" s="1913"/>
      <c r="AK38" s="1916"/>
    </row>
    <row r="39" spans="1:37" s="405" customFormat="1">
      <c r="W39" s="400"/>
      <c r="X39" s="400"/>
      <c r="Y39" s="400"/>
      <c r="Z39" s="400"/>
      <c r="AA39" s="400"/>
      <c r="AB39" s="400"/>
      <c r="AC39" s="400"/>
      <c r="AD39" s="400"/>
      <c r="AE39" s="400"/>
      <c r="AF39" s="400"/>
      <c r="AG39" s="400"/>
      <c r="AH39" s="400"/>
      <c r="AI39" s="400"/>
      <c r="AJ39" s="400"/>
      <c r="AK39" s="400"/>
    </row>
    <row r="40" spans="1:37" s="405" customFormat="1" ht="12.75" customHeight="1">
      <c r="W40" s="400"/>
      <c r="X40" s="400"/>
      <c r="Y40" s="400"/>
      <c r="Z40" s="400"/>
      <c r="AA40" s="400"/>
      <c r="AB40" s="400"/>
      <c r="AC40" s="400"/>
      <c r="AD40" s="400"/>
      <c r="AE40" s="400"/>
      <c r="AF40" s="400"/>
      <c r="AG40" s="400"/>
      <c r="AH40" s="400"/>
      <c r="AI40" s="400"/>
      <c r="AJ40" s="400"/>
      <c r="AK40" s="400"/>
    </row>
    <row r="41" spans="1:37" s="405" customFormat="1">
      <c r="W41" s="400"/>
      <c r="X41" s="400"/>
      <c r="Y41" s="400"/>
      <c r="Z41" s="400"/>
      <c r="AA41" s="400"/>
      <c r="AB41" s="400"/>
      <c r="AC41" s="400"/>
      <c r="AD41" s="400"/>
      <c r="AE41" s="400"/>
      <c r="AF41" s="400"/>
      <c r="AG41" s="400"/>
      <c r="AH41" s="400"/>
      <c r="AI41" s="400"/>
      <c r="AJ41" s="400"/>
      <c r="AK41" s="400"/>
    </row>
    <row r="42" spans="1:37" ht="13.5" thickBot="1">
      <c r="W42" s="400"/>
      <c r="X42" s="400"/>
      <c r="Y42" s="400"/>
      <c r="Z42" s="400"/>
      <c r="AA42" s="400"/>
      <c r="AB42" s="400"/>
      <c r="AC42" s="400"/>
      <c r="AD42" s="400"/>
      <c r="AE42" s="400"/>
      <c r="AF42" s="400"/>
      <c r="AG42" s="400"/>
      <c r="AH42" s="400"/>
      <c r="AI42" s="400"/>
      <c r="AJ42" s="400"/>
      <c r="AK42" s="400"/>
    </row>
    <row r="43" spans="1:37" s="405" customFormat="1">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2.75" customHeight="1">
      <c r="B45" s="413"/>
      <c r="C45" s="910"/>
      <c r="D45" s="910"/>
      <c r="E45" s="910"/>
      <c r="F45" s="910"/>
      <c r="G45" s="910"/>
      <c r="H45" s="910"/>
      <c r="I45" s="910"/>
      <c r="J45" s="910"/>
      <c r="K45" s="910"/>
      <c r="L45" s="910"/>
      <c r="M45" s="910"/>
      <c r="N45" s="910"/>
      <c r="O45" s="910"/>
      <c r="P45" s="910"/>
      <c r="Q45" s="910"/>
      <c r="R45" s="910"/>
      <c r="S45" s="910"/>
      <c r="T45" s="910"/>
      <c r="U45" s="910"/>
      <c r="V45" s="910"/>
      <c r="W45" s="407"/>
      <c r="X45" s="407"/>
      <c r="Y45" s="407"/>
      <c r="Z45" s="407"/>
      <c r="AA45" s="407"/>
      <c r="AB45" s="407"/>
      <c r="AC45" s="407"/>
      <c r="AD45" s="407"/>
      <c r="AE45" s="407"/>
      <c r="AF45" s="407"/>
      <c r="AG45" s="407"/>
      <c r="AH45" s="407"/>
      <c r="AI45" s="407"/>
      <c r="AJ45" s="406"/>
      <c r="AK45" s="400"/>
    </row>
    <row r="46" spans="1:37"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cols>
    <col min="1" max="1" width="5.5703125" style="510" customWidth="1"/>
    <col min="2" max="2" width="18.7109375" style="510" customWidth="1"/>
    <col min="3" max="3" width="1.42578125" style="510" customWidth="1"/>
    <col min="4" max="4" width="3.7109375" style="510" customWidth="1"/>
    <col min="5" max="5" width="3.5703125" style="510" customWidth="1"/>
    <col min="6" max="6" width="12.42578125" style="510" customWidth="1"/>
    <col min="7" max="7" width="12.140625" style="510" customWidth="1"/>
    <col min="8" max="8" width="1.42578125" style="510" customWidth="1"/>
    <col min="9" max="9" width="3.7109375" style="510" customWidth="1"/>
    <col min="10" max="10" width="3.5703125" style="510" customWidth="1"/>
    <col min="11" max="11" width="10.5703125" style="510" customWidth="1"/>
    <col min="12" max="12" width="14.42578125" style="510" customWidth="1"/>
    <col min="13" max="16384" width="9.140625" style="510"/>
  </cols>
  <sheetData>
    <row r="1" spans="1:15" ht="9.75" customHeight="1">
      <c r="A1" s="509"/>
      <c r="B1" s="510" t="s">
        <v>2816</v>
      </c>
      <c r="C1" s="453"/>
      <c r="G1" s="453"/>
      <c r="H1" s="453"/>
      <c r="I1" s="453"/>
      <c r="J1" s="453"/>
      <c r="K1" s="453"/>
    </row>
    <row r="2" spans="1:15" ht="23.25" customHeight="1">
      <c r="A2" s="509"/>
      <c r="B2" s="1209" t="s">
        <v>2817</v>
      </c>
      <c r="C2" s="1212"/>
      <c r="D2" s="533" t="s">
        <v>1231</v>
      </c>
      <c r="E2" s="532" t="str">
        <f>"  "&amp;'SK Cover sheet'!A11&amp;"  "&amp;'SK Cover sheet'!B11&amp;"  "&amp;'SK Cover sheet'!C11&amp;"  "&amp;'SK Cover sheet'!D11&amp;"  "&amp;'SK Cover sheet'!E11&amp;"  "&amp;'SK Cover sheet'!F11&amp;"  "&amp;'SK Cover sheet'!G11&amp;"  "&amp;'SK Cover sheet'!H11&amp;"  "&amp;'SK Cover sheet'!I11&amp;"  "&amp;'SK Cover sheet'!J11</f>
        <v xml:space="preserve">  2  0  2  0  1  2  5  7  7  8</v>
      </c>
      <c r="F2" s="531"/>
      <c r="G2" s="530"/>
      <c r="H2" s="1218"/>
      <c r="I2" s="530" t="s">
        <v>1074</v>
      </c>
      <c r="J2" s="1052" t="str">
        <f>"  "&amp;'SK Cover sheet'!A13&amp;"  "&amp;'SK Cover sheet'!B13&amp;"  "&amp;'SK Cover sheet'!C13&amp;"  "&amp;'SK Cover sheet'!D13&amp;"  "&amp;'SK Cover sheet'!E13&amp;"  "&amp;'SK Cover sheet'!F13&amp;"  "&amp;'SK Cover sheet'!G13&amp;"  "&amp;'SK Cover sheet'!H13&amp;" "</f>
        <v xml:space="preserve">  3  6  3  7  1  4  5  8 </v>
      </c>
      <c r="K2" s="1210"/>
      <c r="L2" s="1211"/>
    </row>
    <row r="3" spans="1:15" ht="2.25" customHeight="1" thickBot="1">
      <c r="A3" s="509"/>
      <c r="C3" s="588"/>
      <c r="D3" s="588"/>
      <c r="F3" s="588"/>
      <c r="G3" s="588"/>
      <c r="H3" s="588"/>
      <c r="I3" s="588"/>
    </row>
    <row r="4" spans="1:15" s="527" customFormat="1" ht="11.25" customHeight="1">
      <c r="A4" s="1976" t="s">
        <v>1137</v>
      </c>
      <c r="B4" s="1978" t="s">
        <v>1181</v>
      </c>
      <c r="C4" s="1963" t="s">
        <v>1135</v>
      </c>
      <c r="D4" s="1964"/>
      <c r="E4" s="1936" t="s">
        <v>2</v>
      </c>
      <c r="F4" s="1927"/>
      <c r="G4" s="1927"/>
      <c r="H4" s="1927"/>
      <c r="I4" s="1927"/>
      <c r="J4" s="1937"/>
      <c r="K4" s="1931" t="s">
        <v>1180</v>
      </c>
      <c r="L4" s="1932"/>
    </row>
    <row r="5" spans="1:15" s="527" customFormat="1" ht="11.25" customHeight="1">
      <c r="A5" s="1977"/>
      <c r="B5" s="1938"/>
      <c r="C5" s="1963"/>
      <c r="D5" s="1964"/>
      <c r="E5" s="1939">
        <v>1</v>
      </c>
      <c r="F5" s="1938" t="s">
        <v>1179</v>
      </c>
      <c r="G5" s="1938"/>
      <c r="H5" s="1929" t="s">
        <v>1178</v>
      </c>
      <c r="I5" s="1940"/>
      <c r="J5" s="1930"/>
      <c r="K5" s="1926"/>
      <c r="L5" s="1933"/>
    </row>
    <row r="6" spans="1:15" s="527" customFormat="1" ht="12" customHeight="1">
      <c r="A6" s="1977"/>
      <c r="B6" s="1938"/>
      <c r="C6" s="1965"/>
      <c r="D6" s="1966"/>
      <c r="E6" s="1939"/>
      <c r="F6" s="1938" t="s">
        <v>1177</v>
      </c>
      <c r="G6" s="1938"/>
      <c r="H6" s="1924"/>
      <c r="I6" s="1941"/>
      <c r="J6" s="1942"/>
      <c r="K6" s="1924" t="s">
        <v>1176</v>
      </c>
      <c r="L6" s="1925"/>
    </row>
    <row r="7" spans="1:15" s="529" customFormat="1" ht="27.95" customHeight="1">
      <c r="A7" s="1979"/>
      <c r="B7" s="1950" t="s">
        <v>2818</v>
      </c>
      <c r="C7" s="1967" t="s">
        <v>522</v>
      </c>
      <c r="D7" s="1968"/>
      <c r="E7" s="1922">
        <f>BS!E10</f>
        <v>0</v>
      </c>
      <c r="F7" s="1922"/>
      <c r="G7" s="1922"/>
      <c r="H7" s="1917">
        <f>E7-E8</f>
        <v>0</v>
      </c>
      <c r="I7" s="1943"/>
      <c r="J7" s="1943"/>
      <c r="K7" s="1918"/>
      <c r="L7" s="528"/>
    </row>
    <row r="8" spans="1:15" s="529" customFormat="1" ht="27.95" customHeight="1">
      <c r="A8" s="1979"/>
      <c r="B8" s="1950"/>
      <c r="C8" s="1969"/>
      <c r="D8" s="1970"/>
      <c r="E8" s="1922">
        <f>BS!F10</f>
        <v>0</v>
      </c>
      <c r="F8" s="1922"/>
      <c r="G8" s="1922"/>
      <c r="H8" s="1917"/>
      <c r="I8" s="1918"/>
      <c r="J8" s="1934">
        <f>BS!G10</f>
        <v>0</v>
      </c>
      <c r="K8" s="1935"/>
      <c r="L8" s="1921"/>
      <c r="O8" s="529" t="s">
        <v>1093</v>
      </c>
    </row>
    <row r="9" spans="1:15" s="529" customFormat="1" ht="27.95" customHeight="1">
      <c r="A9" s="1975" t="s">
        <v>523</v>
      </c>
      <c r="B9" s="1604" t="s">
        <v>2819</v>
      </c>
      <c r="C9" s="1967" t="s">
        <v>525</v>
      </c>
      <c r="D9" s="1968"/>
      <c r="E9" s="1919">
        <f>BS!E11</f>
        <v>0</v>
      </c>
      <c r="F9" s="1920"/>
      <c r="G9" s="1923"/>
      <c r="H9" s="1917">
        <f>E9-E10</f>
        <v>0</v>
      </c>
      <c r="I9" s="1943"/>
      <c r="J9" s="1943"/>
      <c r="K9" s="1918"/>
      <c r="L9" s="528"/>
    </row>
    <row r="10" spans="1:15" s="529" customFormat="1" ht="27.95" customHeight="1">
      <c r="A10" s="1975"/>
      <c r="B10" s="1604"/>
      <c r="C10" s="1969"/>
      <c r="D10" s="1970"/>
      <c r="E10" s="1919">
        <f>BS!F11</f>
        <v>0</v>
      </c>
      <c r="F10" s="1920"/>
      <c r="G10" s="1923"/>
      <c r="H10" s="1917"/>
      <c r="I10" s="1918"/>
      <c r="J10" s="1919">
        <f>BS!G11</f>
        <v>0</v>
      </c>
      <c r="K10" s="1920"/>
      <c r="L10" s="1921"/>
    </row>
    <row r="11" spans="1:15" s="529" customFormat="1" ht="27.95" customHeight="1">
      <c r="A11" s="1975" t="s">
        <v>526</v>
      </c>
      <c r="B11" s="1653" t="s">
        <v>2820</v>
      </c>
      <c r="C11" s="1967" t="s">
        <v>528</v>
      </c>
      <c r="D11" s="1968"/>
      <c r="E11" s="1922">
        <f>'BS old'!D12</f>
        <v>0</v>
      </c>
      <c r="F11" s="1922"/>
      <c r="G11" s="1922"/>
      <c r="H11" s="1917">
        <f>'BS old'!F12</f>
        <v>0</v>
      </c>
      <c r="I11" s="1943"/>
      <c r="J11" s="1943"/>
      <c r="K11" s="1918"/>
      <c r="L11" s="528"/>
    </row>
    <row r="12" spans="1:15" s="529" customFormat="1" ht="27.95" customHeight="1">
      <c r="A12" s="1975"/>
      <c r="B12" s="1654"/>
      <c r="C12" s="1969"/>
      <c r="D12" s="1970"/>
      <c r="E12" s="1922">
        <f>'BS old'!E12</f>
        <v>0</v>
      </c>
      <c r="F12" s="1922"/>
      <c r="G12" s="1922"/>
      <c r="H12" s="1219"/>
      <c r="I12" s="1220"/>
      <c r="J12" s="1919">
        <f>'BS old'!G12</f>
        <v>0</v>
      </c>
      <c r="K12" s="1920"/>
      <c r="L12" s="1921"/>
    </row>
    <row r="13" spans="1:15" s="527" customFormat="1" ht="27.95" customHeight="1">
      <c r="A13" s="1973" t="s">
        <v>529</v>
      </c>
      <c r="B13" s="1948" t="s">
        <v>1230</v>
      </c>
      <c r="C13" s="1981" t="s">
        <v>531</v>
      </c>
      <c r="D13" s="1982"/>
      <c r="E13" s="1922">
        <f>'BS old'!D13</f>
        <v>0</v>
      </c>
      <c r="F13" s="1922"/>
      <c r="G13" s="1922"/>
      <c r="H13" s="1917">
        <f>'BS old'!F13</f>
        <v>0</v>
      </c>
      <c r="I13" s="1943"/>
      <c r="J13" s="1943"/>
      <c r="K13" s="1918"/>
      <c r="L13" s="528"/>
    </row>
    <row r="14" spans="1:15" s="527" customFormat="1" ht="27.95" customHeight="1">
      <c r="A14" s="1974"/>
      <c r="B14" s="1948"/>
      <c r="C14" s="1983"/>
      <c r="D14" s="1984"/>
      <c r="E14" s="1922">
        <f>'BS old'!E13</f>
        <v>0</v>
      </c>
      <c r="F14" s="1922"/>
      <c r="G14" s="1922"/>
      <c r="H14" s="1219"/>
      <c r="I14" s="1220"/>
      <c r="J14" s="1919">
        <f>'BS old'!G13</f>
        <v>0</v>
      </c>
      <c r="K14" s="1920"/>
      <c r="L14" s="1921"/>
    </row>
    <row r="15" spans="1:15" s="527" customFormat="1" ht="27.95" customHeight="1">
      <c r="A15" s="1972" t="s">
        <v>532</v>
      </c>
      <c r="B15" s="1948" t="s">
        <v>1229</v>
      </c>
      <c r="C15" s="1981" t="s">
        <v>534</v>
      </c>
      <c r="D15" s="1982"/>
      <c r="E15" s="1922">
        <f>'BS old'!D14</f>
        <v>0</v>
      </c>
      <c r="F15" s="1922"/>
      <c r="G15" s="1922"/>
      <c r="H15" s="1917">
        <f>'BS old'!F14</f>
        <v>0</v>
      </c>
      <c r="I15" s="1943"/>
      <c r="J15" s="1943"/>
      <c r="K15" s="1918"/>
      <c r="L15" s="528"/>
    </row>
    <row r="16" spans="1:15" s="527" customFormat="1" ht="27.95" customHeight="1">
      <c r="A16" s="1972"/>
      <c r="B16" s="1948"/>
      <c r="C16" s="1983"/>
      <c r="D16" s="1984"/>
      <c r="E16" s="1922">
        <f>'BS old'!E14</f>
        <v>0</v>
      </c>
      <c r="F16" s="1922"/>
      <c r="G16" s="1922"/>
      <c r="H16" s="1219"/>
      <c r="I16" s="1220"/>
      <c r="J16" s="1919">
        <f>'BS old'!G14</f>
        <v>0</v>
      </c>
      <c r="K16" s="1920"/>
      <c r="L16" s="1921"/>
    </row>
    <row r="17" spans="1:12" s="527" customFormat="1" ht="27.95" customHeight="1">
      <c r="A17" s="1972" t="s">
        <v>535</v>
      </c>
      <c r="B17" s="1948" t="s">
        <v>1228</v>
      </c>
      <c r="C17" s="1981" t="s">
        <v>537</v>
      </c>
      <c r="D17" s="1982"/>
      <c r="E17" s="1922">
        <f>'BS old'!D15</f>
        <v>0</v>
      </c>
      <c r="F17" s="1922"/>
      <c r="G17" s="1922"/>
      <c r="H17" s="1917">
        <f>'BS old'!F15</f>
        <v>0</v>
      </c>
      <c r="I17" s="1943"/>
      <c r="J17" s="1943"/>
      <c r="K17" s="1918"/>
      <c r="L17" s="528"/>
    </row>
    <row r="18" spans="1:12" s="527" customFormat="1" ht="27.95" customHeight="1">
      <c r="A18" s="1972"/>
      <c r="B18" s="1948"/>
      <c r="C18" s="1983"/>
      <c r="D18" s="1984"/>
      <c r="E18" s="1922">
        <f>'BS old'!E15</f>
        <v>0</v>
      </c>
      <c r="F18" s="1922"/>
      <c r="G18" s="1922"/>
      <c r="H18" s="1219"/>
      <c r="I18" s="1220"/>
      <c r="J18" s="1919">
        <f>'BS old'!G15</f>
        <v>0</v>
      </c>
      <c r="K18" s="1920"/>
      <c r="L18" s="1921"/>
    </row>
    <row r="19" spans="1:12" s="527" customFormat="1" ht="27.95" customHeight="1">
      <c r="A19" s="1972" t="s">
        <v>538</v>
      </c>
      <c r="B19" s="1948" t="s">
        <v>1227</v>
      </c>
      <c r="C19" s="1981" t="s">
        <v>540</v>
      </c>
      <c r="D19" s="1982"/>
      <c r="E19" s="1922">
        <f>'BS old'!D16</f>
        <v>0</v>
      </c>
      <c r="F19" s="1922"/>
      <c r="G19" s="1922"/>
      <c r="H19" s="1917">
        <f>'BS old'!F16</f>
        <v>0</v>
      </c>
      <c r="I19" s="1943"/>
      <c r="J19" s="1943"/>
      <c r="K19" s="1918"/>
      <c r="L19" s="528"/>
    </row>
    <row r="20" spans="1:12" s="527" customFormat="1" ht="27.95" customHeight="1">
      <c r="A20" s="1972"/>
      <c r="B20" s="1948"/>
      <c r="C20" s="1983"/>
      <c r="D20" s="1984"/>
      <c r="E20" s="1922">
        <f>'BS old'!E16</f>
        <v>0</v>
      </c>
      <c r="F20" s="1922"/>
      <c r="G20" s="1922"/>
      <c r="H20" s="1219"/>
      <c r="I20" s="1220"/>
      <c r="J20" s="1919">
        <f>'BS old'!G16</f>
        <v>0</v>
      </c>
      <c r="K20" s="1920"/>
      <c r="L20" s="1921"/>
    </row>
    <row r="21" spans="1:12" s="527" customFormat="1" ht="27.95" customHeight="1">
      <c r="A21" s="1972" t="s">
        <v>541</v>
      </c>
      <c r="B21" s="1948" t="s">
        <v>1226</v>
      </c>
      <c r="C21" s="1981" t="s">
        <v>543</v>
      </c>
      <c r="D21" s="1982"/>
      <c r="E21" s="1922">
        <f>'BS old'!D17</f>
        <v>0</v>
      </c>
      <c r="F21" s="1922"/>
      <c r="G21" s="1922"/>
      <c r="H21" s="1917">
        <f>'BS old'!F17</f>
        <v>0</v>
      </c>
      <c r="I21" s="1943"/>
      <c r="J21" s="1943"/>
      <c r="K21" s="1918"/>
      <c r="L21" s="528"/>
    </row>
    <row r="22" spans="1:12" s="527" customFormat="1" ht="27.95" customHeight="1">
      <c r="A22" s="1972"/>
      <c r="B22" s="1948"/>
      <c r="C22" s="1983"/>
      <c r="D22" s="1984"/>
      <c r="E22" s="1922">
        <f>'BS old'!E17</f>
        <v>0</v>
      </c>
      <c r="F22" s="1922"/>
      <c r="G22" s="1922"/>
      <c r="H22" s="1219"/>
      <c r="I22" s="1220"/>
      <c r="J22" s="1919">
        <f>'BS old'!G17</f>
        <v>0</v>
      </c>
      <c r="K22" s="1920"/>
      <c r="L22" s="1921"/>
    </row>
    <row r="23" spans="1:12" s="527" customFormat="1" ht="27.95" customHeight="1">
      <c r="A23" s="1972" t="s">
        <v>544</v>
      </c>
      <c r="B23" s="1948" t="s">
        <v>1225</v>
      </c>
      <c r="C23" s="1981" t="s">
        <v>546</v>
      </c>
      <c r="D23" s="1982"/>
      <c r="E23" s="1922">
        <f>'BS old'!D18</f>
        <v>0</v>
      </c>
      <c r="F23" s="1922"/>
      <c r="G23" s="1922"/>
      <c r="H23" s="1917">
        <f>'BS old'!F18</f>
        <v>0</v>
      </c>
      <c r="I23" s="1943"/>
      <c r="J23" s="1943"/>
      <c r="K23" s="1918"/>
      <c r="L23" s="528"/>
    </row>
    <row r="24" spans="1:12" s="527" customFormat="1" ht="27.95" customHeight="1">
      <c r="A24" s="1972"/>
      <c r="B24" s="1948"/>
      <c r="C24" s="1983"/>
      <c r="D24" s="1984"/>
      <c r="E24" s="1922">
        <f>'BS old'!E18</f>
        <v>0</v>
      </c>
      <c r="F24" s="1922"/>
      <c r="G24" s="1922"/>
      <c r="H24" s="1219"/>
      <c r="I24" s="1220"/>
      <c r="J24" s="1919">
        <f>'BS old'!G18</f>
        <v>0</v>
      </c>
      <c r="K24" s="1920"/>
      <c r="L24" s="1921"/>
    </row>
    <row r="25" spans="1:12" s="527" customFormat="1" ht="27.95" customHeight="1">
      <c r="A25" s="1972" t="s">
        <v>547</v>
      </c>
      <c r="B25" s="1948" t="s">
        <v>1224</v>
      </c>
      <c r="C25" s="1981" t="s">
        <v>549</v>
      </c>
      <c r="D25" s="1982"/>
      <c r="E25" s="1922">
        <f>'BS old'!D19</f>
        <v>0</v>
      </c>
      <c r="F25" s="1922"/>
      <c r="G25" s="1922"/>
      <c r="H25" s="1917">
        <f>'BS old'!F19</f>
        <v>0</v>
      </c>
      <c r="I25" s="1943"/>
      <c r="J25" s="1943"/>
      <c r="K25" s="1918"/>
      <c r="L25" s="528"/>
    </row>
    <row r="26" spans="1:12" s="527" customFormat="1" ht="27.95" customHeight="1">
      <c r="A26" s="1972"/>
      <c r="B26" s="1948"/>
      <c r="C26" s="1983"/>
      <c r="D26" s="1984"/>
      <c r="E26" s="1922">
        <f>'BS old'!E19</f>
        <v>0</v>
      </c>
      <c r="F26" s="1922"/>
      <c r="G26" s="1922"/>
      <c r="H26" s="1219"/>
      <c r="I26" s="1220"/>
      <c r="J26" s="1919">
        <f>'BS old'!G19</f>
        <v>0</v>
      </c>
      <c r="K26" s="1920"/>
      <c r="L26" s="1921"/>
    </row>
    <row r="27" spans="1:12" s="529" customFormat="1" ht="27.95" customHeight="1">
      <c r="A27" s="1985" t="s">
        <v>550</v>
      </c>
      <c r="B27" s="1950" t="s">
        <v>1223</v>
      </c>
      <c r="C27" s="1967" t="s">
        <v>552</v>
      </c>
      <c r="D27" s="1968"/>
      <c r="E27" s="1922">
        <f>'BS old'!D20</f>
        <v>0</v>
      </c>
      <c r="F27" s="1922"/>
      <c r="G27" s="1922"/>
      <c r="H27" s="1917">
        <f>'BS old'!F20</f>
        <v>0</v>
      </c>
      <c r="I27" s="1943"/>
      <c r="J27" s="1943"/>
      <c r="K27" s="1918"/>
      <c r="L27" s="528"/>
    </row>
    <row r="28" spans="1:12" s="529" customFormat="1" ht="27.95" customHeight="1">
      <c r="A28" s="1975"/>
      <c r="B28" s="1950"/>
      <c r="C28" s="1969"/>
      <c r="D28" s="1970"/>
      <c r="E28" s="1922">
        <f>'BS old'!E20</f>
        <v>0</v>
      </c>
      <c r="F28" s="1922"/>
      <c r="G28" s="1922"/>
      <c r="H28" s="1917"/>
      <c r="I28" s="1918"/>
      <c r="J28" s="1919">
        <f>'BS old'!G20</f>
        <v>0</v>
      </c>
      <c r="K28" s="1920"/>
      <c r="L28" s="1921"/>
    </row>
    <row r="29" spans="1:12" s="527" customFormat="1" ht="27.95" customHeight="1">
      <c r="A29" s="1973" t="s">
        <v>553</v>
      </c>
      <c r="B29" s="1948" t="s">
        <v>1222</v>
      </c>
      <c r="C29" s="1981" t="s">
        <v>555</v>
      </c>
      <c r="D29" s="1982"/>
      <c r="E29" s="1922">
        <f>'BS old'!D21</f>
        <v>0</v>
      </c>
      <c r="F29" s="1922"/>
      <c r="G29" s="1922"/>
      <c r="H29" s="1917">
        <f>'BS old'!F21</f>
        <v>0</v>
      </c>
      <c r="I29" s="1943"/>
      <c r="J29" s="1943"/>
      <c r="K29" s="1918"/>
      <c r="L29" s="528"/>
    </row>
    <row r="30" spans="1:12" s="527" customFormat="1" ht="27.95" customHeight="1">
      <c r="A30" s="1980"/>
      <c r="B30" s="1948"/>
      <c r="C30" s="1983"/>
      <c r="D30" s="1984"/>
      <c r="E30" s="1922">
        <f>'BS old'!E21</f>
        <v>0</v>
      </c>
      <c r="F30" s="1922"/>
      <c r="G30" s="1922"/>
      <c r="H30" s="1219"/>
      <c r="I30" s="1220"/>
      <c r="J30" s="1919">
        <f>'BS old'!G21</f>
        <v>0</v>
      </c>
      <c r="K30" s="1920"/>
      <c r="L30" s="1921"/>
    </row>
    <row r="31" spans="1:12" s="527" customFormat="1" ht="27.95" customHeight="1">
      <c r="A31" s="1972" t="s">
        <v>532</v>
      </c>
      <c r="B31" s="1948" t="s">
        <v>1221</v>
      </c>
      <c r="C31" s="1981" t="s">
        <v>557</v>
      </c>
      <c r="D31" s="1982"/>
      <c r="E31" s="1922">
        <f>'BS old'!D22</f>
        <v>0</v>
      </c>
      <c r="F31" s="1922"/>
      <c r="G31" s="1922"/>
      <c r="H31" s="1917">
        <f>'BS old'!F22</f>
        <v>0</v>
      </c>
      <c r="I31" s="1943"/>
      <c r="J31" s="1943"/>
      <c r="K31" s="1918"/>
      <c r="L31" s="528"/>
    </row>
    <row r="32" spans="1:12" s="527" customFormat="1" ht="27.95" customHeight="1">
      <c r="A32" s="1972"/>
      <c r="B32" s="1948"/>
      <c r="C32" s="1983"/>
      <c r="D32" s="1984"/>
      <c r="E32" s="1922">
        <f>'BS old'!E22</f>
        <v>0</v>
      </c>
      <c r="F32" s="1922"/>
      <c r="G32" s="1922"/>
      <c r="H32" s="1917"/>
      <c r="I32" s="1918"/>
      <c r="J32" s="1919">
        <f>'BS old'!G22</f>
        <v>0</v>
      </c>
      <c r="K32" s="1920"/>
      <c r="L32" s="1921"/>
    </row>
    <row r="33" spans="1:12" s="527" customFormat="1" ht="11.25" customHeight="1">
      <c r="A33" s="1989" t="s">
        <v>1137</v>
      </c>
      <c r="B33" s="1988" t="s">
        <v>1181</v>
      </c>
      <c r="C33" s="1044"/>
      <c r="D33" s="1997" t="s">
        <v>1135</v>
      </c>
      <c r="E33" s="1926" t="s">
        <v>2</v>
      </c>
      <c r="F33" s="1927"/>
      <c r="G33" s="1927"/>
      <c r="H33" s="1927"/>
      <c r="I33" s="1927"/>
      <c r="J33" s="1928"/>
      <c r="K33" s="1946" t="s">
        <v>1180</v>
      </c>
      <c r="L33" s="1947"/>
    </row>
    <row r="34" spans="1:12" s="527" customFormat="1" ht="11.25" customHeight="1">
      <c r="A34" s="1977"/>
      <c r="B34" s="1938"/>
      <c r="C34" s="1045"/>
      <c r="D34" s="1998"/>
      <c r="E34" s="1939">
        <v>1</v>
      </c>
      <c r="F34" s="1938" t="s">
        <v>1179</v>
      </c>
      <c r="G34" s="1938"/>
      <c r="H34" s="1039"/>
      <c r="I34" s="1944" t="s">
        <v>1178</v>
      </c>
      <c r="J34" s="1945"/>
      <c r="K34" s="1926"/>
      <c r="L34" s="1933"/>
    </row>
    <row r="35" spans="1:12" s="527" customFormat="1" ht="12" customHeight="1">
      <c r="A35" s="1977"/>
      <c r="B35" s="1938"/>
      <c r="C35" s="1045"/>
      <c r="D35" s="1998"/>
      <c r="E35" s="1939"/>
      <c r="F35" s="1938" t="s">
        <v>1177</v>
      </c>
      <c r="G35" s="1938"/>
      <c r="H35" s="1041"/>
      <c r="I35" s="1929"/>
      <c r="J35" s="1930"/>
      <c r="K35" s="1924" t="s">
        <v>1176</v>
      </c>
      <c r="L35" s="1925"/>
    </row>
    <row r="36" spans="1:12" ht="27.95" customHeight="1">
      <c r="A36" s="2001" t="s">
        <v>535</v>
      </c>
      <c r="B36" s="2002" t="s">
        <v>1220</v>
      </c>
      <c r="C36" s="1042"/>
      <c r="D36" s="1962" t="s">
        <v>559</v>
      </c>
      <c r="E36" s="1922">
        <f>'BS old'!D23</f>
        <v>0</v>
      </c>
      <c r="F36" s="1922"/>
      <c r="G36" s="1922"/>
      <c r="H36" s="1038"/>
      <c r="I36" s="1919">
        <f>'BS old'!F23</f>
        <v>0</v>
      </c>
      <c r="J36" s="1920"/>
      <c r="K36" s="1923"/>
      <c r="L36" s="528"/>
    </row>
    <row r="37" spans="1:12" ht="27.95" customHeight="1">
      <c r="A37" s="1972"/>
      <c r="B37" s="1948"/>
      <c r="C37" s="1043"/>
      <c r="D37" s="1959"/>
      <c r="E37" s="1922">
        <f>'BS old'!E23</f>
        <v>0</v>
      </c>
      <c r="F37" s="1922"/>
      <c r="G37" s="1922"/>
      <c r="H37" s="1046"/>
      <c r="I37" s="613"/>
      <c r="J37" s="1919">
        <f>'BS old'!G23</f>
        <v>0</v>
      </c>
      <c r="K37" s="1920"/>
      <c r="L37" s="1921"/>
    </row>
    <row r="38" spans="1:12" ht="27.95" customHeight="1">
      <c r="A38" s="1972" t="s">
        <v>538</v>
      </c>
      <c r="B38" s="1948" t="s">
        <v>1219</v>
      </c>
      <c r="C38" s="1043"/>
      <c r="D38" s="1959" t="s">
        <v>561</v>
      </c>
      <c r="E38" s="1922">
        <f>'BS old'!D24</f>
        <v>0</v>
      </c>
      <c r="F38" s="1922"/>
      <c r="G38" s="1922"/>
      <c r="H38" s="1038"/>
      <c r="I38" s="1919">
        <f>'BS old'!F24</f>
        <v>0</v>
      </c>
      <c r="J38" s="1920"/>
      <c r="K38" s="1923"/>
      <c r="L38" s="528"/>
    </row>
    <row r="39" spans="1:12" ht="27.95" customHeight="1">
      <c r="A39" s="1972"/>
      <c r="B39" s="1948"/>
      <c r="C39" s="1043"/>
      <c r="D39" s="1959"/>
      <c r="E39" s="1922">
        <f>'BS old'!E24</f>
        <v>0</v>
      </c>
      <c r="F39" s="1922"/>
      <c r="G39" s="1922"/>
      <c r="H39" s="1046"/>
      <c r="I39" s="613"/>
      <c r="J39" s="1919">
        <f>'BS old'!G24</f>
        <v>0</v>
      </c>
      <c r="K39" s="1920"/>
      <c r="L39" s="1921"/>
    </row>
    <row r="40" spans="1:12" ht="27.95" customHeight="1">
      <c r="A40" s="1972" t="s">
        <v>541</v>
      </c>
      <c r="B40" s="1948" t="s">
        <v>1218</v>
      </c>
      <c r="C40" s="1042"/>
      <c r="D40" s="1962" t="s">
        <v>563</v>
      </c>
      <c r="E40" s="1922">
        <f>'BS old'!D25</f>
        <v>0</v>
      </c>
      <c r="F40" s="1922"/>
      <c r="G40" s="1922"/>
      <c r="H40" s="1038"/>
      <c r="I40" s="1919">
        <f>'BS old'!F25</f>
        <v>0</v>
      </c>
      <c r="J40" s="1920"/>
      <c r="K40" s="1923"/>
      <c r="L40" s="528"/>
    </row>
    <row r="41" spans="1:12" ht="27.95" customHeight="1">
      <c r="A41" s="1972"/>
      <c r="B41" s="1948"/>
      <c r="C41" s="1043"/>
      <c r="D41" s="1959"/>
      <c r="E41" s="1922">
        <f>'BS old'!E25</f>
        <v>0</v>
      </c>
      <c r="F41" s="1922"/>
      <c r="G41" s="1922"/>
      <c r="H41" s="1046"/>
      <c r="I41" s="613"/>
      <c r="J41" s="1919">
        <f>'BS old'!G25</f>
        <v>0</v>
      </c>
      <c r="K41" s="1920"/>
      <c r="L41" s="1921"/>
    </row>
    <row r="42" spans="1:12" ht="27.95" customHeight="1">
      <c r="A42" s="1972" t="s">
        <v>544</v>
      </c>
      <c r="B42" s="1948" t="s">
        <v>1217</v>
      </c>
      <c r="C42" s="1043"/>
      <c r="D42" s="1959" t="s">
        <v>565</v>
      </c>
      <c r="E42" s="1922">
        <f>'BS old'!D26</f>
        <v>0</v>
      </c>
      <c r="F42" s="1922"/>
      <c r="G42" s="1922"/>
      <c r="H42" s="1038"/>
      <c r="I42" s="1919">
        <f>'BS old'!F26</f>
        <v>0</v>
      </c>
      <c r="J42" s="1920"/>
      <c r="K42" s="1923"/>
      <c r="L42" s="528"/>
    </row>
    <row r="43" spans="1:12" ht="27.95" customHeight="1">
      <c r="A43" s="1972"/>
      <c r="B43" s="1948"/>
      <c r="C43" s="1043"/>
      <c r="D43" s="1959"/>
      <c r="E43" s="1922">
        <f>'BS old'!E26</f>
        <v>0</v>
      </c>
      <c r="F43" s="1922"/>
      <c r="G43" s="1922"/>
      <c r="H43" s="1046"/>
      <c r="I43" s="613"/>
      <c r="J43" s="1919">
        <f>'BS old'!G26</f>
        <v>0</v>
      </c>
      <c r="K43" s="1920"/>
      <c r="L43" s="1921"/>
    </row>
    <row r="44" spans="1:12" ht="27.95" customHeight="1">
      <c r="A44" s="1972" t="s">
        <v>547</v>
      </c>
      <c r="B44" s="1948" t="s">
        <v>1216</v>
      </c>
      <c r="C44" s="1042"/>
      <c r="D44" s="1962" t="s">
        <v>567</v>
      </c>
      <c r="E44" s="1922">
        <f>'BS old'!D27</f>
        <v>0</v>
      </c>
      <c r="F44" s="1922"/>
      <c r="G44" s="1922"/>
      <c r="H44" s="1038"/>
      <c r="I44" s="1919">
        <f>'BS old'!F27</f>
        <v>0</v>
      </c>
      <c r="J44" s="1920"/>
      <c r="K44" s="1923"/>
      <c r="L44" s="528"/>
    </row>
    <row r="45" spans="1:12" ht="27.95" customHeight="1">
      <c r="A45" s="1972"/>
      <c r="B45" s="1948"/>
      <c r="C45" s="1043"/>
      <c r="D45" s="1959"/>
      <c r="E45" s="1922">
        <f>'BS old'!E27</f>
        <v>0</v>
      </c>
      <c r="F45" s="1922"/>
      <c r="G45" s="1922"/>
      <c r="H45" s="1046"/>
      <c r="I45" s="613"/>
      <c r="J45" s="1919">
        <f>'BS old'!G27</f>
        <v>0</v>
      </c>
      <c r="K45" s="1920"/>
      <c r="L45" s="1921"/>
    </row>
    <row r="46" spans="1:12" ht="27.95" customHeight="1">
      <c r="A46" s="1972" t="s">
        <v>568</v>
      </c>
      <c r="B46" s="1948" t="s">
        <v>1215</v>
      </c>
      <c r="C46" s="1043"/>
      <c r="D46" s="1959" t="s">
        <v>570</v>
      </c>
      <c r="E46" s="1922">
        <f>'BS old'!D28</f>
        <v>0</v>
      </c>
      <c r="F46" s="1922"/>
      <c r="G46" s="1922"/>
      <c r="H46" s="1038"/>
      <c r="I46" s="1919">
        <f>'BS old'!F28</f>
        <v>0</v>
      </c>
      <c r="J46" s="1920"/>
      <c r="K46" s="1923"/>
      <c r="L46" s="528"/>
    </row>
    <row r="47" spans="1:12" ht="27.95" customHeight="1">
      <c r="A47" s="1972"/>
      <c r="B47" s="1948"/>
      <c r="C47" s="1043"/>
      <c r="D47" s="1959"/>
      <c r="E47" s="1922">
        <f>'BS old'!E28</f>
        <v>0</v>
      </c>
      <c r="F47" s="1922"/>
      <c r="G47" s="1922"/>
      <c r="H47" s="1046"/>
      <c r="I47" s="613"/>
      <c r="J47" s="1919">
        <f>'BS old'!G28</f>
        <v>0</v>
      </c>
      <c r="K47" s="1920"/>
      <c r="L47" s="1921"/>
    </row>
    <row r="48" spans="1:12" ht="27.95" customHeight="1">
      <c r="A48" s="1972" t="s">
        <v>571</v>
      </c>
      <c r="B48" s="1948" t="s">
        <v>1214</v>
      </c>
      <c r="C48" s="1042"/>
      <c r="D48" s="1962" t="s">
        <v>573</v>
      </c>
      <c r="E48" s="1922">
        <f>'BS old'!D29</f>
        <v>0</v>
      </c>
      <c r="F48" s="1922"/>
      <c r="G48" s="1922"/>
      <c r="H48" s="1038"/>
      <c r="I48" s="1919">
        <f>'BS old'!F29</f>
        <v>0</v>
      </c>
      <c r="J48" s="1920"/>
      <c r="K48" s="1923"/>
      <c r="L48" s="528"/>
    </row>
    <row r="49" spans="1:12" ht="27.95" customHeight="1">
      <c r="A49" s="1972"/>
      <c r="B49" s="1948"/>
      <c r="C49" s="1043"/>
      <c r="D49" s="1959"/>
      <c r="E49" s="1922">
        <f>'BS old'!E29</f>
        <v>0</v>
      </c>
      <c r="F49" s="1922"/>
      <c r="G49" s="1922"/>
      <c r="H49" s="1046"/>
      <c r="I49" s="613"/>
      <c r="J49" s="1919">
        <f>'BS old'!G29</f>
        <v>0</v>
      </c>
      <c r="K49" s="1920"/>
      <c r="L49" s="1921"/>
    </row>
    <row r="50" spans="1:12" ht="27.95" customHeight="1">
      <c r="A50" s="1985" t="s">
        <v>574</v>
      </c>
      <c r="B50" s="1986" t="s">
        <v>1213</v>
      </c>
      <c r="C50" s="1049"/>
      <c r="D50" s="1959" t="s">
        <v>576</v>
      </c>
      <c r="E50" s="1922">
        <f>'BS old'!D30</f>
        <v>0</v>
      </c>
      <c r="F50" s="1922"/>
      <c r="G50" s="1922"/>
      <c r="H50" s="1038"/>
      <c r="I50" s="1919">
        <f>'BS old'!F30</f>
        <v>0</v>
      </c>
      <c r="J50" s="1920"/>
      <c r="K50" s="1923"/>
      <c r="L50" s="528"/>
    </row>
    <row r="51" spans="1:12" ht="27.95" customHeight="1">
      <c r="A51" s="1985"/>
      <c r="B51" s="1986"/>
      <c r="C51" s="1049"/>
      <c r="D51" s="1959"/>
      <c r="E51" s="1922">
        <f>'BS old'!E30</f>
        <v>0</v>
      </c>
      <c r="F51" s="1922"/>
      <c r="G51" s="1922"/>
      <c r="H51" s="1046"/>
      <c r="I51" s="613"/>
      <c r="J51" s="1919">
        <f>'BS old'!G30</f>
        <v>0</v>
      </c>
      <c r="K51" s="1920"/>
      <c r="L51" s="1921"/>
    </row>
    <row r="52" spans="1:12" s="458" customFormat="1" ht="27.95" customHeight="1">
      <c r="A52" s="1987" t="s">
        <v>577</v>
      </c>
      <c r="B52" s="1948" t="s">
        <v>1212</v>
      </c>
      <c r="C52" s="1042"/>
      <c r="D52" s="1962" t="s">
        <v>579</v>
      </c>
      <c r="E52" s="1922">
        <f>'BS old'!D31</f>
        <v>0</v>
      </c>
      <c r="F52" s="1922"/>
      <c r="G52" s="1922"/>
      <c r="H52" s="1038"/>
      <c r="I52" s="1919">
        <f>'BS old'!F31</f>
        <v>0</v>
      </c>
      <c r="J52" s="1920"/>
      <c r="K52" s="1923"/>
      <c r="L52" s="528"/>
    </row>
    <row r="53" spans="1:12" s="458" customFormat="1" ht="27.95" customHeight="1">
      <c r="A53" s="1987"/>
      <c r="B53" s="1948"/>
      <c r="C53" s="1043"/>
      <c r="D53" s="1959"/>
      <c r="E53" s="1922">
        <f>'BS old'!E31</f>
        <v>0</v>
      </c>
      <c r="F53" s="1922"/>
      <c r="G53" s="1922"/>
      <c r="H53" s="1046"/>
      <c r="I53" s="613"/>
      <c r="J53" s="1919">
        <f>'BS old'!G31</f>
        <v>0</v>
      </c>
      <c r="K53" s="1920"/>
      <c r="L53" s="1921"/>
    </row>
    <row r="54" spans="1:12" ht="27.95" customHeight="1">
      <c r="A54" s="1972" t="s">
        <v>532</v>
      </c>
      <c r="B54" s="1948" t="s">
        <v>1211</v>
      </c>
      <c r="C54" s="1043"/>
      <c r="D54" s="1959" t="s">
        <v>581</v>
      </c>
      <c r="E54" s="1922">
        <f>'BS old'!D32</f>
        <v>0</v>
      </c>
      <c r="F54" s="1922"/>
      <c r="G54" s="1922"/>
      <c r="H54" s="1038"/>
      <c r="I54" s="1919">
        <f>'BS old'!F32</f>
        <v>0</v>
      </c>
      <c r="J54" s="1920"/>
      <c r="K54" s="1923"/>
      <c r="L54" s="528"/>
    </row>
    <row r="55" spans="1:12" ht="27.95" customHeight="1">
      <c r="A55" s="1972"/>
      <c r="B55" s="1948"/>
      <c r="C55" s="1043"/>
      <c r="D55" s="1959"/>
      <c r="E55" s="1922">
        <f>'BS old'!E32</f>
        <v>0</v>
      </c>
      <c r="F55" s="1922"/>
      <c r="G55" s="1922"/>
      <c r="H55" s="1046"/>
      <c r="I55" s="613"/>
      <c r="J55" s="1919">
        <f>'BS old'!G32</f>
        <v>0</v>
      </c>
      <c r="K55" s="1920"/>
      <c r="L55" s="1921"/>
    </row>
    <row r="56" spans="1:12" ht="27.95" customHeight="1">
      <c r="A56" s="1972" t="s">
        <v>535</v>
      </c>
      <c r="B56" s="1948" t="s">
        <v>1210</v>
      </c>
      <c r="C56" s="1042"/>
      <c r="D56" s="1962" t="s">
        <v>583</v>
      </c>
      <c r="E56" s="1922">
        <f>'BS old'!D33</f>
        <v>0</v>
      </c>
      <c r="F56" s="1922"/>
      <c r="G56" s="1922"/>
      <c r="H56" s="1038"/>
      <c r="I56" s="1919">
        <f>'BS old'!F33</f>
        <v>0</v>
      </c>
      <c r="J56" s="1920"/>
      <c r="K56" s="1923"/>
      <c r="L56" s="528"/>
    </row>
    <row r="57" spans="1:12" ht="27.95" customHeight="1">
      <c r="A57" s="1972"/>
      <c r="B57" s="1948"/>
      <c r="C57" s="1043"/>
      <c r="D57" s="1959"/>
      <c r="E57" s="1922">
        <f>'BS old'!E33</f>
        <v>0</v>
      </c>
      <c r="F57" s="1922"/>
      <c r="G57" s="1922"/>
      <c r="H57" s="1046"/>
      <c r="I57" s="613"/>
      <c r="J57" s="1919">
        <f>'BS old'!G33</f>
        <v>0</v>
      </c>
      <c r="K57" s="1920"/>
      <c r="L57" s="1921"/>
    </row>
    <row r="58" spans="1:12" ht="27.95" customHeight="1">
      <c r="A58" s="1972" t="s">
        <v>538</v>
      </c>
      <c r="B58" s="1948" t="s">
        <v>1209</v>
      </c>
      <c r="C58" s="1043"/>
      <c r="D58" s="1959" t="s">
        <v>585</v>
      </c>
      <c r="E58" s="1922">
        <f>'BS old'!D34</f>
        <v>0</v>
      </c>
      <c r="F58" s="1922"/>
      <c r="G58" s="1922"/>
      <c r="H58" s="1038"/>
      <c r="I58" s="1919">
        <f>'BS old'!F34</f>
        <v>0</v>
      </c>
      <c r="J58" s="1920"/>
      <c r="K58" s="1923"/>
      <c r="L58" s="528"/>
    </row>
    <row r="59" spans="1:12" ht="27.95" customHeight="1">
      <c r="A59" s="1972"/>
      <c r="B59" s="1948"/>
      <c r="C59" s="1043"/>
      <c r="D59" s="1959"/>
      <c r="E59" s="1922">
        <f>'BS old'!E34</f>
        <v>0</v>
      </c>
      <c r="F59" s="1922"/>
      <c r="G59" s="1922"/>
      <c r="H59" s="1046"/>
      <c r="I59" s="613"/>
      <c r="J59" s="1919">
        <f>'BS old'!G34</f>
        <v>0</v>
      </c>
      <c r="K59" s="1920"/>
      <c r="L59" s="1921"/>
    </row>
    <row r="60" spans="1:12" ht="27.95" customHeight="1">
      <c r="A60" s="1972" t="s">
        <v>541</v>
      </c>
      <c r="B60" s="1948" t="s">
        <v>1208</v>
      </c>
      <c r="C60" s="1042"/>
      <c r="D60" s="1962" t="s">
        <v>587</v>
      </c>
      <c r="E60" s="1922">
        <f>'BS old'!D35</f>
        <v>0</v>
      </c>
      <c r="F60" s="1922"/>
      <c r="G60" s="1922"/>
      <c r="H60" s="1038"/>
      <c r="I60" s="1919">
        <f>'BS old'!F35</f>
        <v>0</v>
      </c>
      <c r="J60" s="1920"/>
      <c r="K60" s="1923"/>
      <c r="L60" s="528"/>
    </row>
    <row r="61" spans="1:12" ht="27.95" customHeight="1">
      <c r="A61" s="1972"/>
      <c r="B61" s="1948"/>
      <c r="C61" s="1043"/>
      <c r="D61" s="1959"/>
      <c r="E61" s="1922">
        <f>'BS old'!E35</f>
        <v>0</v>
      </c>
      <c r="F61" s="1922"/>
      <c r="G61" s="1922"/>
      <c r="H61" s="1046"/>
      <c r="I61" s="613"/>
      <c r="J61" s="1919">
        <f>'BS old'!G35</f>
        <v>0</v>
      </c>
      <c r="K61" s="1920"/>
      <c r="L61" s="1921"/>
    </row>
    <row r="62" spans="1:12" ht="27.95" customHeight="1">
      <c r="A62" s="1972" t="s">
        <v>544</v>
      </c>
      <c r="B62" s="1948" t="s">
        <v>1207</v>
      </c>
      <c r="C62" s="1043"/>
      <c r="D62" s="1959" t="s">
        <v>589</v>
      </c>
      <c r="E62" s="1922">
        <f>'BS old'!D36</f>
        <v>0</v>
      </c>
      <c r="F62" s="1922"/>
      <c r="G62" s="1922"/>
      <c r="H62" s="1038"/>
      <c r="I62" s="1919">
        <f>'BS old'!F36</f>
        <v>0</v>
      </c>
      <c r="J62" s="1920"/>
      <c r="K62" s="1923"/>
      <c r="L62" s="528"/>
    </row>
    <row r="63" spans="1:12" ht="27.95" customHeight="1">
      <c r="A63" s="1972"/>
      <c r="B63" s="1948"/>
      <c r="C63" s="1043"/>
      <c r="D63" s="1959"/>
      <c r="E63" s="1922">
        <f>'BS old'!E36</f>
        <v>0</v>
      </c>
      <c r="F63" s="1922"/>
      <c r="G63" s="1922"/>
      <c r="H63" s="1046"/>
      <c r="I63" s="613"/>
      <c r="J63" s="1919">
        <f>'BS old'!G36</f>
        <v>0</v>
      </c>
      <c r="K63" s="1920"/>
      <c r="L63" s="1921"/>
    </row>
    <row r="64" spans="1:12" ht="11.25" customHeight="1">
      <c r="A64" s="1989" t="s">
        <v>1137</v>
      </c>
      <c r="B64" s="1988" t="s">
        <v>1181</v>
      </c>
      <c r="C64" s="1044"/>
      <c r="D64" s="1997" t="s">
        <v>1135</v>
      </c>
      <c r="E64" s="1926" t="s">
        <v>2</v>
      </c>
      <c r="F64" s="1927"/>
      <c r="G64" s="1927"/>
      <c r="H64" s="1927"/>
      <c r="I64" s="1927"/>
      <c r="J64" s="1928"/>
      <c r="K64" s="1946" t="s">
        <v>1180</v>
      </c>
      <c r="L64" s="1947"/>
    </row>
    <row r="65" spans="1:12" ht="11.25" customHeight="1">
      <c r="A65" s="1977"/>
      <c r="B65" s="1938"/>
      <c r="C65" s="1045"/>
      <c r="D65" s="1998"/>
      <c r="E65" s="1939">
        <v>1</v>
      </c>
      <c r="F65" s="1938" t="s">
        <v>1179</v>
      </c>
      <c r="G65" s="1938"/>
      <c r="H65" s="1039"/>
      <c r="I65" s="1944" t="s">
        <v>1178</v>
      </c>
      <c r="J65" s="1945"/>
      <c r="K65" s="1926"/>
      <c r="L65" s="1933"/>
    </row>
    <row r="66" spans="1:12" ht="11.25" customHeight="1">
      <c r="A66" s="1977"/>
      <c r="B66" s="1938"/>
      <c r="C66" s="1045"/>
      <c r="D66" s="1998"/>
      <c r="E66" s="1939"/>
      <c r="F66" s="1938" t="s">
        <v>1177</v>
      </c>
      <c r="G66" s="1938"/>
      <c r="H66" s="1040"/>
      <c r="I66" s="1955"/>
      <c r="J66" s="1956"/>
      <c r="K66" s="1971" t="s">
        <v>1176</v>
      </c>
      <c r="L66" s="1925"/>
    </row>
    <row r="67" spans="1:12" ht="27.95" customHeight="1">
      <c r="A67" s="1972" t="s">
        <v>547</v>
      </c>
      <c r="B67" s="1948" t="s">
        <v>1206</v>
      </c>
      <c r="C67" s="1043"/>
      <c r="D67" s="1959" t="s">
        <v>888</v>
      </c>
      <c r="E67" s="1922">
        <f>'BS old'!D37</f>
        <v>0</v>
      </c>
      <c r="F67" s="1922"/>
      <c r="G67" s="1922"/>
      <c r="H67" s="1038"/>
      <c r="I67" s="1919">
        <f>'BS old'!F37</f>
        <v>0</v>
      </c>
      <c r="J67" s="1920"/>
      <c r="K67" s="1923"/>
      <c r="L67" s="528"/>
    </row>
    <row r="68" spans="1:12" ht="27.95" customHeight="1">
      <c r="A68" s="1972"/>
      <c r="B68" s="1948"/>
      <c r="C68" s="1043"/>
      <c r="D68" s="1959"/>
      <c r="E68" s="1922">
        <f>'BS old'!E37</f>
        <v>0</v>
      </c>
      <c r="F68" s="1922"/>
      <c r="G68" s="1922"/>
      <c r="H68" s="1046"/>
      <c r="I68" s="613"/>
      <c r="J68" s="1919">
        <f>'BS old'!G37</f>
        <v>0</v>
      </c>
      <c r="K68" s="1920"/>
      <c r="L68" s="1921"/>
    </row>
    <row r="69" spans="1:12" ht="27.95" customHeight="1">
      <c r="A69" s="1972" t="s">
        <v>568</v>
      </c>
      <c r="B69" s="1948" t="s">
        <v>1205</v>
      </c>
      <c r="C69" s="1043"/>
      <c r="D69" s="1959" t="s">
        <v>891</v>
      </c>
      <c r="E69" s="1922">
        <f>'BS old'!D38</f>
        <v>0</v>
      </c>
      <c r="F69" s="1922"/>
      <c r="G69" s="1922"/>
      <c r="H69" s="1038"/>
      <c r="I69" s="1919">
        <f>'BS old'!F38</f>
        <v>0</v>
      </c>
      <c r="J69" s="1920"/>
      <c r="K69" s="1923"/>
      <c r="L69" s="528"/>
    </row>
    <row r="70" spans="1:12" ht="27.95" customHeight="1">
      <c r="A70" s="1972"/>
      <c r="B70" s="1948"/>
      <c r="C70" s="1043"/>
      <c r="D70" s="1959"/>
      <c r="E70" s="1922">
        <f>'BS old'!E38</f>
        <v>0</v>
      </c>
      <c r="F70" s="1922"/>
      <c r="G70" s="1922"/>
      <c r="H70" s="1046"/>
      <c r="I70" s="613"/>
      <c r="J70" s="1919">
        <f>'BS old'!G38</f>
        <v>0</v>
      </c>
      <c r="K70" s="1920"/>
      <c r="L70" s="1921"/>
    </row>
    <row r="71" spans="1:12" ht="27.95" customHeight="1">
      <c r="A71" s="1975" t="s">
        <v>594</v>
      </c>
      <c r="B71" s="1986" t="s">
        <v>1204</v>
      </c>
      <c r="C71" s="1049"/>
      <c r="D71" s="1959" t="s">
        <v>894</v>
      </c>
      <c r="E71" s="1922">
        <f>'BS old'!D39</f>
        <v>0</v>
      </c>
      <c r="F71" s="1922"/>
      <c r="G71" s="1922"/>
      <c r="H71" s="1038"/>
      <c r="I71" s="1919">
        <f>'BS old'!F39</f>
        <v>0</v>
      </c>
      <c r="J71" s="1920"/>
      <c r="K71" s="1923"/>
      <c r="L71" s="528"/>
    </row>
    <row r="72" spans="1:12" ht="27.95" customHeight="1">
      <c r="A72" s="1975"/>
      <c r="B72" s="1950"/>
      <c r="C72" s="1047"/>
      <c r="D72" s="1959"/>
      <c r="E72" s="1922">
        <f>'BS old'!E39</f>
        <v>0</v>
      </c>
      <c r="F72" s="1922"/>
      <c r="G72" s="1922"/>
      <c r="H72" s="1046"/>
      <c r="I72" s="613"/>
      <c r="J72" s="1919">
        <f>'BS old'!G39</f>
        <v>0</v>
      </c>
      <c r="K72" s="1920"/>
      <c r="L72" s="1921"/>
    </row>
    <row r="73" spans="1:12" s="458" customFormat="1" ht="27.95" customHeight="1">
      <c r="A73" s="1985" t="s">
        <v>597</v>
      </c>
      <c r="B73" s="1986" t="s">
        <v>1203</v>
      </c>
      <c r="C73" s="1049"/>
      <c r="D73" s="1959" t="s">
        <v>897</v>
      </c>
      <c r="E73" s="1922">
        <f>'BS old'!D40</f>
        <v>0</v>
      </c>
      <c r="F73" s="1922"/>
      <c r="G73" s="1922"/>
      <c r="H73" s="1038"/>
      <c r="I73" s="1919">
        <f>'BS old'!F40</f>
        <v>0</v>
      </c>
      <c r="J73" s="1920"/>
      <c r="K73" s="1923"/>
      <c r="L73" s="528"/>
    </row>
    <row r="74" spans="1:12" s="458" customFormat="1" ht="27.95" customHeight="1">
      <c r="A74" s="1975"/>
      <c r="B74" s="1950"/>
      <c r="C74" s="1047"/>
      <c r="D74" s="1959"/>
      <c r="E74" s="1922">
        <f>'BS old'!E40</f>
        <v>0</v>
      </c>
      <c r="F74" s="1922"/>
      <c r="G74" s="1922"/>
      <c r="H74" s="1046"/>
      <c r="I74" s="613"/>
      <c r="J74" s="1919">
        <f>'BS old'!G40</f>
        <v>0</v>
      </c>
      <c r="K74" s="1920"/>
      <c r="L74" s="1921"/>
    </row>
    <row r="75" spans="1:12" s="458" customFormat="1" ht="27.95" customHeight="1">
      <c r="A75" s="1973" t="s">
        <v>600</v>
      </c>
      <c r="B75" s="1948" t="s">
        <v>1202</v>
      </c>
      <c r="C75" s="1043"/>
      <c r="D75" s="1959" t="s">
        <v>900</v>
      </c>
      <c r="E75" s="1922">
        <f>'BS old'!D41</f>
        <v>0</v>
      </c>
      <c r="F75" s="1922"/>
      <c r="G75" s="1922"/>
      <c r="H75" s="1038"/>
      <c r="I75" s="1919">
        <f>'BS old'!F41</f>
        <v>0</v>
      </c>
      <c r="J75" s="1920"/>
      <c r="K75" s="1923"/>
      <c r="L75" s="528"/>
    </row>
    <row r="76" spans="1:12" s="458" customFormat="1" ht="27.95" customHeight="1">
      <c r="A76" s="1980"/>
      <c r="B76" s="1948"/>
      <c r="C76" s="1043"/>
      <c r="D76" s="1959"/>
      <c r="E76" s="1922">
        <f>'BS old'!E41</f>
        <v>0</v>
      </c>
      <c r="F76" s="1922"/>
      <c r="G76" s="1922"/>
      <c r="H76" s="1046"/>
      <c r="I76" s="613"/>
      <c r="J76" s="1919">
        <f>'BS old'!G41</f>
        <v>0</v>
      </c>
      <c r="K76" s="1920"/>
      <c r="L76" s="1921"/>
    </row>
    <row r="77" spans="1:12" ht="27.95" customHeight="1">
      <c r="A77" s="1972" t="s">
        <v>532</v>
      </c>
      <c r="B77" s="1948" t="s">
        <v>1201</v>
      </c>
      <c r="C77" s="1043"/>
      <c r="D77" s="1959" t="s">
        <v>903</v>
      </c>
      <c r="E77" s="1922">
        <f>'BS old'!D42</f>
        <v>0</v>
      </c>
      <c r="F77" s="1922"/>
      <c r="G77" s="1922"/>
      <c r="H77" s="1038"/>
      <c r="I77" s="1919">
        <f>'BS old'!F42</f>
        <v>0</v>
      </c>
      <c r="J77" s="1920"/>
      <c r="K77" s="1923"/>
      <c r="L77" s="528"/>
    </row>
    <row r="78" spans="1:12" ht="27.95" customHeight="1">
      <c r="A78" s="1972"/>
      <c r="B78" s="1948"/>
      <c r="C78" s="1043"/>
      <c r="D78" s="1959"/>
      <c r="E78" s="1922">
        <f>'BS old'!E42</f>
        <v>0</v>
      </c>
      <c r="F78" s="1922"/>
      <c r="G78" s="1922"/>
      <c r="H78" s="1046"/>
      <c r="I78" s="613"/>
      <c r="J78" s="1919">
        <f>'BS old'!G42</f>
        <v>0</v>
      </c>
      <c r="K78" s="1920"/>
      <c r="L78" s="1921"/>
    </row>
    <row r="79" spans="1:12" ht="27.95" customHeight="1">
      <c r="A79" s="1972" t="s">
        <v>535</v>
      </c>
      <c r="B79" s="1948" t="s">
        <v>1200</v>
      </c>
      <c r="C79" s="1043"/>
      <c r="D79" s="1959" t="s">
        <v>906</v>
      </c>
      <c r="E79" s="1922">
        <f>'BS old'!D43</f>
        <v>0</v>
      </c>
      <c r="F79" s="1922"/>
      <c r="G79" s="1922"/>
      <c r="H79" s="1038"/>
      <c r="I79" s="1919">
        <f>'BS old'!F43</f>
        <v>0</v>
      </c>
      <c r="J79" s="1920"/>
      <c r="K79" s="1923"/>
      <c r="L79" s="528"/>
    </row>
    <row r="80" spans="1:12" ht="27.95" customHeight="1">
      <c r="A80" s="1972"/>
      <c r="B80" s="1948"/>
      <c r="C80" s="1043"/>
      <c r="D80" s="1959"/>
      <c r="E80" s="1922">
        <f>'BS old'!E43</f>
        <v>0</v>
      </c>
      <c r="F80" s="1922"/>
      <c r="G80" s="1922"/>
      <c r="H80" s="1046"/>
      <c r="I80" s="613"/>
      <c r="J80" s="1919">
        <f>'BS old'!G43</f>
        <v>0</v>
      </c>
      <c r="K80" s="1920"/>
      <c r="L80" s="1921"/>
    </row>
    <row r="81" spans="1:12" ht="27.95" customHeight="1">
      <c r="A81" s="1972" t="s">
        <v>538</v>
      </c>
      <c r="B81" s="1948" t="s">
        <v>1199</v>
      </c>
      <c r="C81" s="1043"/>
      <c r="D81" s="1959" t="s">
        <v>909</v>
      </c>
      <c r="E81" s="1922">
        <f>'BS old'!D44</f>
        <v>0</v>
      </c>
      <c r="F81" s="1922"/>
      <c r="G81" s="1922"/>
      <c r="H81" s="1038"/>
      <c r="I81" s="1919">
        <f>'BS old'!F44</f>
        <v>0</v>
      </c>
      <c r="J81" s="1920"/>
      <c r="K81" s="1923"/>
      <c r="L81" s="528"/>
    </row>
    <row r="82" spans="1:12" ht="27.95" customHeight="1">
      <c r="A82" s="1972"/>
      <c r="B82" s="1948"/>
      <c r="C82" s="1043"/>
      <c r="D82" s="1959"/>
      <c r="E82" s="1922">
        <f>'BS old'!E44</f>
        <v>0</v>
      </c>
      <c r="F82" s="1922"/>
      <c r="G82" s="1922"/>
      <c r="H82" s="1046"/>
      <c r="I82" s="613"/>
      <c r="J82" s="1919">
        <f>'BS old'!G44</f>
        <v>0</v>
      </c>
      <c r="K82" s="1920"/>
      <c r="L82" s="1921"/>
    </row>
    <row r="83" spans="1:12" ht="27.95" customHeight="1">
      <c r="A83" s="1972" t="s">
        <v>541</v>
      </c>
      <c r="B83" s="1948" t="s">
        <v>1198</v>
      </c>
      <c r="C83" s="1043"/>
      <c r="D83" s="1959" t="s">
        <v>912</v>
      </c>
      <c r="E83" s="1922">
        <f>'BS old'!D45</f>
        <v>0</v>
      </c>
      <c r="F83" s="1922"/>
      <c r="G83" s="1922"/>
      <c r="H83" s="1038"/>
      <c r="I83" s="1919">
        <f>'BS old'!F45</f>
        <v>0</v>
      </c>
      <c r="J83" s="1920"/>
      <c r="K83" s="1923"/>
      <c r="L83" s="528"/>
    </row>
    <row r="84" spans="1:12" ht="27.95" customHeight="1">
      <c r="A84" s="1972"/>
      <c r="B84" s="1948"/>
      <c r="C84" s="1043"/>
      <c r="D84" s="1959"/>
      <c r="E84" s="1922">
        <f>'BS old'!E45</f>
        <v>0</v>
      </c>
      <c r="F84" s="1922"/>
      <c r="G84" s="1922"/>
      <c r="H84" s="1046"/>
      <c r="I84" s="613"/>
      <c r="J84" s="1919">
        <f>'BS old'!G45</f>
        <v>0</v>
      </c>
      <c r="K84" s="1920"/>
      <c r="L84" s="1921"/>
    </row>
    <row r="85" spans="1:12" ht="27.95" customHeight="1">
      <c r="A85" s="1972" t="s">
        <v>544</v>
      </c>
      <c r="B85" s="1948" t="s">
        <v>1197</v>
      </c>
      <c r="C85" s="1043"/>
      <c r="D85" s="1959" t="s">
        <v>915</v>
      </c>
      <c r="E85" s="1922">
        <f>'BS old'!D46</f>
        <v>0</v>
      </c>
      <c r="F85" s="1922"/>
      <c r="G85" s="1922"/>
      <c r="H85" s="1038"/>
      <c r="I85" s="1919">
        <f>'BS old'!F46</f>
        <v>0</v>
      </c>
      <c r="J85" s="1920"/>
      <c r="K85" s="1923"/>
      <c r="L85" s="528"/>
    </row>
    <row r="86" spans="1:12" ht="27.95" customHeight="1">
      <c r="A86" s="1972"/>
      <c r="B86" s="1948"/>
      <c r="C86" s="1043"/>
      <c r="D86" s="1959"/>
      <c r="E86" s="1922">
        <f>'BS old'!E46</f>
        <v>0</v>
      </c>
      <c r="F86" s="1922"/>
      <c r="G86" s="1922"/>
      <c r="H86" s="1046"/>
      <c r="I86" s="613"/>
      <c r="J86" s="1919">
        <f>'BS old'!G46</f>
        <v>0</v>
      </c>
      <c r="K86" s="1920"/>
      <c r="L86" s="1921"/>
    </row>
    <row r="87" spans="1:12" ht="27.95" customHeight="1">
      <c r="A87" s="1985" t="s">
        <v>613</v>
      </c>
      <c r="B87" s="1950" t="s">
        <v>1196</v>
      </c>
      <c r="C87" s="1047"/>
      <c r="D87" s="1959" t="s">
        <v>918</v>
      </c>
      <c r="E87" s="1922">
        <f>'BS old'!D47</f>
        <v>0</v>
      </c>
      <c r="F87" s="1922"/>
      <c r="G87" s="1922"/>
      <c r="H87" s="1038"/>
      <c r="I87" s="1919">
        <f>'BS old'!F47</f>
        <v>0</v>
      </c>
      <c r="J87" s="1920"/>
      <c r="K87" s="1923"/>
      <c r="L87" s="528"/>
    </row>
    <row r="88" spans="1:12" ht="27.95" customHeight="1">
      <c r="A88" s="1975"/>
      <c r="B88" s="1950"/>
      <c r="C88" s="1047"/>
      <c r="D88" s="1959"/>
      <c r="E88" s="1922">
        <f>'BS old'!E47</f>
        <v>0</v>
      </c>
      <c r="F88" s="1922"/>
      <c r="G88" s="1922"/>
      <c r="H88" s="1046"/>
      <c r="I88" s="613"/>
      <c r="J88" s="1919">
        <f>'BS old'!G47</f>
        <v>0</v>
      </c>
      <c r="K88" s="1920"/>
      <c r="L88" s="1921"/>
    </row>
    <row r="89" spans="1:12" s="458" customFormat="1" ht="27.95" customHeight="1">
      <c r="A89" s="1973" t="s">
        <v>616</v>
      </c>
      <c r="B89" s="1948" t="s">
        <v>1195</v>
      </c>
      <c r="C89" s="1043"/>
      <c r="D89" s="1959" t="s">
        <v>921</v>
      </c>
      <c r="E89" s="1922">
        <f>'BS old'!D48</f>
        <v>0</v>
      </c>
      <c r="F89" s="1922"/>
      <c r="G89" s="1922"/>
      <c r="H89" s="1038"/>
      <c r="I89" s="1919">
        <f>'BS old'!F48</f>
        <v>0</v>
      </c>
      <c r="J89" s="1920"/>
      <c r="K89" s="1923"/>
      <c r="L89" s="528"/>
    </row>
    <row r="90" spans="1:12" s="458" customFormat="1" ht="27.95" customHeight="1">
      <c r="A90" s="1980"/>
      <c r="B90" s="1948"/>
      <c r="C90" s="1043"/>
      <c r="D90" s="1959"/>
      <c r="E90" s="1922">
        <f>'BS old'!E48</f>
        <v>0</v>
      </c>
      <c r="F90" s="1922"/>
      <c r="G90" s="1922"/>
      <c r="H90" s="1046"/>
      <c r="I90" s="613"/>
      <c r="J90" s="1919">
        <f>'BS old'!G48</f>
        <v>0</v>
      </c>
      <c r="K90" s="1920"/>
      <c r="L90" s="1921"/>
    </row>
    <row r="91" spans="1:12" s="458" customFormat="1" ht="27.95" customHeight="1">
      <c r="A91" s="1972" t="s">
        <v>532</v>
      </c>
      <c r="B91" s="1948" t="s">
        <v>1190</v>
      </c>
      <c r="C91" s="1043"/>
      <c r="D91" s="1959" t="s">
        <v>924</v>
      </c>
      <c r="E91" s="1922">
        <f>'BS old'!D49</f>
        <v>0</v>
      </c>
      <c r="F91" s="1922"/>
      <c r="G91" s="1922"/>
      <c r="H91" s="1038"/>
      <c r="I91" s="1919">
        <f>'BS old'!F49</f>
        <v>0</v>
      </c>
      <c r="J91" s="1920"/>
      <c r="K91" s="1923"/>
      <c r="L91" s="528"/>
    </row>
    <row r="92" spans="1:12" s="458" customFormat="1" ht="27.95" customHeight="1">
      <c r="A92" s="1972"/>
      <c r="B92" s="1948"/>
      <c r="C92" s="1043"/>
      <c r="D92" s="1959"/>
      <c r="E92" s="1922">
        <f>'BS old'!E49</f>
        <v>0</v>
      </c>
      <c r="F92" s="1922"/>
      <c r="G92" s="1922"/>
      <c r="H92" s="1046"/>
      <c r="I92" s="613"/>
      <c r="J92" s="1919">
        <f>'BS old'!G49</f>
        <v>0</v>
      </c>
      <c r="K92" s="1920"/>
      <c r="L92" s="1921"/>
    </row>
    <row r="93" spans="1:12" ht="27.95" customHeight="1">
      <c r="A93" s="1972" t="s">
        <v>535</v>
      </c>
      <c r="B93" s="1948" t="s">
        <v>1189</v>
      </c>
      <c r="C93" s="1043"/>
      <c r="D93" s="1959" t="s">
        <v>927</v>
      </c>
      <c r="E93" s="1922">
        <f>'BS old'!D50</f>
        <v>0</v>
      </c>
      <c r="F93" s="1922"/>
      <c r="G93" s="1922"/>
      <c r="H93" s="1038"/>
      <c r="I93" s="1919">
        <f>'BS old'!F50</f>
        <v>0</v>
      </c>
      <c r="J93" s="1920"/>
      <c r="K93" s="1923"/>
      <c r="L93" s="528"/>
    </row>
    <row r="94" spans="1:12" ht="27.95" customHeight="1">
      <c r="A94" s="1972"/>
      <c r="B94" s="1948"/>
      <c r="C94" s="1043"/>
      <c r="D94" s="1959"/>
      <c r="E94" s="1922">
        <f>'BS old'!E50</f>
        <v>0</v>
      </c>
      <c r="F94" s="1922"/>
      <c r="G94" s="1922"/>
      <c r="H94" s="1046"/>
      <c r="I94" s="613"/>
      <c r="J94" s="1919">
        <f>'BS old'!G50</f>
        <v>0</v>
      </c>
      <c r="K94" s="1920"/>
      <c r="L94" s="1921"/>
    </row>
    <row r="95" spans="1:12" ht="11.25" customHeight="1">
      <c r="A95" s="1989" t="s">
        <v>1137</v>
      </c>
      <c r="B95" s="1988" t="s">
        <v>1181</v>
      </c>
      <c r="C95" s="1044"/>
      <c r="D95" s="1997" t="s">
        <v>1135</v>
      </c>
      <c r="E95" s="1926" t="s">
        <v>2</v>
      </c>
      <c r="F95" s="1927"/>
      <c r="G95" s="1927"/>
      <c r="H95" s="1927"/>
      <c r="I95" s="1927"/>
      <c r="J95" s="1928"/>
      <c r="K95" s="1946" t="s">
        <v>1180</v>
      </c>
      <c r="L95" s="1947"/>
    </row>
    <row r="96" spans="1:12" ht="11.25" customHeight="1">
      <c r="A96" s="1977"/>
      <c r="B96" s="1938"/>
      <c r="C96" s="1045"/>
      <c r="D96" s="1998"/>
      <c r="E96" s="1939">
        <v>1</v>
      </c>
      <c r="F96" s="1938" t="s">
        <v>1179</v>
      </c>
      <c r="G96" s="1938"/>
      <c r="H96" s="1039"/>
      <c r="I96" s="1944" t="s">
        <v>1178</v>
      </c>
      <c r="J96" s="1945"/>
      <c r="K96" s="1926"/>
      <c r="L96" s="1933"/>
    </row>
    <row r="97" spans="1:14" ht="12" customHeight="1">
      <c r="A97" s="1990"/>
      <c r="B97" s="1993"/>
      <c r="C97" s="1050"/>
      <c r="D97" s="1998"/>
      <c r="E97" s="1991"/>
      <c r="F97" s="1993" t="s">
        <v>1177</v>
      </c>
      <c r="G97" s="1993"/>
      <c r="H97" s="1040"/>
      <c r="I97" s="1955"/>
      <c r="J97" s="1956"/>
      <c r="K97" s="1971" t="s">
        <v>1176</v>
      </c>
      <c r="L97" s="1925"/>
    </row>
    <row r="98" spans="1:14" ht="27.95" customHeight="1">
      <c r="A98" s="1972" t="s">
        <v>538</v>
      </c>
      <c r="B98" s="1948" t="s">
        <v>1188</v>
      </c>
      <c r="C98" s="1042"/>
      <c r="D98" s="1962" t="s">
        <v>930</v>
      </c>
      <c r="E98" s="1922">
        <f>'BS old'!D51</f>
        <v>0</v>
      </c>
      <c r="F98" s="1922"/>
      <c r="G98" s="1922"/>
      <c r="H98" s="1038"/>
      <c r="I98" s="1919">
        <f>'BS old'!F51</f>
        <v>0</v>
      </c>
      <c r="J98" s="1920"/>
      <c r="K98" s="1923"/>
      <c r="L98" s="528"/>
      <c r="N98" s="510" t="s">
        <v>1093</v>
      </c>
    </row>
    <row r="99" spans="1:14" ht="27.95" customHeight="1">
      <c r="A99" s="1972"/>
      <c r="B99" s="1948"/>
      <c r="C99" s="1043"/>
      <c r="D99" s="1959"/>
      <c r="E99" s="1922">
        <f>'BS old'!E51</f>
        <v>0</v>
      </c>
      <c r="F99" s="1922"/>
      <c r="G99" s="1922"/>
      <c r="H99" s="1046"/>
      <c r="I99" s="613"/>
      <c r="J99" s="1919">
        <f>'BS old'!G51</f>
        <v>0</v>
      </c>
      <c r="K99" s="1920"/>
      <c r="L99" s="1921"/>
    </row>
    <row r="100" spans="1:14" ht="27.95" customHeight="1">
      <c r="A100" s="1972" t="s">
        <v>541</v>
      </c>
      <c r="B100" s="1948" t="s">
        <v>1194</v>
      </c>
      <c r="C100" s="1043"/>
      <c r="D100" s="1959" t="s">
        <v>933</v>
      </c>
      <c r="E100" s="1922">
        <f>'BS old'!D52</f>
        <v>0</v>
      </c>
      <c r="F100" s="1922"/>
      <c r="G100" s="1922"/>
      <c r="H100" s="1038"/>
      <c r="I100" s="1919">
        <f>'BS old'!F52</f>
        <v>0</v>
      </c>
      <c r="J100" s="1920"/>
      <c r="K100" s="1923"/>
      <c r="L100" s="528"/>
    </row>
    <row r="101" spans="1:14" ht="27.95" customHeight="1">
      <c r="A101" s="1972"/>
      <c r="B101" s="1948"/>
      <c r="C101" s="1043"/>
      <c r="D101" s="1959"/>
      <c r="E101" s="1922">
        <f>'BS old'!E52</f>
        <v>0</v>
      </c>
      <c r="F101" s="1922"/>
      <c r="G101" s="1922"/>
      <c r="H101" s="1046"/>
      <c r="I101" s="613"/>
      <c r="J101" s="1919">
        <f>'BS old'!G52</f>
        <v>0</v>
      </c>
      <c r="K101" s="1920"/>
      <c r="L101" s="1921"/>
    </row>
    <row r="102" spans="1:14" ht="27.95" customHeight="1">
      <c r="A102" s="1972" t="s">
        <v>544</v>
      </c>
      <c r="B102" s="1948" t="s">
        <v>1184</v>
      </c>
      <c r="C102" s="1042"/>
      <c r="D102" s="1962" t="s">
        <v>936</v>
      </c>
      <c r="E102" s="1922">
        <f>'BS old'!D53</f>
        <v>0</v>
      </c>
      <c r="F102" s="1922"/>
      <c r="G102" s="1922"/>
      <c r="H102" s="1038"/>
      <c r="I102" s="1919">
        <f>'BS old'!F53</f>
        <v>0</v>
      </c>
      <c r="J102" s="1920"/>
      <c r="K102" s="1923"/>
      <c r="L102" s="528"/>
    </row>
    <row r="103" spans="1:14" ht="27.95" customHeight="1">
      <c r="A103" s="1972"/>
      <c r="B103" s="1948"/>
      <c r="C103" s="1043"/>
      <c r="D103" s="1959"/>
      <c r="E103" s="1922">
        <f>'BS old'!E53</f>
        <v>0</v>
      </c>
      <c r="F103" s="1922"/>
      <c r="G103" s="1922"/>
      <c r="H103" s="1046"/>
      <c r="I103" s="613"/>
      <c r="J103" s="1919">
        <f>'BS old'!G53</f>
        <v>0</v>
      </c>
      <c r="K103" s="1920"/>
      <c r="L103" s="1921"/>
    </row>
    <row r="104" spans="1:14" ht="27.95" customHeight="1">
      <c r="A104" s="1972" t="s">
        <v>547</v>
      </c>
      <c r="B104" s="1948" t="s">
        <v>1193</v>
      </c>
      <c r="C104" s="1043"/>
      <c r="D104" s="1959" t="s">
        <v>939</v>
      </c>
      <c r="E104" s="1922">
        <f>'BS old'!D54</f>
        <v>0</v>
      </c>
      <c r="F104" s="1922"/>
      <c r="G104" s="1922"/>
      <c r="H104" s="1038"/>
      <c r="I104" s="1919">
        <f>'BS old'!F54</f>
        <v>0</v>
      </c>
      <c r="J104" s="1920"/>
      <c r="K104" s="1923"/>
      <c r="L104" s="528"/>
    </row>
    <row r="105" spans="1:14" ht="27.95" customHeight="1">
      <c r="A105" s="1972"/>
      <c r="B105" s="1948"/>
      <c r="C105" s="1043"/>
      <c r="D105" s="1959"/>
      <c r="E105" s="1922">
        <f>'BS old'!E54</f>
        <v>0</v>
      </c>
      <c r="F105" s="1922"/>
      <c r="G105" s="1922"/>
      <c r="H105" s="1046"/>
      <c r="I105" s="613"/>
      <c r="J105" s="1919">
        <f>'BS old'!G54</f>
        <v>0</v>
      </c>
      <c r="K105" s="1920"/>
      <c r="L105" s="1921"/>
    </row>
    <row r="106" spans="1:14" ht="27.95" customHeight="1">
      <c r="A106" s="1994" t="s">
        <v>631</v>
      </c>
      <c r="B106" s="1986" t="s">
        <v>1192</v>
      </c>
      <c r="C106" s="1048"/>
      <c r="D106" s="1962" t="s">
        <v>941</v>
      </c>
      <c r="E106" s="1922">
        <f>'BS old'!D55</f>
        <v>0</v>
      </c>
      <c r="F106" s="1922"/>
      <c r="G106" s="1922"/>
      <c r="H106" s="1038"/>
      <c r="I106" s="1919">
        <f>'BS old'!F55</f>
        <v>0</v>
      </c>
      <c r="J106" s="1920"/>
      <c r="K106" s="1923"/>
      <c r="L106" s="528"/>
    </row>
    <row r="107" spans="1:14" ht="27.95" customHeight="1">
      <c r="A107" s="1995"/>
      <c r="B107" s="1950"/>
      <c r="C107" s="1047"/>
      <c r="D107" s="1959"/>
      <c r="E107" s="1922">
        <f>'BS old'!E55</f>
        <v>0</v>
      </c>
      <c r="F107" s="1922"/>
      <c r="G107" s="1922"/>
      <c r="H107" s="1046"/>
      <c r="I107" s="613"/>
      <c r="J107" s="1919">
        <f>'BS old'!G55</f>
        <v>0</v>
      </c>
      <c r="K107" s="1920"/>
      <c r="L107" s="1921"/>
    </row>
    <row r="108" spans="1:14" s="458" customFormat="1" ht="27.95" customHeight="1">
      <c r="A108" s="1992" t="s">
        <v>634</v>
      </c>
      <c r="B108" s="1948" t="s">
        <v>1191</v>
      </c>
      <c r="C108" s="1043"/>
      <c r="D108" s="1959" t="s">
        <v>944</v>
      </c>
      <c r="E108" s="1922">
        <f>'BS old'!D56</f>
        <v>0</v>
      </c>
      <c r="F108" s="1922"/>
      <c r="G108" s="1922"/>
      <c r="H108" s="1038"/>
      <c r="I108" s="1919">
        <f>'BS old'!F56</f>
        <v>0</v>
      </c>
      <c r="J108" s="1920"/>
      <c r="K108" s="1923"/>
      <c r="L108" s="528"/>
    </row>
    <row r="109" spans="1:14" s="458" customFormat="1" ht="27.95" customHeight="1">
      <c r="A109" s="1992"/>
      <c r="B109" s="1948"/>
      <c r="C109" s="1043"/>
      <c r="D109" s="1959"/>
      <c r="E109" s="1922">
        <f>'BS old'!E56</f>
        <v>0</v>
      </c>
      <c r="F109" s="1922"/>
      <c r="G109" s="1922"/>
      <c r="H109" s="1046"/>
      <c r="I109" s="613"/>
      <c r="J109" s="1919">
        <f>'BS old'!G56</f>
        <v>0</v>
      </c>
      <c r="K109" s="1920"/>
      <c r="L109" s="1921"/>
    </row>
    <row r="110" spans="1:14" s="458" customFormat="1" ht="27.95" customHeight="1">
      <c r="A110" s="1972" t="s">
        <v>532</v>
      </c>
      <c r="B110" s="1948" t="s">
        <v>1190</v>
      </c>
      <c r="C110" s="1042"/>
      <c r="D110" s="1962" t="s">
        <v>947</v>
      </c>
      <c r="E110" s="1922">
        <f>'BS old'!D57</f>
        <v>0</v>
      </c>
      <c r="F110" s="1922"/>
      <c r="G110" s="1922"/>
      <c r="H110" s="1038"/>
      <c r="I110" s="1919">
        <f>'BS old'!F57</f>
        <v>0</v>
      </c>
      <c r="J110" s="1920"/>
      <c r="K110" s="1923"/>
      <c r="L110" s="528"/>
    </row>
    <row r="111" spans="1:14" s="458" customFormat="1" ht="27.95" customHeight="1">
      <c r="A111" s="1972"/>
      <c r="B111" s="1948"/>
      <c r="C111" s="1043"/>
      <c r="D111" s="1959"/>
      <c r="E111" s="1922">
        <f>'BS old'!E57</f>
        <v>0</v>
      </c>
      <c r="F111" s="1922"/>
      <c r="G111" s="1922"/>
      <c r="H111" s="1046"/>
      <c r="I111" s="613"/>
      <c r="J111" s="1919">
        <f>'BS old'!G57</f>
        <v>0</v>
      </c>
      <c r="K111" s="1920"/>
      <c r="L111" s="1921"/>
    </row>
    <row r="112" spans="1:14" ht="27.95" customHeight="1">
      <c r="A112" s="1972" t="s">
        <v>535</v>
      </c>
      <c r="B112" s="1948" t="s">
        <v>1189</v>
      </c>
      <c r="C112" s="1043"/>
      <c r="D112" s="1959" t="s">
        <v>950</v>
      </c>
      <c r="E112" s="1922">
        <f>'BS old'!D58</f>
        <v>0</v>
      </c>
      <c r="F112" s="1922"/>
      <c r="G112" s="1922"/>
      <c r="H112" s="1038"/>
      <c r="I112" s="1919">
        <f>'BS old'!F58</f>
        <v>0</v>
      </c>
      <c r="J112" s="1920"/>
      <c r="K112" s="1923"/>
      <c r="L112" s="528"/>
    </row>
    <row r="113" spans="1:12" ht="27.95" customHeight="1">
      <c r="A113" s="1972"/>
      <c r="B113" s="1948"/>
      <c r="C113" s="1043"/>
      <c r="D113" s="1959"/>
      <c r="E113" s="1922">
        <f>'BS old'!E58</f>
        <v>0</v>
      </c>
      <c r="F113" s="1922"/>
      <c r="G113" s="1922"/>
      <c r="H113" s="1046"/>
      <c r="I113" s="613"/>
      <c r="J113" s="1919">
        <f>'BS old'!G58</f>
        <v>0</v>
      </c>
      <c r="K113" s="1920"/>
      <c r="L113" s="1921"/>
    </row>
    <row r="114" spans="1:12" ht="27.95" customHeight="1">
      <c r="A114" s="1972" t="s">
        <v>538</v>
      </c>
      <c r="B114" s="1948" t="s">
        <v>1188</v>
      </c>
      <c r="C114" s="1042"/>
      <c r="D114" s="1962" t="s">
        <v>952</v>
      </c>
      <c r="E114" s="1922">
        <f>'BS old'!D59</f>
        <v>0</v>
      </c>
      <c r="F114" s="1922"/>
      <c r="G114" s="1922"/>
      <c r="H114" s="1038"/>
      <c r="I114" s="1919">
        <f>'BS old'!F59</f>
        <v>0</v>
      </c>
      <c r="J114" s="1920"/>
      <c r="K114" s="1923"/>
      <c r="L114" s="528"/>
    </row>
    <row r="115" spans="1:12" ht="27.95" customHeight="1">
      <c r="A115" s="1972"/>
      <c r="B115" s="1948"/>
      <c r="C115" s="1043"/>
      <c r="D115" s="1959"/>
      <c r="E115" s="1922">
        <f>'BS old'!E59</f>
        <v>0</v>
      </c>
      <c r="F115" s="1922"/>
      <c r="G115" s="1922"/>
      <c r="H115" s="1046"/>
      <c r="I115" s="613"/>
      <c r="J115" s="1919">
        <f>'BS old'!G59</f>
        <v>0</v>
      </c>
      <c r="K115" s="1920"/>
      <c r="L115" s="1921"/>
    </row>
    <row r="116" spans="1:12" ht="27.95" customHeight="1">
      <c r="A116" s="1972" t="s">
        <v>541</v>
      </c>
      <c r="B116" s="1948" t="s">
        <v>1187</v>
      </c>
      <c r="C116" s="1043"/>
      <c r="D116" s="1959" t="s">
        <v>954</v>
      </c>
      <c r="E116" s="1922">
        <f>'BS old'!D60</f>
        <v>0</v>
      </c>
      <c r="F116" s="1922"/>
      <c r="G116" s="1922"/>
      <c r="H116" s="1038"/>
      <c r="I116" s="1919">
        <f>'BS old'!F60</f>
        <v>0</v>
      </c>
      <c r="J116" s="1920"/>
      <c r="K116" s="1923"/>
      <c r="L116" s="528"/>
    </row>
    <row r="117" spans="1:12" ht="27.95" customHeight="1">
      <c r="A117" s="1972"/>
      <c r="B117" s="1948"/>
      <c r="C117" s="1043"/>
      <c r="D117" s="1959"/>
      <c r="E117" s="1922">
        <f>'BS old'!E60</f>
        <v>0</v>
      </c>
      <c r="F117" s="1922"/>
      <c r="G117" s="1922"/>
      <c r="H117" s="1046"/>
      <c r="I117" s="613"/>
      <c r="J117" s="1919">
        <f>'BS old'!G60</f>
        <v>0</v>
      </c>
      <c r="K117" s="1920"/>
      <c r="L117" s="1921"/>
    </row>
    <row r="118" spans="1:12" ht="27.95" customHeight="1">
      <c r="A118" s="1972" t="s">
        <v>544</v>
      </c>
      <c r="B118" s="1948" t="s">
        <v>1186</v>
      </c>
      <c r="C118" s="1042"/>
      <c r="D118" s="1962" t="s">
        <v>957</v>
      </c>
      <c r="E118" s="1922">
        <f>'BS old'!D61</f>
        <v>0</v>
      </c>
      <c r="F118" s="1922"/>
      <c r="G118" s="1922"/>
      <c r="H118" s="1038"/>
      <c r="I118" s="1919">
        <f>'BS old'!F61</f>
        <v>0</v>
      </c>
      <c r="J118" s="1920"/>
      <c r="K118" s="1923"/>
      <c r="L118" s="528"/>
    </row>
    <row r="119" spans="1:12" ht="27.95" customHeight="1">
      <c r="A119" s="1972"/>
      <c r="B119" s="1948"/>
      <c r="C119" s="1043"/>
      <c r="D119" s="1959"/>
      <c r="E119" s="1922">
        <f>'BS old'!E61</f>
        <v>0</v>
      </c>
      <c r="F119" s="1922"/>
      <c r="G119" s="1922"/>
      <c r="H119" s="1046"/>
      <c r="I119" s="613"/>
      <c r="J119" s="1919">
        <f>'BS old'!G61</f>
        <v>0</v>
      </c>
      <c r="K119" s="1920"/>
      <c r="L119" s="1921"/>
    </row>
    <row r="120" spans="1:12" ht="27.95" customHeight="1">
      <c r="A120" s="1972" t="s">
        <v>547</v>
      </c>
      <c r="B120" s="1948" t="s">
        <v>1185</v>
      </c>
      <c r="C120" s="1043"/>
      <c r="D120" s="1959" t="s">
        <v>960</v>
      </c>
      <c r="E120" s="1922">
        <f>'BS old'!D62</f>
        <v>0</v>
      </c>
      <c r="F120" s="1922"/>
      <c r="G120" s="1922"/>
      <c r="H120" s="1038"/>
      <c r="I120" s="1919">
        <f>'BS old'!F62</f>
        <v>0</v>
      </c>
      <c r="J120" s="1920"/>
      <c r="K120" s="1923"/>
      <c r="L120" s="528"/>
    </row>
    <row r="121" spans="1:12" ht="27.95" customHeight="1">
      <c r="A121" s="1972"/>
      <c r="B121" s="1948"/>
      <c r="C121" s="1043"/>
      <c r="D121" s="1959"/>
      <c r="E121" s="1922">
        <f>'BS old'!E62</f>
        <v>0</v>
      </c>
      <c r="F121" s="1922"/>
      <c r="G121" s="1922"/>
      <c r="H121" s="1046"/>
      <c r="I121" s="613"/>
      <c r="J121" s="1919">
        <f>'BS old'!G62</f>
        <v>0</v>
      </c>
      <c r="K121" s="1920"/>
      <c r="L121" s="1921"/>
    </row>
    <row r="122" spans="1:12" ht="27.95" customHeight="1">
      <c r="A122" s="1972" t="s">
        <v>568</v>
      </c>
      <c r="B122" s="1948" t="s">
        <v>1184</v>
      </c>
      <c r="C122" s="1042"/>
      <c r="D122" s="1962" t="s">
        <v>962</v>
      </c>
      <c r="E122" s="1922">
        <f>'BS old'!D63</f>
        <v>0</v>
      </c>
      <c r="F122" s="1922"/>
      <c r="G122" s="1922"/>
      <c r="H122" s="1038"/>
      <c r="I122" s="1919">
        <f>'BS old'!F63</f>
        <v>0</v>
      </c>
      <c r="J122" s="1920"/>
      <c r="K122" s="1923"/>
      <c r="L122" s="528"/>
    </row>
    <row r="123" spans="1:12" ht="27.95" customHeight="1">
      <c r="A123" s="1972"/>
      <c r="B123" s="1948"/>
      <c r="C123" s="1043"/>
      <c r="D123" s="1959"/>
      <c r="E123" s="1922">
        <f>'BS old'!E63</f>
        <v>0</v>
      </c>
      <c r="F123" s="1922"/>
      <c r="G123" s="1922"/>
      <c r="H123" s="1046"/>
      <c r="I123" s="613"/>
      <c r="J123" s="1919">
        <f>'BS old'!G63</f>
        <v>0</v>
      </c>
      <c r="K123" s="1920"/>
      <c r="L123" s="1921"/>
    </row>
    <row r="124" spans="1:12" ht="27.95" customHeight="1">
      <c r="A124" s="2000" t="s">
        <v>649</v>
      </c>
      <c r="B124" s="1999" t="s">
        <v>1183</v>
      </c>
      <c r="C124" s="1048"/>
      <c r="D124" s="1959" t="s">
        <v>965</v>
      </c>
      <c r="E124" s="1922">
        <f>'BS old'!D64</f>
        <v>0</v>
      </c>
      <c r="F124" s="1922"/>
      <c r="G124" s="1922"/>
      <c r="H124" s="1038"/>
      <c r="I124" s="1919">
        <f>'BS old'!F64</f>
        <v>0</v>
      </c>
      <c r="J124" s="1920"/>
      <c r="K124" s="1923"/>
      <c r="L124" s="528"/>
    </row>
    <row r="125" spans="1:12" ht="27.95" customHeight="1">
      <c r="A125" s="1995"/>
      <c r="B125" s="1950"/>
      <c r="C125" s="1047"/>
      <c r="D125" s="1959"/>
      <c r="E125" s="1922">
        <f>'BS old'!E64</f>
        <v>0</v>
      </c>
      <c r="F125" s="1922"/>
      <c r="G125" s="1922"/>
      <c r="H125" s="1046"/>
      <c r="I125" s="613"/>
      <c r="J125" s="1919">
        <f>'BS old'!G64</f>
        <v>0</v>
      </c>
      <c r="K125" s="1920"/>
      <c r="L125" s="1921"/>
    </row>
    <row r="126" spans="1:12" s="458" customFormat="1" ht="27.95" customHeight="1">
      <c r="A126" s="1980" t="s">
        <v>652</v>
      </c>
      <c r="B126" s="1948" t="s">
        <v>1182</v>
      </c>
      <c r="C126" s="1042"/>
      <c r="D126" s="1962" t="s">
        <v>968</v>
      </c>
      <c r="E126" s="1922">
        <f>'BS old'!D65</f>
        <v>0</v>
      </c>
      <c r="F126" s="1922"/>
      <c r="G126" s="1922"/>
      <c r="H126" s="1038"/>
      <c r="I126" s="1919">
        <f>'BS old'!F65</f>
        <v>0</v>
      </c>
      <c r="J126" s="1920"/>
      <c r="K126" s="1923"/>
      <c r="L126" s="528"/>
    </row>
    <row r="127" spans="1:12" s="458" customFormat="1" ht="27.95" customHeight="1">
      <c r="A127" s="1980"/>
      <c r="B127" s="1948"/>
      <c r="C127" s="1043"/>
      <c r="D127" s="1959"/>
      <c r="E127" s="1922">
        <f>'BS old'!E65</f>
        <v>0</v>
      </c>
      <c r="F127" s="1922"/>
      <c r="G127" s="1922"/>
      <c r="H127" s="1046"/>
      <c r="I127" s="613"/>
      <c r="J127" s="1919">
        <f>'BS old'!G65</f>
        <v>0</v>
      </c>
      <c r="K127" s="1920"/>
      <c r="L127" s="1921"/>
    </row>
    <row r="128" spans="1:12" ht="11.25" customHeight="1">
      <c r="A128" s="1989" t="s">
        <v>1137</v>
      </c>
      <c r="B128" s="1988" t="s">
        <v>1181</v>
      </c>
      <c r="C128" s="1044"/>
      <c r="D128" s="1997" t="s">
        <v>1135</v>
      </c>
      <c r="E128" s="1926" t="s">
        <v>2</v>
      </c>
      <c r="F128" s="1927"/>
      <c r="G128" s="1927"/>
      <c r="H128" s="1927"/>
      <c r="I128" s="1927"/>
      <c r="J128" s="1928"/>
      <c r="K128" s="1946" t="s">
        <v>1180</v>
      </c>
      <c r="L128" s="1947"/>
    </row>
    <row r="129" spans="1:12" ht="11.25" customHeight="1">
      <c r="A129" s="1977"/>
      <c r="B129" s="1938"/>
      <c r="C129" s="1045"/>
      <c r="D129" s="1998"/>
      <c r="E129" s="1939">
        <v>1</v>
      </c>
      <c r="F129" s="1938" t="s">
        <v>1179</v>
      </c>
      <c r="G129" s="1938"/>
      <c r="H129" s="1039"/>
      <c r="I129" s="1944" t="s">
        <v>1178</v>
      </c>
      <c r="J129" s="1945"/>
      <c r="K129" s="1926"/>
      <c r="L129" s="1933"/>
    </row>
    <row r="130" spans="1:12" ht="11.25" customHeight="1">
      <c r="A130" s="1977"/>
      <c r="B130" s="1938"/>
      <c r="C130" s="1045"/>
      <c r="D130" s="1998"/>
      <c r="E130" s="1939"/>
      <c r="F130" s="1938" t="s">
        <v>1177</v>
      </c>
      <c r="G130" s="1938"/>
      <c r="H130" s="1039"/>
      <c r="I130" s="1944"/>
      <c r="J130" s="1945"/>
      <c r="K130" s="1924" t="s">
        <v>1176</v>
      </c>
      <c r="L130" s="1925"/>
    </row>
    <row r="131" spans="1:12" s="527" customFormat="1" ht="27.95" customHeight="1">
      <c r="A131" s="1972" t="s">
        <v>532</v>
      </c>
      <c r="B131" s="1948" t="s">
        <v>1175</v>
      </c>
      <c r="C131" s="1043"/>
      <c r="D131" s="1959" t="s">
        <v>656</v>
      </c>
      <c r="E131" s="1922">
        <f>'BS old'!D66</f>
        <v>0</v>
      </c>
      <c r="F131" s="1922"/>
      <c r="G131" s="1922"/>
      <c r="H131" s="1038"/>
      <c r="I131" s="1919">
        <f>'BS old'!F66</f>
        <v>0</v>
      </c>
      <c r="J131" s="1920"/>
      <c r="K131" s="1923"/>
      <c r="L131" s="528"/>
    </row>
    <row r="132" spans="1:12" s="527" customFormat="1" ht="27.95" customHeight="1">
      <c r="A132" s="1972"/>
      <c r="B132" s="1948"/>
      <c r="C132" s="1043"/>
      <c r="D132" s="1959"/>
      <c r="E132" s="1922">
        <f>'BS old'!E66</f>
        <v>0</v>
      </c>
      <c r="F132" s="1922"/>
      <c r="G132" s="1922"/>
      <c r="H132" s="1046"/>
      <c r="I132" s="613"/>
      <c r="J132" s="1919">
        <f>'BS old'!G66</f>
        <v>0</v>
      </c>
      <c r="K132" s="1920"/>
      <c r="L132" s="1921"/>
    </row>
    <row r="133" spans="1:12" s="527" customFormat="1" ht="27.95" customHeight="1">
      <c r="A133" s="1972" t="s">
        <v>535</v>
      </c>
      <c r="B133" s="1948" t="s">
        <v>1174</v>
      </c>
      <c r="C133" s="1043"/>
      <c r="D133" s="1959" t="s">
        <v>658</v>
      </c>
      <c r="E133" s="1922">
        <f>'BS old'!D67</f>
        <v>0</v>
      </c>
      <c r="F133" s="1922"/>
      <c r="G133" s="1922"/>
      <c r="H133" s="1038"/>
      <c r="I133" s="1919">
        <f>'BS old'!F67</f>
        <v>0</v>
      </c>
      <c r="J133" s="1920"/>
      <c r="K133" s="1923"/>
      <c r="L133" s="528"/>
    </row>
    <row r="134" spans="1:12" ht="27.95" customHeight="1">
      <c r="A134" s="1972"/>
      <c r="B134" s="1948"/>
      <c r="C134" s="1043"/>
      <c r="D134" s="1959"/>
      <c r="E134" s="1922">
        <f>'BS old'!E67</f>
        <v>0</v>
      </c>
      <c r="F134" s="1922"/>
      <c r="G134" s="1922"/>
      <c r="H134" s="1046"/>
      <c r="I134" s="613"/>
      <c r="J134" s="1919">
        <f>'BS old'!G67</f>
        <v>0</v>
      </c>
      <c r="K134" s="1920"/>
      <c r="L134" s="1921"/>
    </row>
    <row r="135" spans="1:12" ht="27.95" customHeight="1">
      <c r="A135" s="1972" t="s">
        <v>538</v>
      </c>
      <c r="B135" s="1948" t="s">
        <v>1173</v>
      </c>
      <c r="C135" s="1043"/>
      <c r="D135" s="1959" t="s">
        <v>660</v>
      </c>
      <c r="E135" s="1922">
        <f>'BS old'!D68</f>
        <v>0</v>
      </c>
      <c r="F135" s="1922"/>
      <c r="G135" s="1922"/>
      <c r="H135" s="1038"/>
      <c r="I135" s="1919">
        <f>'BS old'!F68</f>
        <v>0</v>
      </c>
      <c r="J135" s="1920"/>
      <c r="K135" s="1923"/>
      <c r="L135" s="528"/>
    </row>
    <row r="136" spans="1:12" ht="27.95" customHeight="1">
      <c r="A136" s="1972"/>
      <c r="B136" s="1948"/>
      <c r="C136" s="1043"/>
      <c r="D136" s="1959"/>
      <c r="E136" s="1922">
        <f>'BS old'!E68</f>
        <v>0</v>
      </c>
      <c r="F136" s="1922"/>
      <c r="G136" s="1922"/>
      <c r="H136" s="1046"/>
      <c r="I136" s="613"/>
      <c r="J136" s="1919">
        <f>'BS old'!G68</f>
        <v>0</v>
      </c>
      <c r="K136" s="1920"/>
      <c r="L136" s="1921"/>
    </row>
    <row r="137" spans="1:12" ht="27.95" customHeight="1">
      <c r="A137" s="1972" t="s">
        <v>541</v>
      </c>
      <c r="B137" s="1948" t="s">
        <v>1172</v>
      </c>
      <c r="C137" s="1043"/>
      <c r="D137" s="1959" t="s">
        <v>662</v>
      </c>
      <c r="E137" s="1922">
        <f>'BS old'!D69</f>
        <v>0</v>
      </c>
      <c r="F137" s="1922"/>
      <c r="G137" s="1922"/>
      <c r="H137" s="1038"/>
      <c r="I137" s="1919">
        <f>'BS old'!F69</f>
        <v>0</v>
      </c>
      <c r="J137" s="1920"/>
      <c r="K137" s="1923"/>
      <c r="L137" s="528"/>
    </row>
    <row r="138" spans="1:12" ht="27.95" customHeight="1">
      <c r="A138" s="1972"/>
      <c r="B138" s="1948"/>
      <c r="C138" s="1043"/>
      <c r="D138" s="1959"/>
      <c r="E138" s="1922">
        <f>'BS old'!E69</f>
        <v>0</v>
      </c>
      <c r="F138" s="1922"/>
      <c r="G138" s="1922"/>
      <c r="H138" s="1046"/>
      <c r="I138" s="613"/>
      <c r="J138" s="1919">
        <f>'BS old'!G69</f>
        <v>0</v>
      </c>
      <c r="K138" s="1920"/>
      <c r="L138" s="1921"/>
    </row>
    <row r="139" spans="1:12" ht="27.95" customHeight="1">
      <c r="A139" s="1975" t="s">
        <v>663</v>
      </c>
      <c r="B139" s="1950" t="s">
        <v>1171</v>
      </c>
      <c r="C139" s="1047"/>
      <c r="D139" s="1996" t="s">
        <v>665</v>
      </c>
      <c r="E139" s="1922">
        <f>'BS old'!D70</f>
        <v>0</v>
      </c>
      <c r="F139" s="1922"/>
      <c r="G139" s="1922"/>
      <c r="H139" s="1038"/>
      <c r="I139" s="1919">
        <f>'BS old'!F70</f>
        <v>0</v>
      </c>
      <c r="J139" s="1920"/>
      <c r="K139" s="1923"/>
      <c r="L139" s="528"/>
    </row>
    <row r="140" spans="1:12" ht="27.95" customHeight="1">
      <c r="A140" s="1975"/>
      <c r="B140" s="1950"/>
      <c r="C140" s="1047"/>
      <c r="D140" s="1996"/>
      <c r="E140" s="1922">
        <f>'BS old'!E70</f>
        <v>0</v>
      </c>
      <c r="F140" s="1922"/>
      <c r="G140" s="1922"/>
      <c r="H140" s="1046"/>
      <c r="I140" s="613"/>
      <c r="J140" s="1919">
        <f>'BS old'!G70</f>
        <v>0</v>
      </c>
      <c r="K140" s="1920"/>
      <c r="L140" s="1921"/>
    </row>
    <row r="141" spans="1:12" ht="27.95" customHeight="1">
      <c r="A141" s="1980" t="s">
        <v>666</v>
      </c>
      <c r="B141" s="1948" t="s">
        <v>1170</v>
      </c>
      <c r="C141" s="1043"/>
      <c r="D141" s="1959" t="s">
        <v>668</v>
      </c>
      <c r="E141" s="1922">
        <f>'BS old'!D71</f>
        <v>0</v>
      </c>
      <c r="F141" s="1922"/>
      <c r="G141" s="1922"/>
      <c r="H141" s="1038"/>
      <c r="I141" s="1919">
        <f>'BS old'!F71</f>
        <v>0</v>
      </c>
      <c r="J141" s="1920"/>
      <c r="K141" s="1923"/>
      <c r="L141" s="528"/>
    </row>
    <row r="142" spans="1:12" ht="27.95" customHeight="1">
      <c r="A142" s="1980"/>
      <c r="B142" s="1948"/>
      <c r="C142" s="1043"/>
      <c r="D142" s="1959"/>
      <c r="E142" s="1922">
        <f>'BS old'!E71</f>
        <v>0</v>
      </c>
      <c r="F142" s="1922"/>
      <c r="G142" s="1922"/>
      <c r="H142" s="1046"/>
      <c r="I142" s="613"/>
      <c r="J142" s="1919">
        <f>'BS old'!G71</f>
        <v>0</v>
      </c>
      <c r="K142" s="1920"/>
      <c r="L142" s="1921"/>
    </row>
    <row r="143" spans="1:12" ht="27.95" customHeight="1">
      <c r="A143" s="1972" t="s">
        <v>532</v>
      </c>
      <c r="B143" s="1948" t="s">
        <v>1169</v>
      </c>
      <c r="C143" s="1043"/>
      <c r="D143" s="1959" t="s">
        <v>670</v>
      </c>
      <c r="E143" s="1922">
        <f>'BS old'!D72</f>
        <v>0</v>
      </c>
      <c r="F143" s="1922"/>
      <c r="G143" s="1922"/>
      <c r="H143" s="1038"/>
      <c r="I143" s="1919">
        <f>'BS old'!F72</f>
        <v>0</v>
      </c>
      <c r="J143" s="1920"/>
      <c r="K143" s="1923"/>
      <c r="L143" s="528"/>
    </row>
    <row r="144" spans="1:12" s="458" customFormat="1" ht="27.95" customHeight="1">
      <c r="A144" s="1972"/>
      <c r="B144" s="1948"/>
      <c r="C144" s="1043"/>
      <c r="D144" s="1959"/>
      <c r="E144" s="1922">
        <f>'BS old'!E72</f>
        <v>0</v>
      </c>
      <c r="F144" s="1922"/>
      <c r="G144" s="1922"/>
      <c r="H144" s="1046"/>
      <c r="I144" s="613"/>
      <c r="J144" s="1919">
        <f>'BS old'!G72</f>
        <v>0</v>
      </c>
      <c r="K144" s="1920"/>
      <c r="L144" s="1921"/>
    </row>
    <row r="145" spans="1:12" s="458" customFormat="1" ht="27.95" customHeight="1">
      <c r="A145" s="1972" t="s">
        <v>535</v>
      </c>
      <c r="B145" s="1948" t="s">
        <v>1168</v>
      </c>
      <c r="C145" s="1043"/>
      <c r="D145" s="1959" t="s">
        <v>672</v>
      </c>
      <c r="E145" s="1922">
        <f>'BS old'!D73</f>
        <v>0</v>
      </c>
      <c r="F145" s="1922"/>
      <c r="G145" s="1922"/>
      <c r="H145" s="1038"/>
      <c r="I145" s="1919">
        <f>'BS old'!F73</f>
        <v>0</v>
      </c>
      <c r="J145" s="1920"/>
      <c r="K145" s="1923"/>
      <c r="L145" s="528"/>
    </row>
    <row r="146" spans="1:12" ht="27.95" customHeight="1">
      <c r="A146" s="1972"/>
      <c r="B146" s="1948"/>
      <c r="C146" s="1043"/>
      <c r="D146" s="1959"/>
      <c r="E146" s="1922">
        <f>'BS old'!E73</f>
        <v>0</v>
      </c>
      <c r="F146" s="1922"/>
      <c r="G146" s="1922"/>
      <c r="H146" s="1046"/>
      <c r="I146" s="613"/>
      <c r="J146" s="1919">
        <f>'BS old'!G73</f>
        <v>0</v>
      </c>
      <c r="K146" s="1920"/>
      <c r="L146" s="1921"/>
    </row>
    <row r="147" spans="1:12" ht="27.95" customHeight="1">
      <c r="A147" s="1972" t="s">
        <v>538</v>
      </c>
      <c r="B147" s="1948" t="s">
        <v>1167</v>
      </c>
      <c r="C147" s="1043"/>
      <c r="D147" s="1959" t="s">
        <v>674</v>
      </c>
      <c r="E147" s="1922">
        <f>'BS old'!D74</f>
        <v>0</v>
      </c>
      <c r="F147" s="1922"/>
      <c r="G147" s="1922"/>
      <c r="H147" s="1038"/>
      <c r="I147" s="1919">
        <f>'BS old'!F74</f>
        <v>0</v>
      </c>
      <c r="J147" s="1920"/>
      <c r="K147" s="1923"/>
      <c r="L147" s="528"/>
    </row>
    <row r="148" spans="1:12" s="523" customFormat="1" ht="27.95" customHeight="1">
      <c r="A148" s="1972"/>
      <c r="B148" s="1948"/>
      <c r="C148" s="1043"/>
      <c r="D148" s="1959"/>
      <c r="E148" s="1922">
        <f>'BS old'!E74</f>
        <v>0</v>
      </c>
      <c r="F148" s="1922"/>
      <c r="G148" s="1922"/>
      <c r="H148" s="1046"/>
      <c r="I148" s="613"/>
      <c r="J148" s="1919">
        <f>'BS old'!G74</f>
        <v>0</v>
      </c>
      <c r="K148" s="1920"/>
      <c r="L148" s="1921"/>
    </row>
    <row r="149" spans="1:12" s="523" customFormat="1" ht="30" customHeight="1">
      <c r="A149" s="526" t="s">
        <v>1137</v>
      </c>
      <c r="B149" s="1926" t="s">
        <v>1136</v>
      </c>
      <c r="C149" s="1927"/>
      <c r="D149" s="1927"/>
      <c r="E149" s="1927"/>
      <c r="F149" s="1928"/>
      <c r="G149" s="525" t="s">
        <v>1135</v>
      </c>
      <c r="H149" s="1213"/>
      <c r="I149" s="1926" t="s">
        <v>1134</v>
      </c>
      <c r="J149" s="1928"/>
      <c r="K149" s="1926" t="s">
        <v>1133</v>
      </c>
      <c r="L149" s="1933"/>
    </row>
    <row r="150" spans="1:12" s="523" customFormat="1" ht="27.75" customHeight="1">
      <c r="A150" s="524"/>
      <c r="B150" s="1950" t="s">
        <v>1166</v>
      </c>
      <c r="C150" s="1950"/>
      <c r="D150" s="1951"/>
      <c r="E150" s="1951"/>
      <c r="F150" s="1951"/>
      <c r="G150" s="521" t="s">
        <v>681</v>
      </c>
      <c r="H150" s="1214"/>
      <c r="I150" s="1919">
        <f>'BS old'!D81</f>
        <v>0</v>
      </c>
      <c r="J150" s="1923"/>
      <c r="K150" s="1919">
        <f>'BS old'!E81</f>
        <v>0</v>
      </c>
      <c r="L150" s="1921"/>
    </row>
    <row r="151" spans="1:12" s="523" customFormat="1" ht="27.75" customHeight="1">
      <c r="A151" s="515" t="s">
        <v>523</v>
      </c>
      <c r="B151" s="1950" t="s">
        <v>1165</v>
      </c>
      <c r="C151" s="1950"/>
      <c r="D151" s="1951"/>
      <c r="E151" s="1951"/>
      <c r="F151" s="1951"/>
      <c r="G151" s="521" t="s">
        <v>683</v>
      </c>
      <c r="H151" s="1214"/>
      <c r="I151" s="1919">
        <f>'BS old'!D82</f>
        <v>0</v>
      </c>
      <c r="J151" s="1923"/>
      <c r="K151" s="1919">
        <f>'BS old'!E82</f>
        <v>0</v>
      </c>
      <c r="L151" s="1921"/>
    </row>
    <row r="152" spans="1:12" ht="27.75" customHeight="1">
      <c r="A152" s="515" t="s">
        <v>526</v>
      </c>
      <c r="B152" s="1950" t="s">
        <v>1164</v>
      </c>
      <c r="C152" s="1950"/>
      <c r="D152" s="1951"/>
      <c r="E152" s="1951"/>
      <c r="F152" s="1951"/>
      <c r="G152" s="521" t="s">
        <v>685</v>
      </c>
      <c r="H152" s="1214"/>
      <c r="I152" s="1919">
        <f>'BS old'!D83</f>
        <v>0</v>
      </c>
      <c r="J152" s="1923"/>
      <c r="K152" s="1919">
        <f>'BS old'!E83</f>
        <v>0</v>
      </c>
      <c r="L152" s="1921"/>
    </row>
    <row r="153" spans="1:12" s="458" customFormat="1" ht="27.75" customHeight="1">
      <c r="A153" s="514" t="s">
        <v>529</v>
      </c>
      <c r="B153" s="1948" t="s">
        <v>1163</v>
      </c>
      <c r="C153" s="1948"/>
      <c r="D153" s="1949"/>
      <c r="E153" s="1949"/>
      <c r="F153" s="1949"/>
      <c r="G153" s="511" t="s">
        <v>687</v>
      </c>
      <c r="H153" s="1215"/>
      <c r="I153" s="1919">
        <f>'BS old'!D84</f>
        <v>0</v>
      </c>
      <c r="J153" s="1923"/>
      <c r="K153" s="1919">
        <f>'BS old'!E84</f>
        <v>0</v>
      </c>
      <c r="L153" s="1921"/>
    </row>
    <row r="154" spans="1:12" s="458" customFormat="1" ht="27.75" customHeight="1">
      <c r="A154" s="513" t="s">
        <v>532</v>
      </c>
      <c r="B154" s="1948" t="s">
        <v>1162</v>
      </c>
      <c r="C154" s="1948"/>
      <c r="D154" s="1949"/>
      <c r="E154" s="1949"/>
      <c r="F154" s="1949"/>
      <c r="G154" s="511" t="s">
        <v>689</v>
      </c>
      <c r="H154" s="1215"/>
      <c r="I154" s="1919">
        <f>'BS old'!D85</f>
        <v>0</v>
      </c>
      <c r="J154" s="1923"/>
      <c r="K154" s="1919">
        <f>'BS old'!E85</f>
        <v>0</v>
      </c>
      <c r="L154" s="1921"/>
    </row>
    <row r="155" spans="1:12" s="458" customFormat="1" ht="27.75" customHeight="1">
      <c r="A155" s="513" t="s">
        <v>535</v>
      </c>
      <c r="B155" s="1948" t="s">
        <v>1161</v>
      </c>
      <c r="C155" s="1948"/>
      <c r="D155" s="1949"/>
      <c r="E155" s="1949"/>
      <c r="F155" s="1949"/>
      <c r="G155" s="511" t="s">
        <v>691</v>
      </c>
      <c r="H155" s="1215"/>
      <c r="I155" s="1919">
        <f>'BS old'!D86</f>
        <v>0</v>
      </c>
      <c r="J155" s="1923"/>
      <c r="K155" s="1919">
        <f>'BS old'!E86</f>
        <v>0</v>
      </c>
      <c r="L155" s="1921"/>
    </row>
    <row r="156" spans="1:12" ht="27.75" customHeight="1">
      <c r="A156" s="513" t="s">
        <v>538</v>
      </c>
      <c r="B156" s="1948" t="s">
        <v>1160</v>
      </c>
      <c r="C156" s="1948"/>
      <c r="D156" s="1949"/>
      <c r="E156" s="1949"/>
      <c r="F156" s="1949"/>
      <c r="G156" s="511" t="s">
        <v>693</v>
      </c>
      <c r="H156" s="1215"/>
      <c r="I156" s="1919">
        <f>'BS old'!D87</f>
        <v>0</v>
      </c>
      <c r="J156" s="1923"/>
      <c r="K156" s="1919">
        <f>'BS old'!E87</f>
        <v>0</v>
      </c>
      <c r="L156" s="1921"/>
    </row>
    <row r="157" spans="1:12" ht="27.75" customHeight="1">
      <c r="A157" s="515" t="s">
        <v>550</v>
      </c>
      <c r="B157" s="1950" t="s">
        <v>1159</v>
      </c>
      <c r="C157" s="1950"/>
      <c r="D157" s="1951"/>
      <c r="E157" s="1951"/>
      <c r="F157" s="1951"/>
      <c r="G157" s="521" t="s">
        <v>695</v>
      </c>
      <c r="H157" s="1214"/>
      <c r="I157" s="1919">
        <f>'BS old'!D88</f>
        <v>0</v>
      </c>
      <c r="J157" s="1923"/>
      <c r="K157" s="1919">
        <f>'BS old'!E88</f>
        <v>0</v>
      </c>
      <c r="L157" s="1921"/>
    </row>
    <row r="158" spans="1:12" ht="27.75" customHeight="1">
      <c r="A158" s="514" t="s">
        <v>553</v>
      </c>
      <c r="B158" s="1948" t="s">
        <v>1158</v>
      </c>
      <c r="C158" s="1948"/>
      <c r="D158" s="1949"/>
      <c r="E158" s="1949"/>
      <c r="F158" s="1949"/>
      <c r="G158" s="511" t="s">
        <v>697</v>
      </c>
      <c r="H158" s="1215"/>
      <c r="I158" s="1919">
        <f>'BS old'!D89</f>
        <v>0</v>
      </c>
      <c r="J158" s="1923"/>
      <c r="K158" s="1919">
        <f>'BS old'!E89</f>
        <v>0</v>
      </c>
      <c r="L158" s="1921"/>
    </row>
    <row r="159" spans="1:12" ht="27.75" customHeight="1">
      <c r="A159" s="513" t="s">
        <v>532</v>
      </c>
      <c r="B159" s="1948" t="s">
        <v>1157</v>
      </c>
      <c r="C159" s="1948"/>
      <c r="D159" s="1949"/>
      <c r="E159" s="1949"/>
      <c r="F159" s="1949"/>
      <c r="G159" s="511" t="s">
        <v>699</v>
      </c>
      <c r="H159" s="1215"/>
      <c r="I159" s="1919">
        <f>'BS old'!D90</f>
        <v>0</v>
      </c>
      <c r="J159" s="1923"/>
      <c r="K159" s="1919">
        <f>'BS old'!E90</f>
        <v>0</v>
      </c>
      <c r="L159" s="1921"/>
    </row>
    <row r="160" spans="1:12" s="458" customFormat="1" ht="27.75" customHeight="1">
      <c r="A160" s="513" t="s">
        <v>535</v>
      </c>
      <c r="B160" s="1948" t="s">
        <v>1156</v>
      </c>
      <c r="C160" s="1948"/>
      <c r="D160" s="1949"/>
      <c r="E160" s="1949"/>
      <c r="F160" s="1949"/>
      <c r="G160" s="511" t="s">
        <v>701</v>
      </c>
      <c r="H160" s="1215"/>
      <c r="I160" s="1919">
        <f>'BS old'!D91</f>
        <v>0</v>
      </c>
      <c r="J160" s="1923"/>
      <c r="K160" s="1919">
        <f>'BS old'!E91</f>
        <v>0</v>
      </c>
      <c r="L160" s="1921"/>
    </row>
    <row r="161" spans="1:12" ht="27.75" customHeight="1">
      <c r="A161" s="513" t="s">
        <v>538</v>
      </c>
      <c r="B161" s="1948" t="s">
        <v>1155</v>
      </c>
      <c r="C161" s="1948"/>
      <c r="D161" s="1949"/>
      <c r="E161" s="1949"/>
      <c r="F161" s="1949"/>
      <c r="G161" s="511" t="s">
        <v>703</v>
      </c>
      <c r="H161" s="1215"/>
      <c r="I161" s="1919">
        <f>'BS old'!D92</f>
        <v>0</v>
      </c>
      <c r="J161" s="1923"/>
      <c r="K161" s="1919">
        <f>'BS old'!E92</f>
        <v>0</v>
      </c>
      <c r="L161" s="1921"/>
    </row>
    <row r="162" spans="1:12" ht="27.75" customHeight="1">
      <c r="A162" s="513" t="s">
        <v>541</v>
      </c>
      <c r="B162" s="1948" t="s">
        <v>1154</v>
      </c>
      <c r="C162" s="1948"/>
      <c r="D162" s="1949"/>
      <c r="E162" s="1949"/>
      <c r="F162" s="1949"/>
      <c r="G162" s="511" t="s">
        <v>705</v>
      </c>
      <c r="H162" s="1215"/>
      <c r="I162" s="1919">
        <f>'BS old'!D93</f>
        <v>0</v>
      </c>
      <c r="J162" s="1923"/>
      <c r="K162" s="1919">
        <f>'BS old'!E93</f>
        <v>0</v>
      </c>
      <c r="L162" s="1921"/>
    </row>
    <row r="163" spans="1:12" ht="27.75" customHeight="1">
      <c r="A163" s="513" t="s">
        <v>544</v>
      </c>
      <c r="B163" s="1948" t="s">
        <v>1153</v>
      </c>
      <c r="C163" s="1948"/>
      <c r="D163" s="1949"/>
      <c r="E163" s="1949"/>
      <c r="F163" s="1949"/>
      <c r="G163" s="511" t="s">
        <v>707</v>
      </c>
      <c r="H163" s="1215"/>
      <c r="I163" s="1919">
        <f>'BS old'!D94</f>
        <v>0</v>
      </c>
      <c r="J163" s="1923"/>
      <c r="K163" s="1919">
        <f>'BS old'!E94</f>
        <v>0</v>
      </c>
      <c r="L163" s="1921"/>
    </row>
    <row r="164" spans="1:12" ht="27.75" customHeight="1">
      <c r="A164" s="515" t="s">
        <v>574</v>
      </c>
      <c r="B164" s="1950" t="s">
        <v>1152</v>
      </c>
      <c r="C164" s="1950"/>
      <c r="D164" s="1951"/>
      <c r="E164" s="1951"/>
      <c r="F164" s="1951"/>
      <c r="G164" s="521" t="s">
        <v>709</v>
      </c>
      <c r="H164" s="1214"/>
      <c r="I164" s="1919">
        <f>'BS old'!D95</f>
        <v>0</v>
      </c>
      <c r="J164" s="1923"/>
      <c r="K164" s="1919">
        <f>'BS old'!E95</f>
        <v>0</v>
      </c>
      <c r="L164" s="1921"/>
    </row>
    <row r="165" spans="1:12" ht="27.75" customHeight="1">
      <c r="A165" s="513" t="s">
        <v>577</v>
      </c>
      <c r="B165" s="1948" t="s">
        <v>1151</v>
      </c>
      <c r="C165" s="1948"/>
      <c r="D165" s="1949"/>
      <c r="E165" s="1949"/>
      <c r="F165" s="1949"/>
      <c r="G165" s="511" t="s">
        <v>711</v>
      </c>
      <c r="H165" s="1215"/>
      <c r="I165" s="1919">
        <f>'BS old'!D96</f>
        <v>0</v>
      </c>
      <c r="J165" s="1923"/>
      <c r="K165" s="1919">
        <f>'BS old'!E96</f>
        <v>0</v>
      </c>
      <c r="L165" s="1921"/>
    </row>
    <row r="166" spans="1:12" ht="27.75" customHeight="1">
      <c r="A166" s="513" t="s">
        <v>532</v>
      </c>
      <c r="B166" s="1948" t="s">
        <v>1150</v>
      </c>
      <c r="C166" s="1948"/>
      <c r="D166" s="1949"/>
      <c r="E166" s="1949"/>
      <c r="F166" s="1949"/>
      <c r="G166" s="511" t="s">
        <v>713</v>
      </c>
      <c r="H166" s="1215"/>
      <c r="I166" s="1919">
        <f>'BS old'!D97</f>
        <v>0</v>
      </c>
      <c r="J166" s="1923"/>
      <c r="K166" s="1919">
        <f>'BS old'!E97</f>
        <v>0</v>
      </c>
      <c r="L166" s="1921"/>
    </row>
    <row r="167" spans="1:12" s="458" customFormat="1" ht="27.75" customHeight="1">
      <c r="A167" s="513" t="s">
        <v>535</v>
      </c>
      <c r="B167" s="1948" t="s">
        <v>1149</v>
      </c>
      <c r="C167" s="1948"/>
      <c r="D167" s="1949"/>
      <c r="E167" s="1949"/>
      <c r="F167" s="1949"/>
      <c r="G167" s="511" t="s">
        <v>715</v>
      </c>
      <c r="H167" s="1215"/>
      <c r="I167" s="1919">
        <f>'BS old'!D98</f>
        <v>0</v>
      </c>
      <c r="J167" s="1923"/>
      <c r="K167" s="1919">
        <f>'BS old'!E98</f>
        <v>0</v>
      </c>
      <c r="L167" s="1921"/>
    </row>
    <row r="168" spans="1:12" ht="27.75" customHeight="1">
      <c r="A168" s="515" t="s">
        <v>716</v>
      </c>
      <c r="B168" s="1950" t="s">
        <v>1148</v>
      </c>
      <c r="C168" s="1950"/>
      <c r="D168" s="1951"/>
      <c r="E168" s="1951"/>
      <c r="F168" s="1951"/>
      <c r="G168" s="521" t="s">
        <v>718</v>
      </c>
      <c r="H168" s="1214"/>
      <c r="I168" s="1919">
        <f>'BS old'!D99</f>
        <v>0</v>
      </c>
      <c r="J168" s="1923"/>
      <c r="K168" s="1919">
        <f>'BS old'!E99</f>
        <v>0</v>
      </c>
      <c r="L168" s="1921"/>
    </row>
    <row r="169" spans="1:12" ht="27.75" customHeight="1">
      <c r="A169" s="522" t="s">
        <v>719</v>
      </c>
      <c r="B169" s="1948" t="s">
        <v>1147</v>
      </c>
      <c r="C169" s="1948"/>
      <c r="D169" s="1949"/>
      <c r="E169" s="1949"/>
      <c r="F169" s="1949"/>
      <c r="G169" s="511" t="s">
        <v>721</v>
      </c>
      <c r="H169" s="1215"/>
      <c r="I169" s="1919">
        <f>'BS old'!D100</f>
        <v>0</v>
      </c>
      <c r="J169" s="1923"/>
      <c r="K169" s="1919">
        <f>'BS old'!E100</f>
        <v>0</v>
      </c>
      <c r="L169" s="1921"/>
    </row>
    <row r="170" spans="1:12" ht="27.75" customHeight="1">
      <c r="A170" s="513" t="s">
        <v>532</v>
      </c>
      <c r="B170" s="1948" t="s">
        <v>1146</v>
      </c>
      <c r="C170" s="1948"/>
      <c r="D170" s="1949"/>
      <c r="E170" s="1949"/>
      <c r="F170" s="1949"/>
      <c r="G170" s="511" t="s">
        <v>723</v>
      </c>
      <c r="H170" s="1215"/>
      <c r="I170" s="1919">
        <f>'BS old'!D101</f>
        <v>0</v>
      </c>
      <c r="J170" s="1923"/>
      <c r="K170" s="1919">
        <f>'BS old'!E101</f>
        <v>0</v>
      </c>
      <c r="L170" s="1921"/>
    </row>
    <row r="171" spans="1:12" s="458" customFormat="1" ht="31.5" customHeight="1">
      <c r="A171" s="515" t="s">
        <v>724</v>
      </c>
      <c r="B171" s="1950" t="s">
        <v>1145</v>
      </c>
      <c r="C171" s="1950"/>
      <c r="D171" s="1951"/>
      <c r="E171" s="1951"/>
      <c r="F171" s="1951"/>
      <c r="G171" s="521" t="s">
        <v>726</v>
      </c>
      <c r="H171" s="1214"/>
      <c r="I171" s="1919">
        <f>'BS old'!D102</f>
        <v>0</v>
      </c>
      <c r="J171" s="1923"/>
      <c r="K171" s="1919">
        <f>'BS old'!E102</f>
        <v>0</v>
      </c>
      <c r="L171" s="1921"/>
    </row>
    <row r="172" spans="1:12" ht="27.75" customHeight="1">
      <c r="A172" s="515" t="s">
        <v>594</v>
      </c>
      <c r="B172" s="1950" t="s">
        <v>1144</v>
      </c>
      <c r="C172" s="1950"/>
      <c r="D172" s="1951"/>
      <c r="E172" s="1951"/>
      <c r="F172" s="1951"/>
      <c r="G172" s="521" t="s">
        <v>728</v>
      </c>
      <c r="H172" s="1214"/>
      <c r="I172" s="1919">
        <f>'BS old'!D103</f>
        <v>0</v>
      </c>
      <c r="J172" s="1923"/>
      <c r="K172" s="1919">
        <f>'BS old'!E103</f>
        <v>0</v>
      </c>
      <c r="L172" s="1921"/>
    </row>
    <row r="173" spans="1:12" ht="27.75" customHeight="1">
      <c r="A173" s="515" t="s">
        <v>597</v>
      </c>
      <c r="B173" s="1950" t="s">
        <v>1143</v>
      </c>
      <c r="C173" s="1950"/>
      <c r="D173" s="1951"/>
      <c r="E173" s="1951"/>
      <c r="F173" s="1951"/>
      <c r="G173" s="521" t="s">
        <v>730</v>
      </c>
      <c r="H173" s="1214"/>
      <c r="I173" s="1919">
        <f>'BS old'!D104</f>
        <v>0</v>
      </c>
      <c r="J173" s="1923"/>
      <c r="K173" s="1919">
        <f>'BS old'!E104</f>
        <v>0</v>
      </c>
      <c r="L173" s="1921"/>
    </row>
    <row r="174" spans="1:12" s="458" customFormat="1" ht="27.75" customHeight="1">
      <c r="A174" s="514" t="s">
        <v>600</v>
      </c>
      <c r="B174" s="1948" t="s">
        <v>1142</v>
      </c>
      <c r="C174" s="1948"/>
      <c r="D174" s="1949"/>
      <c r="E174" s="1949"/>
      <c r="F174" s="1949"/>
      <c r="G174" s="511" t="s">
        <v>732</v>
      </c>
      <c r="H174" s="1215"/>
      <c r="I174" s="1919">
        <f>'BS old'!D105</f>
        <v>0</v>
      </c>
      <c r="J174" s="1923"/>
      <c r="K174" s="1919">
        <f>'BS old'!E105</f>
        <v>0</v>
      </c>
      <c r="L174" s="1921"/>
    </row>
    <row r="175" spans="1:12" s="458" customFormat="1" ht="27.75" customHeight="1">
      <c r="A175" s="513" t="s">
        <v>532</v>
      </c>
      <c r="B175" s="1948" t="s">
        <v>1141</v>
      </c>
      <c r="C175" s="1948"/>
      <c r="D175" s="1949"/>
      <c r="E175" s="1949"/>
      <c r="F175" s="1949"/>
      <c r="G175" s="511" t="s">
        <v>734</v>
      </c>
      <c r="H175" s="1215"/>
      <c r="I175" s="1919">
        <f>'BS old'!D106</f>
        <v>0</v>
      </c>
      <c r="J175" s="1923"/>
      <c r="K175" s="1919">
        <f>'BS old'!E106</f>
        <v>0</v>
      </c>
      <c r="L175" s="1921"/>
    </row>
    <row r="176" spans="1:12" s="458" customFormat="1" ht="27.75" customHeight="1">
      <c r="A176" s="513" t="s">
        <v>535</v>
      </c>
      <c r="B176" s="1948" t="s">
        <v>1140</v>
      </c>
      <c r="C176" s="1948"/>
      <c r="D176" s="1949"/>
      <c r="E176" s="1949"/>
      <c r="F176" s="1949"/>
      <c r="G176" s="511" t="s">
        <v>736</v>
      </c>
      <c r="H176" s="1215"/>
      <c r="I176" s="1919">
        <f>'BS old'!D107</f>
        <v>0</v>
      </c>
      <c r="J176" s="1923"/>
      <c r="K176" s="1919">
        <f>'BS old'!E107</f>
        <v>0</v>
      </c>
      <c r="L176" s="1921"/>
    </row>
    <row r="177" spans="1:12" ht="27.75" customHeight="1">
      <c r="A177" s="513" t="s">
        <v>538</v>
      </c>
      <c r="B177" s="1948" t="s">
        <v>1139</v>
      </c>
      <c r="C177" s="1948"/>
      <c r="D177" s="1949"/>
      <c r="E177" s="1949"/>
      <c r="F177" s="1949"/>
      <c r="G177" s="511" t="s">
        <v>738</v>
      </c>
      <c r="H177" s="1215"/>
      <c r="I177" s="1919">
        <f>'BS old'!D108</f>
        <v>0</v>
      </c>
      <c r="J177" s="1923"/>
      <c r="K177" s="1919">
        <f>'BS old'!E108</f>
        <v>0</v>
      </c>
      <c r="L177" s="1921"/>
    </row>
    <row r="178" spans="1:12" ht="25.5" customHeight="1" thickBot="1">
      <c r="A178" s="520" t="s">
        <v>613</v>
      </c>
      <c r="B178" s="1960" t="s">
        <v>1138</v>
      </c>
      <c r="C178" s="1960"/>
      <c r="D178" s="1961"/>
      <c r="E178" s="1961"/>
      <c r="F178" s="1961"/>
      <c r="G178" s="519" t="s">
        <v>740</v>
      </c>
      <c r="H178" s="1216"/>
      <c r="I178" s="1919">
        <f>'BS old'!D109</f>
        <v>0</v>
      </c>
      <c r="J178" s="1923"/>
      <c r="K178" s="1919">
        <f>'BS old'!E109</f>
        <v>0</v>
      </c>
      <c r="L178" s="1921"/>
    </row>
    <row r="179" spans="1:12" ht="30" customHeight="1">
      <c r="A179" s="518" t="s">
        <v>1137</v>
      </c>
      <c r="B179" s="1936" t="s">
        <v>1136</v>
      </c>
      <c r="C179" s="1952"/>
      <c r="D179" s="1953"/>
      <c r="E179" s="1953"/>
      <c r="F179" s="1954"/>
      <c r="G179" s="517" t="s">
        <v>1135</v>
      </c>
      <c r="H179" s="1217"/>
      <c r="I179" s="1936" t="s">
        <v>1134</v>
      </c>
      <c r="J179" s="1937"/>
      <c r="K179" s="1936" t="s">
        <v>1133</v>
      </c>
      <c r="L179" s="2003"/>
    </row>
    <row r="180" spans="1:12" ht="27.75" customHeight="1">
      <c r="A180" s="514" t="s">
        <v>616</v>
      </c>
      <c r="B180" s="1948" t="s">
        <v>1132</v>
      </c>
      <c r="C180" s="1948"/>
      <c r="D180" s="1949"/>
      <c r="E180" s="1949"/>
      <c r="F180" s="1949"/>
      <c r="G180" s="511" t="s">
        <v>742</v>
      </c>
      <c r="H180" s="1215"/>
      <c r="I180" s="1919">
        <f>'BS old'!D110</f>
        <v>0</v>
      </c>
      <c r="J180" s="1923"/>
      <c r="K180" s="1919">
        <f>'BS old'!E110</f>
        <v>0</v>
      </c>
      <c r="L180" s="1921"/>
    </row>
    <row r="181" spans="1:12" ht="27.75" customHeight="1">
      <c r="A181" s="513" t="s">
        <v>532</v>
      </c>
      <c r="B181" s="1948" t="s">
        <v>1120</v>
      </c>
      <c r="C181" s="1948"/>
      <c r="D181" s="1949"/>
      <c r="E181" s="1949"/>
      <c r="F181" s="1949"/>
      <c r="G181" s="511" t="s">
        <v>743</v>
      </c>
      <c r="H181" s="1215"/>
      <c r="I181" s="1919">
        <f>'BS old'!D111</f>
        <v>0</v>
      </c>
      <c r="J181" s="1923"/>
      <c r="K181" s="1919">
        <f>'BS old'!E111</f>
        <v>0</v>
      </c>
      <c r="L181" s="1921"/>
    </row>
    <row r="182" spans="1:12" s="458" customFormat="1" ht="27.75" customHeight="1">
      <c r="A182" s="513" t="s">
        <v>535</v>
      </c>
      <c r="B182" s="1948" t="s">
        <v>1131</v>
      </c>
      <c r="C182" s="1948"/>
      <c r="D182" s="1949"/>
      <c r="E182" s="1949"/>
      <c r="F182" s="1949"/>
      <c r="G182" s="511" t="s">
        <v>745</v>
      </c>
      <c r="H182" s="1215"/>
      <c r="I182" s="1919">
        <f>'BS old'!D112</f>
        <v>0</v>
      </c>
      <c r="J182" s="1923"/>
      <c r="K182" s="1919">
        <f>'BS old'!E112</f>
        <v>0</v>
      </c>
      <c r="L182" s="1921"/>
    </row>
    <row r="183" spans="1:12" ht="27.75" customHeight="1">
      <c r="A183" s="513" t="s">
        <v>538</v>
      </c>
      <c r="B183" s="1948" t="s">
        <v>1130</v>
      </c>
      <c r="C183" s="1948"/>
      <c r="D183" s="1949"/>
      <c r="E183" s="1949"/>
      <c r="F183" s="1949"/>
      <c r="G183" s="511" t="s">
        <v>747</v>
      </c>
      <c r="H183" s="1215"/>
      <c r="I183" s="1919">
        <f>'BS old'!D113</f>
        <v>0</v>
      </c>
      <c r="J183" s="1923"/>
      <c r="K183" s="1919">
        <f>'BS old'!E113</f>
        <v>0</v>
      </c>
      <c r="L183" s="1921"/>
    </row>
    <row r="184" spans="1:12" ht="27.75" customHeight="1">
      <c r="A184" s="513" t="s">
        <v>541</v>
      </c>
      <c r="B184" s="1948" t="s">
        <v>1129</v>
      </c>
      <c r="C184" s="1948"/>
      <c r="D184" s="1949"/>
      <c r="E184" s="1949"/>
      <c r="F184" s="1949"/>
      <c r="G184" s="511" t="s">
        <v>749</v>
      </c>
      <c r="H184" s="1215"/>
      <c r="I184" s="1919">
        <f>'BS old'!D114</f>
        <v>0</v>
      </c>
      <c r="J184" s="1923"/>
      <c r="K184" s="1919">
        <f>'BS old'!E114</f>
        <v>0</v>
      </c>
      <c r="L184" s="1921"/>
    </row>
    <row r="185" spans="1:12" ht="27.75" customHeight="1">
      <c r="A185" s="513" t="s">
        <v>544</v>
      </c>
      <c r="B185" s="1948" t="s">
        <v>1128</v>
      </c>
      <c r="C185" s="1948"/>
      <c r="D185" s="1949"/>
      <c r="E185" s="1949"/>
      <c r="F185" s="1949"/>
      <c r="G185" s="511" t="s">
        <v>751</v>
      </c>
      <c r="H185" s="1215"/>
      <c r="I185" s="1919">
        <f>'BS old'!D115</f>
        <v>0</v>
      </c>
      <c r="J185" s="1923"/>
      <c r="K185" s="1919">
        <f>'BS old'!E115</f>
        <v>0</v>
      </c>
      <c r="L185" s="1921"/>
    </row>
    <row r="186" spans="1:12" ht="27.75" customHeight="1">
      <c r="A186" s="513" t="s">
        <v>547</v>
      </c>
      <c r="B186" s="1948" t="s">
        <v>1127</v>
      </c>
      <c r="C186" s="1948"/>
      <c r="D186" s="1949"/>
      <c r="E186" s="1949"/>
      <c r="F186" s="1949"/>
      <c r="G186" s="511" t="s">
        <v>753</v>
      </c>
      <c r="H186" s="1215"/>
      <c r="I186" s="1919">
        <f>'BS old'!D116</f>
        <v>0</v>
      </c>
      <c r="J186" s="1923"/>
      <c r="K186" s="1919">
        <f>'BS old'!E116</f>
        <v>0</v>
      </c>
      <c r="L186" s="1921"/>
    </row>
    <row r="187" spans="1:12" ht="27.75" customHeight="1">
      <c r="A187" s="513" t="s">
        <v>568</v>
      </c>
      <c r="B187" s="1948" t="s">
        <v>1126</v>
      </c>
      <c r="C187" s="1948"/>
      <c r="D187" s="1949"/>
      <c r="E187" s="1949"/>
      <c r="F187" s="1949"/>
      <c r="G187" s="511" t="s">
        <v>755</v>
      </c>
      <c r="H187" s="1215"/>
      <c r="I187" s="1919">
        <f>'BS old'!D117</f>
        <v>0</v>
      </c>
      <c r="J187" s="1923"/>
      <c r="K187" s="1919">
        <f>'BS old'!E117</f>
        <v>0</v>
      </c>
      <c r="L187" s="1921"/>
    </row>
    <row r="188" spans="1:12" ht="27.75" customHeight="1">
      <c r="A188" s="513" t="s">
        <v>571</v>
      </c>
      <c r="B188" s="1948" t="s">
        <v>1125</v>
      </c>
      <c r="C188" s="1948"/>
      <c r="D188" s="1949"/>
      <c r="E188" s="1949"/>
      <c r="F188" s="1949"/>
      <c r="G188" s="511" t="s">
        <v>757</v>
      </c>
      <c r="H188" s="1215"/>
      <c r="I188" s="1919">
        <f>'BS old'!D118</f>
        <v>0</v>
      </c>
      <c r="J188" s="1923"/>
      <c r="K188" s="1919">
        <f>'BS old'!E118</f>
        <v>0</v>
      </c>
      <c r="L188" s="1921"/>
    </row>
    <row r="189" spans="1:12" ht="27.75" customHeight="1">
      <c r="A189" s="513" t="s">
        <v>758</v>
      </c>
      <c r="B189" s="1948" t="s">
        <v>1124</v>
      </c>
      <c r="C189" s="1948"/>
      <c r="D189" s="1949"/>
      <c r="E189" s="1949"/>
      <c r="F189" s="1949"/>
      <c r="G189" s="511" t="s">
        <v>760</v>
      </c>
      <c r="H189" s="1215"/>
      <c r="I189" s="1919">
        <f>'BS old'!D119</f>
        <v>0</v>
      </c>
      <c r="J189" s="1923"/>
      <c r="K189" s="1919">
        <f>'BS old'!E119</f>
        <v>0</v>
      </c>
      <c r="L189" s="1921"/>
    </row>
    <row r="190" spans="1:12" ht="27.75" customHeight="1">
      <c r="A190" s="513" t="s">
        <v>761</v>
      </c>
      <c r="B190" s="1948" t="s">
        <v>1123</v>
      </c>
      <c r="C190" s="1948"/>
      <c r="D190" s="1949"/>
      <c r="E190" s="1949"/>
      <c r="F190" s="1949"/>
      <c r="G190" s="511" t="s">
        <v>763</v>
      </c>
      <c r="H190" s="1215"/>
      <c r="I190" s="1919">
        <f>'BS old'!D120</f>
        <v>0</v>
      </c>
      <c r="J190" s="1923"/>
      <c r="K190" s="1919">
        <f>'BS old'!E120</f>
        <v>0</v>
      </c>
      <c r="L190" s="1921"/>
    </row>
    <row r="191" spans="1:12" ht="27.75" customHeight="1">
      <c r="A191" s="515" t="s">
        <v>631</v>
      </c>
      <c r="B191" s="1950" t="s">
        <v>1122</v>
      </c>
      <c r="C191" s="1950"/>
      <c r="D191" s="1951"/>
      <c r="E191" s="1951"/>
      <c r="F191" s="1951"/>
      <c r="G191" s="511" t="s">
        <v>765</v>
      </c>
      <c r="H191" s="1215"/>
      <c r="I191" s="1919">
        <f>'BS old'!D121</f>
        <v>0</v>
      </c>
      <c r="J191" s="1923"/>
      <c r="K191" s="1919">
        <f>'BS old'!E121</f>
        <v>0</v>
      </c>
      <c r="L191" s="1921"/>
    </row>
    <row r="192" spans="1:12" ht="27.75" customHeight="1">
      <c r="A192" s="513" t="s">
        <v>634</v>
      </c>
      <c r="B192" s="1948" t="s">
        <v>1121</v>
      </c>
      <c r="C192" s="1948"/>
      <c r="D192" s="1949"/>
      <c r="E192" s="1949"/>
      <c r="F192" s="1949"/>
      <c r="G192" s="511" t="s">
        <v>767</v>
      </c>
      <c r="H192" s="1215"/>
      <c r="I192" s="1919">
        <f>'BS old'!D122</f>
        <v>0</v>
      </c>
      <c r="J192" s="1923"/>
      <c r="K192" s="1919">
        <f>'BS old'!E122</f>
        <v>0</v>
      </c>
      <c r="L192" s="1921"/>
    </row>
    <row r="193" spans="1:12" ht="27.75" customHeight="1">
      <c r="A193" s="513" t="s">
        <v>532</v>
      </c>
      <c r="B193" s="1948" t="s">
        <v>1120</v>
      </c>
      <c r="C193" s="1948"/>
      <c r="D193" s="1949"/>
      <c r="E193" s="1949"/>
      <c r="F193" s="1949"/>
      <c r="G193" s="511" t="s">
        <v>768</v>
      </c>
      <c r="H193" s="1215"/>
      <c r="I193" s="1919">
        <f>'BS old'!D123</f>
        <v>0</v>
      </c>
      <c r="J193" s="1923"/>
      <c r="K193" s="1919">
        <f>'BS old'!E123</f>
        <v>0</v>
      </c>
      <c r="L193" s="1921"/>
    </row>
    <row r="194" spans="1:12" ht="27.75" customHeight="1">
      <c r="A194" s="513" t="s">
        <v>535</v>
      </c>
      <c r="B194" s="1948" t="s">
        <v>1119</v>
      </c>
      <c r="C194" s="1948"/>
      <c r="D194" s="1949"/>
      <c r="E194" s="1949"/>
      <c r="F194" s="1949"/>
      <c r="G194" s="511" t="s">
        <v>770</v>
      </c>
      <c r="H194" s="1215"/>
      <c r="I194" s="1919">
        <f>'BS old'!D124</f>
        <v>0</v>
      </c>
      <c r="J194" s="1923"/>
      <c r="K194" s="1919">
        <f>'BS old'!E124</f>
        <v>0</v>
      </c>
      <c r="L194" s="1921"/>
    </row>
    <row r="195" spans="1:12" s="458" customFormat="1" ht="27.75" customHeight="1">
      <c r="A195" s="513" t="s">
        <v>538</v>
      </c>
      <c r="B195" s="1948" t="s">
        <v>1118</v>
      </c>
      <c r="C195" s="1948"/>
      <c r="D195" s="1949"/>
      <c r="E195" s="1949"/>
      <c r="F195" s="1949"/>
      <c r="G195" s="511" t="s">
        <v>772</v>
      </c>
      <c r="H195" s="1215"/>
      <c r="I195" s="1919">
        <f>'BS old'!D125</f>
        <v>0</v>
      </c>
      <c r="J195" s="1923"/>
      <c r="K195" s="1919">
        <f>'BS old'!E125</f>
        <v>0</v>
      </c>
      <c r="L195" s="1921"/>
    </row>
    <row r="196" spans="1:12" ht="27.75" customHeight="1">
      <c r="A196" s="513" t="s">
        <v>541</v>
      </c>
      <c r="B196" s="1948" t="s">
        <v>1117</v>
      </c>
      <c r="C196" s="1948"/>
      <c r="D196" s="1949"/>
      <c r="E196" s="1949"/>
      <c r="F196" s="1949"/>
      <c r="G196" s="511" t="s">
        <v>774</v>
      </c>
      <c r="H196" s="1215"/>
      <c r="I196" s="1919">
        <f>'BS old'!D126</f>
        <v>0</v>
      </c>
      <c r="J196" s="1923"/>
      <c r="K196" s="1919">
        <f>'BS old'!E126</f>
        <v>0</v>
      </c>
      <c r="L196" s="1921"/>
    </row>
    <row r="197" spans="1:12" ht="27.75" customHeight="1">
      <c r="A197" s="513" t="s">
        <v>544</v>
      </c>
      <c r="B197" s="1948" t="s">
        <v>1116</v>
      </c>
      <c r="C197" s="1948"/>
      <c r="D197" s="1949"/>
      <c r="E197" s="1949"/>
      <c r="F197" s="1949"/>
      <c r="G197" s="511" t="s">
        <v>776</v>
      </c>
      <c r="H197" s="1215"/>
      <c r="I197" s="1919">
        <f>'BS old'!D127</f>
        <v>0</v>
      </c>
      <c r="J197" s="1923"/>
      <c r="K197" s="1919">
        <f>'BS old'!E127</f>
        <v>0</v>
      </c>
      <c r="L197" s="1921"/>
    </row>
    <row r="198" spans="1:12" ht="27.75" customHeight="1">
      <c r="A198" s="513" t="s">
        <v>547</v>
      </c>
      <c r="B198" s="1948" t="s">
        <v>1115</v>
      </c>
      <c r="C198" s="1948"/>
      <c r="D198" s="1949"/>
      <c r="E198" s="1949"/>
      <c r="F198" s="1949"/>
      <c r="G198" s="511" t="s">
        <v>778</v>
      </c>
      <c r="H198" s="1215"/>
      <c r="I198" s="1919">
        <f>'BS old'!D128</f>
        <v>0</v>
      </c>
      <c r="J198" s="1923"/>
      <c r="K198" s="1919">
        <f>'BS old'!E128</f>
        <v>0</v>
      </c>
      <c r="L198" s="1921"/>
    </row>
    <row r="199" spans="1:12" ht="27.75" customHeight="1">
      <c r="A199" s="513" t="s">
        <v>568</v>
      </c>
      <c r="B199" s="1948" t="s">
        <v>1114</v>
      </c>
      <c r="C199" s="1948"/>
      <c r="D199" s="1949"/>
      <c r="E199" s="1949"/>
      <c r="F199" s="1949"/>
      <c r="G199" s="511" t="s">
        <v>780</v>
      </c>
      <c r="H199" s="1215"/>
      <c r="I199" s="1919">
        <f>'BS old'!D129</f>
        <v>0</v>
      </c>
      <c r="J199" s="1923"/>
      <c r="K199" s="1919">
        <f>'BS old'!E129</f>
        <v>0</v>
      </c>
      <c r="L199" s="1921"/>
    </row>
    <row r="200" spans="1:12" ht="27.75" customHeight="1">
      <c r="A200" s="513" t="s">
        <v>571</v>
      </c>
      <c r="B200" s="1948" t="s">
        <v>1113</v>
      </c>
      <c r="C200" s="1948"/>
      <c r="D200" s="1949"/>
      <c r="E200" s="1949"/>
      <c r="F200" s="1949"/>
      <c r="G200" s="511" t="s">
        <v>782</v>
      </c>
      <c r="H200" s="1215"/>
      <c r="I200" s="1919">
        <f>'BS old'!D130</f>
        <v>0</v>
      </c>
      <c r="J200" s="1923"/>
      <c r="K200" s="1919">
        <f>'BS old'!E130</f>
        <v>0</v>
      </c>
      <c r="L200" s="1921"/>
    </row>
    <row r="201" spans="1:12" ht="27.75" customHeight="1">
      <c r="A201" s="513" t="s">
        <v>758</v>
      </c>
      <c r="B201" s="1948" t="s">
        <v>1112</v>
      </c>
      <c r="C201" s="1948"/>
      <c r="D201" s="1949"/>
      <c r="E201" s="1949"/>
      <c r="F201" s="1949"/>
      <c r="G201" s="511" t="s">
        <v>784</v>
      </c>
      <c r="H201" s="1215"/>
      <c r="I201" s="1919">
        <f>'BS old'!D131</f>
        <v>0</v>
      </c>
      <c r="J201" s="1923"/>
      <c r="K201" s="1919">
        <f>'BS old'!E131</f>
        <v>0</v>
      </c>
      <c r="L201" s="1921"/>
    </row>
    <row r="202" spans="1:12" ht="27.75" customHeight="1">
      <c r="A202" s="515" t="s">
        <v>649</v>
      </c>
      <c r="B202" s="1950" t="s">
        <v>1111</v>
      </c>
      <c r="C202" s="1950"/>
      <c r="D202" s="1951"/>
      <c r="E202" s="1951"/>
      <c r="F202" s="1951"/>
      <c r="G202" s="511" t="s">
        <v>786</v>
      </c>
      <c r="H202" s="1215"/>
      <c r="I202" s="1919">
        <f>'BS old'!D132</f>
        <v>0</v>
      </c>
      <c r="J202" s="1923"/>
      <c r="K202" s="1919">
        <f>'BS old'!E132</f>
        <v>0</v>
      </c>
      <c r="L202" s="1921"/>
    </row>
    <row r="203" spans="1:12" ht="27.75" customHeight="1">
      <c r="A203" s="516" t="s">
        <v>787</v>
      </c>
      <c r="B203" s="1950" t="s">
        <v>1110</v>
      </c>
      <c r="C203" s="1950"/>
      <c r="D203" s="1951"/>
      <c r="E203" s="1951"/>
      <c r="F203" s="1951"/>
      <c r="G203" s="511" t="s">
        <v>789</v>
      </c>
      <c r="H203" s="1215"/>
      <c r="I203" s="1919">
        <f>'BS old'!D133</f>
        <v>0</v>
      </c>
      <c r="J203" s="1923"/>
      <c r="K203" s="1919">
        <f>'BS old'!E133</f>
        <v>0</v>
      </c>
      <c r="L203" s="1921"/>
    </row>
    <row r="204" spans="1:12" ht="27.75" customHeight="1">
      <c r="A204" s="513" t="s">
        <v>790</v>
      </c>
      <c r="B204" s="1950" t="s">
        <v>1109</v>
      </c>
      <c r="C204" s="1950"/>
      <c r="D204" s="1951"/>
      <c r="E204" s="1951"/>
      <c r="F204" s="1951"/>
      <c r="G204" s="511" t="s">
        <v>792</v>
      </c>
      <c r="H204" s="1215"/>
      <c r="I204" s="1919">
        <f>'BS old'!D134</f>
        <v>0</v>
      </c>
      <c r="J204" s="1923"/>
      <c r="K204" s="1919">
        <f>'BS old'!E134</f>
        <v>0</v>
      </c>
      <c r="L204" s="1921"/>
    </row>
    <row r="205" spans="1:12" s="458" customFormat="1" ht="27.75" customHeight="1">
      <c r="A205" s="513" t="s">
        <v>532</v>
      </c>
      <c r="B205" s="1948" t="s">
        <v>1108</v>
      </c>
      <c r="C205" s="1948"/>
      <c r="D205" s="1949"/>
      <c r="E205" s="1949"/>
      <c r="F205" s="1949"/>
      <c r="G205" s="511" t="s">
        <v>794</v>
      </c>
      <c r="H205" s="1215"/>
      <c r="I205" s="1919">
        <f>'BS old'!D135</f>
        <v>0</v>
      </c>
      <c r="J205" s="1923"/>
      <c r="K205" s="1919">
        <f>'BS old'!E135</f>
        <v>0</v>
      </c>
      <c r="L205" s="1921"/>
    </row>
    <row r="206" spans="1:12" ht="27.75" customHeight="1">
      <c r="A206" s="515" t="s">
        <v>663</v>
      </c>
      <c r="B206" s="1950" t="s">
        <v>1107</v>
      </c>
      <c r="C206" s="1950"/>
      <c r="D206" s="1951"/>
      <c r="E206" s="1951"/>
      <c r="F206" s="1951"/>
      <c r="G206" s="511" t="s">
        <v>796</v>
      </c>
      <c r="H206" s="1215"/>
      <c r="I206" s="1919">
        <f>'BS old'!D136</f>
        <v>0</v>
      </c>
      <c r="J206" s="1923"/>
      <c r="K206" s="1919">
        <f>'BS old'!E136</f>
        <v>0</v>
      </c>
      <c r="L206" s="1921"/>
    </row>
    <row r="207" spans="1:12" ht="27.75" customHeight="1">
      <c r="A207" s="514" t="s">
        <v>666</v>
      </c>
      <c r="B207" s="1948" t="s">
        <v>1106</v>
      </c>
      <c r="C207" s="1948"/>
      <c r="D207" s="1949"/>
      <c r="E207" s="1949"/>
      <c r="F207" s="1949"/>
      <c r="G207" s="511" t="s">
        <v>798</v>
      </c>
      <c r="H207" s="1215"/>
      <c r="I207" s="1919">
        <f>'BS old'!D137</f>
        <v>0</v>
      </c>
      <c r="J207" s="1923"/>
      <c r="K207" s="1919">
        <f>'BS old'!E137</f>
        <v>0</v>
      </c>
      <c r="L207" s="1921"/>
    </row>
    <row r="208" spans="1:12" ht="27.75" customHeight="1">
      <c r="A208" s="513" t="s">
        <v>532</v>
      </c>
      <c r="B208" s="1948" t="s">
        <v>1105</v>
      </c>
      <c r="C208" s="1948"/>
      <c r="D208" s="1949"/>
      <c r="E208" s="1949"/>
      <c r="F208" s="1949"/>
      <c r="G208" s="511" t="s">
        <v>800</v>
      </c>
      <c r="H208" s="1215"/>
      <c r="I208" s="1919">
        <f>'BS old'!D138</f>
        <v>0</v>
      </c>
      <c r="J208" s="1923"/>
      <c r="K208" s="1919">
        <f>'BS old'!E138</f>
        <v>0</v>
      </c>
      <c r="L208" s="1921"/>
    </row>
    <row r="209" spans="1:12" s="458" customFormat="1" ht="27.75" customHeight="1">
      <c r="A209" s="513" t="s">
        <v>535</v>
      </c>
      <c r="B209" s="1948" t="s">
        <v>1104</v>
      </c>
      <c r="C209" s="1948"/>
      <c r="D209" s="1949"/>
      <c r="E209" s="1949"/>
      <c r="F209" s="1949"/>
      <c r="G209" s="511" t="s">
        <v>802</v>
      </c>
      <c r="H209" s="1215"/>
      <c r="I209" s="1919">
        <f>'BS old'!D139</f>
        <v>0</v>
      </c>
      <c r="J209" s="1923"/>
      <c r="K209" s="1919">
        <f>'BS old'!E139</f>
        <v>0</v>
      </c>
      <c r="L209" s="1921"/>
    </row>
    <row r="210" spans="1:12" ht="27.75" customHeight="1" thickBot="1">
      <c r="A210" s="512" t="s">
        <v>538</v>
      </c>
      <c r="B210" s="1957" t="s">
        <v>1103</v>
      </c>
      <c r="C210" s="1957"/>
      <c r="D210" s="1958"/>
      <c r="E210" s="1958"/>
      <c r="F210" s="1958"/>
      <c r="G210" s="511" t="s">
        <v>804</v>
      </c>
      <c r="H210" s="1215"/>
      <c r="I210" s="1919">
        <f>'BS old'!D140</f>
        <v>0</v>
      </c>
      <c r="J210" s="1923"/>
      <c r="K210" s="1919">
        <f>'BS old'!E140</f>
        <v>0</v>
      </c>
      <c r="L210" s="1921"/>
    </row>
    <row r="211" spans="1:12" ht="24.75" customHeight="1"/>
    <row r="212" spans="1:12" ht="24.75" customHeight="1"/>
    <row r="213" spans="1:12" ht="24.75" customHeight="1"/>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cols>
    <col min="1" max="1" width="4.42578125" style="543" customWidth="1"/>
    <col min="2" max="2" width="37.5703125" style="543" customWidth="1"/>
    <col min="3" max="3" width="1.42578125" style="543" customWidth="1"/>
    <col min="4" max="4" width="6.42578125" style="543" customWidth="1"/>
    <col min="5" max="6" width="29.5703125" style="543" customWidth="1"/>
    <col min="7" max="16384" width="9.140625" style="543"/>
  </cols>
  <sheetData>
    <row r="1" spans="1:10" s="510" customFormat="1" ht="7.5" customHeight="1">
      <c r="A1" s="509"/>
      <c r="G1" s="453"/>
      <c r="H1" s="453"/>
    </row>
    <row r="2" spans="1:10" s="510" customFormat="1" ht="17.25" customHeight="1">
      <c r="A2" s="509"/>
      <c r="B2" s="534" t="s">
        <v>1232</v>
      </c>
      <c r="C2" s="453"/>
      <c r="D2" s="533" t="s">
        <v>1231</v>
      </c>
      <c r="E2" s="589" t="str">
        <f>" "&amp;'SK Cover sheet'!A11&amp;"  "&amp;'SK Cover sheet'!B11&amp;"  "&amp;'SK Cover sheet'!C11&amp;"  "&amp;'SK Cover sheet'!D11&amp;"  "&amp;'SK Cover sheet'!E11&amp;"  "&amp;'SK Cover sheet'!F11&amp;"  "&amp;'SK Cover sheet'!G11&amp;"  "&amp;'SK Cover sheet'!H11&amp;"  "&amp;'SK Cover sheet'!I11&amp;"  "&amp;'SK Cover sheet'!J11</f>
        <v xml:space="preserve"> 2  0  2  0  1  2  5  7  7  8</v>
      </c>
    </row>
    <row r="3" spans="1:10" s="510" customFormat="1" ht="7.5" customHeight="1" thickBot="1">
      <c r="A3" s="509"/>
      <c r="B3" s="588"/>
      <c r="C3" s="453"/>
    </row>
    <row r="4" spans="1:10" s="568" customFormat="1" ht="11.25" customHeight="1">
      <c r="A4" s="587"/>
      <c r="B4" s="586"/>
      <c r="C4" s="585"/>
      <c r="D4" s="584"/>
      <c r="E4" s="1978" t="s">
        <v>1299</v>
      </c>
      <c r="F4" s="2004"/>
    </row>
    <row r="5" spans="1:10" s="568" customFormat="1" ht="33.75" customHeight="1">
      <c r="A5" s="583" t="s">
        <v>1137</v>
      </c>
      <c r="B5" s="582" t="s">
        <v>1298</v>
      </c>
      <c r="C5" s="581"/>
      <c r="D5" s="580" t="s">
        <v>1135</v>
      </c>
      <c r="E5" s="579" t="s">
        <v>1297</v>
      </c>
      <c r="F5" s="578" t="s">
        <v>1296</v>
      </c>
    </row>
    <row r="6" spans="1:10" s="568" customFormat="1" ht="29.65" customHeight="1">
      <c r="A6" s="514" t="s">
        <v>813</v>
      </c>
      <c r="B6" s="549" t="s">
        <v>1295</v>
      </c>
      <c r="C6" s="548"/>
      <c r="D6" s="511" t="s">
        <v>814</v>
      </c>
      <c r="E6" s="547">
        <f>'P&amp;L old'!D9</f>
        <v>0</v>
      </c>
      <c r="F6" s="547">
        <f>'P&amp;L old'!E9</f>
        <v>0</v>
      </c>
    </row>
    <row r="7" spans="1:10" s="568" customFormat="1" ht="29.65" customHeight="1">
      <c r="A7" s="514" t="s">
        <v>815</v>
      </c>
      <c r="B7" s="549" t="s">
        <v>1294</v>
      </c>
      <c r="C7" s="548"/>
      <c r="D7" s="511" t="s">
        <v>817</v>
      </c>
      <c r="E7" s="613">
        <f>'P&amp;L old'!D10</f>
        <v>0</v>
      </c>
      <c r="F7" s="547">
        <f>'P&amp;L old'!E10</f>
        <v>0</v>
      </c>
    </row>
    <row r="8" spans="1:10" s="573" customFormat="1" ht="29.65" customHeight="1">
      <c r="A8" s="515" t="s">
        <v>818</v>
      </c>
      <c r="B8" s="551" t="s">
        <v>1293</v>
      </c>
      <c r="C8" s="550"/>
      <c r="D8" s="521" t="s">
        <v>820</v>
      </c>
      <c r="E8" s="613">
        <f>'P&amp;L old'!D11</f>
        <v>0</v>
      </c>
      <c r="F8" s="547">
        <f>'P&amp;L old'!E11</f>
        <v>0</v>
      </c>
    </row>
    <row r="9" spans="1:10" s="573" customFormat="1" ht="29.65" customHeight="1">
      <c r="A9" s="515" t="s">
        <v>821</v>
      </c>
      <c r="B9" s="551" t="s">
        <v>1292</v>
      </c>
      <c r="C9" s="550"/>
      <c r="D9" s="521" t="s">
        <v>823</v>
      </c>
      <c r="E9" s="613">
        <f>'P&amp;L old'!D12</f>
        <v>0</v>
      </c>
      <c r="F9" s="547">
        <f>'P&amp;L old'!E12</f>
        <v>0</v>
      </c>
    </row>
    <row r="10" spans="1:10" s="568" customFormat="1" ht="29.65" customHeight="1">
      <c r="A10" s="513" t="s">
        <v>824</v>
      </c>
      <c r="B10" s="549" t="s">
        <v>1291</v>
      </c>
      <c r="C10" s="548"/>
      <c r="D10" s="511" t="s">
        <v>826</v>
      </c>
      <c r="E10" s="613">
        <f>'P&amp;L old'!D13</f>
        <v>0</v>
      </c>
      <c r="F10" s="547">
        <f>'P&amp;L old'!E13</f>
        <v>0</v>
      </c>
    </row>
    <row r="11" spans="1:10" s="568" customFormat="1" ht="29.65" customHeight="1">
      <c r="A11" s="513" t="s">
        <v>532</v>
      </c>
      <c r="B11" s="549" t="s">
        <v>1290</v>
      </c>
      <c r="C11" s="548"/>
      <c r="D11" s="511" t="s">
        <v>828</v>
      </c>
      <c r="E11" s="613">
        <f>'P&amp;L old'!D14</f>
        <v>0</v>
      </c>
      <c r="F11" s="547">
        <f>'P&amp;L old'!E14</f>
        <v>0</v>
      </c>
    </row>
    <row r="12" spans="1:10" s="568" customFormat="1" ht="29.65" customHeight="1">
      <c r="A12" s="513" t="s">
        <v>535</v>
      </c>
      <c r="B12" s="549" t="s">
        <v>1289</v>
      </c>
      <c r="C12" s="548"/>
      <c r="D12" s="511" t="s">
        <v>830</v>
      </c>
      <c r="E12" s="613">
        <f>'P&amp;L old'!D15</f>
        <v>0</v>
      </c>
      <c r="F12" s="547">
        <f>'P&amp;L old'!E15</f>
        <v>0</v>
      </c>
    </row>
    <row r="13" spans="1:10" s="573" customFormat="1" ht="29.65" customHeight="1">
      <c r="A13" s="515" t="s">
        <v>594</v>
      </c>
      <c r="B13" s="551" t="s">
        <v>1288</v>
      </c>
      <c r="C13" s="550"/>
      <c r="D13" s="521" t="s">
        <v>832</v>
      </c>
      <c r="E13" s="613">
        <f>'P&amp;L old'!D16</f>
        <v>0</v>
      </c>
      <c r="F13" s="547">
        <f>'P&amp;L old'!E16</f>
        <v>0</v>
      </c>
      <c r="J13" s="568"/>
    </row>
    <row r="14" spans="1:10" s="568" customFormat="1" ht="29.65" customHeight="1">
      <c r="A14" s="514" t="s">
        <v>833</v>
      </c>
      <c r="B14" s="549" t="s">
        <v>1287</v>
      </c>
      <c r="C14" s="548"/>
      <c r="D14" s="511" t="s">
        <v>835</v>
      </c>
      <c r="E14" s="613">
        <f>'P&amp;L old'!D17</f>
        <v>0</v>
      </c>
      <c r="F14" s="547">
        <f>'P&amp;L old'!E17</f>
        <v>0</v>
      </c>
    </row>
    <row r="15" spans="1:10" s="568" customFormat="1" ht="29.65" customHeight="1">
      <c r="A15" s="514" t="s">
        <v>836</v>
      </c>
      <c r="B15" s="549" t="s">
        <v>1286</v>
      </c>
      <c r="C15" s="548"/>
      <c r="D15" s="511" t="s">
        <v>838</v>
      </c>
      <c r="E15" s="613">
        <f>'P&amp;L old'!D18</f>
        <v>0</v>
      </c>
      <c r="F15" s="547">
        <f>'P&amp;L old'!E18</f>
        <v>0</v>
      </c>
    </row>
    <row r="16" spans="1:10" s="573" customFormat="1" ht="29.65" customHeight="1">
      <c r="A16" s="515" t="s">
        <v>818</v>
      </c>
      <c r="B16" s="551" t="s">
        <v>1285</v>
      </c>
      <c r="C16" s="550"/>
      <c r="D16" s="521" t="s">
        <v>840</v>
      </c>
      <c r="E16" s="613">
        <f>'P&amp;L old'!D19</f>
        <v>0</v>
      </c>
      <c r="F16" s="547">
        <f>'P&amp;L old'!E19</f>
        <v>0</v>
      </c>
    </row>
    <row r="17" spans="1:6" s="568" customFormat="1" ht="29.65" customHeight="1">
      <c r="A17" s="514" t="s">
        <v>663</v>
      </c>
      <c r="B17" s="549" t="s">
        <v>1284</v>
      </c>
      <c r="C17" s="548"/>
      <c r="D17" s="511" t="s">
        <v>842</v>
      </c>
      <c r="E17" s="613">
        <f>'P&amp;L old'!D20</f>
        <v>0</v>
      </c>
      <c r="F17" s="547">
        <f>'P&amp;L old'!E20</f>
        <v>0</v>
      </c>
    </row>
    <row r="18" spans="1:6" s="568" customFormat="1" ht="29.65" customHeight="1">
      <c r="A18" s="514" t="s">
        <v>666</v>
      </c>
      <c r="B18" s="549" t="s">
        <v>1283</v>
      </c>
      <c r="C18" s="548"/>
      <c r="D18" s="511" t="s">
        <v>844</v>
      </c>
      <c r="E18" s="613">
        <f>'P&amp;L old'!D21</f>
        <v>0</v>
      </c>
      <c r="F18" s="547">
        <f>'P&amp;L old'!E21</f>
        <v>0</v>
      </c>
    </row>
    <row r="19" spans="1:6" s="568" customFormat="1" ht="29.65" customHeight="1">
      <c r="A19" s="514" t="s">
        <v>836</v>
      </c>
      <c r="B19" s="549" t="s">
        <v>1282</v>
      </c>
      <c r="C19" s="548"/>
      <c r="D19" s="511" t="s">
        <v>846</v>
      </c>
      <c r="E19" s="613">
        <f>'P&amp;L old'!D22</f>
        <v>0</v>
      </c>
      <c r="F19" s="547">
        <f>'P&amp;L old'!E22</f>
        <v>0</v>
      </c>
    </row>
    <row r="20" spans="1:6" s="568" customFormat="1" ht="29.65" customHeight="1">
      <c r="A20" s="514" t="s">
        <v>847</v>
      </c>
      <c r="B20" s="549" t="s">
        <v>1281</v>
      </c>
      <c r="C20" s="548"/>
      <c r="D20" s="511" t="s">
        <v>849</v>
      </c>
      <c r="E20" s="613">
        <f>'P&amp;L old'!D23</f>
        <v>0</v>
      </c>
      <c r="F20" s="547">
        <f>'P&amp;L old'!E23</f>
        <v>0</v>
      </c>
    </row>
    <row r="21" spans="1:6" s="568" customFormat="1" ht="29.65" customHeight="1">
      <c r="A21" s="514" t="s">
        <v>850</v>
      </c>
      <c r="B21" s="549" t="s">
        <v>1280</v>
      </c>
      <c r="C21" s="548"/>
      <c r="D21" s="511" t="s">
        <v>852</v>
      </c>
      <c r="E21" s="613">
        <f>'P&amp;L old'!D24</f>
        <v>0</v>
      </c>
      <c r="F21" s="547">
        <f>'P&amp;L old'!E24</f>
        <v>0</v>
      </c>
    </row>
    <row r="22" spans="1:6" s="568" customFormat="1" ht="29.65" customHeight="1">
      <c r="A22" s="514" t="s">
        <v>853</v>
      </c>
      <c r="B22" s="549" t="s">
        <v>1279</v>
      </c>
      <c r="C22" s="548"/>
      <c r="D22" s="511" t="s">
        <v>855</v>
      </c>
      <c r="E22" s="613">
        <f>'P&amp;L old'!D25</f>
        <v>0</v>
      </c>
      <c r="F22" s="547">
        <f>'P&amp;L old'!E25</f>
        <v>0</v>
      </c>
    </row>
    <row r="23" spans="1:6" s="568" customFormat="1" ht="29.65" customHeight="1">
      <c r="A23" s="514" t="s">
        <v>856</v>
      </c>
      <c r="B23" s="549" t="s">
        <v>1278</v>
      </c>
      <c r="C23" s="548"/>
      <c r="D23" s="511" t="s">
        <v>858</v>
      </c>
      <c r="E23" s="613">
        <f>'P&amp;L old'!D26</f>
        <v>0</v>
      </c>
      <c r="F23" s="547">
        <f>'P&amp;L old'!E26</f>
        <v>0</v>
      </c>
    </row>
    <row r="24" spans="1:6" s="568" customFormat="1" ht="29.65" customHeight="1">
      <c r="A24" s="514" t="s">
        <v>859</v>
      </c>
      <c r="B24" s="549" t="s">
        <v>1277</v>
      </c>
      <c r="C24" s="548"/>
      <c r="D24" s="511" t="s">
        <v>861</v>
      </c>
      <c r="E24" s="613">
        <f>'P&amp;L old'!D27</f>
        <v>0</v>
      </c>
      <c r="F24" s="547">
        <f>'P&amp;L old'!E27</f>
        <v>0</v>
      </c>
    </row>
    <row r="25" spans="1:6" s="568" customFormat="1" ht="29.65" customHeight="1">
      <c r="A25" s="514" t="s">
        <v>862</v>
      </c>
      <c r="B25" s="549" t="s">
        <v>1276</v>
      </c>
      <c r="C25" s="548"/>
      <c r="D25" s="511" t="s">
        <v>864</v>
      </c>
      <c r="E25" s="613">
        <f>'P&amp;L old'!D28</f>
        <v>0</v>
      </c>
      <c r="F25" s="547">
        <f>'P&amp;L old'!E28</f>
        <v>0</v>
      </c>
    </row>
    <row r="26" spans="1:6" s="568" customFormat="1" ht="29.65" customHeight="1">
      <c r="A26" s="514" t="s">
        <v>865</v>
      </c>
      <c r="B26" s="577" t="s">
        <v>1275</v>
      </c>
      <c r="C26" s="576"/>
      <c r="D26" s="511" t="s">
        <v>867</v>
      </c>
      <c r="E26" s="613">
        <f>'P&amp;L old'!D29</f>
        <v>0</v>
      </c>
      <c r="F26" s="547">
        <f>'P&amp;L old'!E29</f>
        <v>0</v>
      </c>
    </row>
    <row r="27" spans="1:6" s="568" customFormat="1" ht="29.65" customHeight="1">
      <c r="A27" s="514" t="s">
        <v>868</v>
      </c>
      <c r="B27" s="549" t="s">
        <v>1274</v>
      </c>
      <c r="C27" s="548"/>
      <c r="D27" s="511" t="s">
        <v>870</v>
      </c>
      <c r="E27" s="613">
        <f>'P&amp;L old'!D30</f>
        <v>0</v>
      </c>
      <c r="F27" s="547">
        <f>'P&amp;L old'!E30</f>
        <v>0</v>
      </c>
    </row>
    <row r="28" spans="1:6" s="568" customFormat="1" ht="29.65" customHeight="1">
      <c r="A28" s="514" t="s">
        <v>871</v>
      </c>
      <c r="B28" s="577" t="s">
        <v>1273</v>
      </c>
      <c r="C28" s="576"/>
      <c r="D28" s="511" t="s">
        <v>873</v>
      </c>
      <c r="E28" s="613">
        <f>'P&amp;L old'!D31</f>
        <v>0</v>
      </c>
      <c r="F28" s="547">
        <f>'P&amp;L old'!E31</f>
        <v>0</v>
      </c>
    </row>
    <row r="29" spans="1:6" s="568" customFormat="1" ht="29.65" customHeight="1">
      <c r="A29" s="514" t="s">
        <v>874</v>
      </c>
      <c r="B29" s="549" t="s">
        <v>1272</v>
      </c>
      <c r="C29" s="548"/>
      <c r="D29" s="511" t="s">
        <v>876</v>
      </c>
      <c r="E29" s="613">
        <f>'P&amp;L old'!D32</f>
        <v>0</v>
      </c>
      <c r="F29" s="547">
        <f>'P&amp;L old'!E32</f>
        <v>0</v>
      </c>
    </row>
    <row r="30" spans="1:6" s="568" customFormat="1" ht="29.65" customHeight="1">
      <c r="A30" s="514" t="s">
        <v>877</v>
      </c>
      <c r="B30" s="549" t="s">
        <v>1271</v>
      </c>
      <c r="C30" s="548"/>
      <c r="D30" s="511" t="s">
        <v>879</v>
      </c>
      <c r="E30" s="613">
        <f>'P&amp;L old'!D33</f>
        <v>0</v>
      </c>
      <c r="F30" s="547">
        <f>'P&amp;L old'!E33</f>
        <v>0</v>
      </c>
    </row>
    <row r="31" spans="1:6" s="573" customFormat="1" ht="33.75" customHeight="1">
      <c r="A31" s="515" t="s">
        <v>880</v>
      </c>
      <c r="B31" s="575" t="s">
        <v>1270</v>
      </c>
      <c r="C31" s="574"/>
      <c r="D31" s="521" t="s">
        <v>882</v>
      </c>
      <c r="E31" s="613">
        <f>'P&amp;L old'!D34</f>
        <v>0</v>
      </c>
      <c r="F31" s="547">
        <f>'P&amp;L old'!E34</f>
        <v>0</v>
      </c>
    </row>
    <row r="32" spans="1:6" s="568" customFormat="1" ht="29.65" customHeight="1" thickBot="1">
      <c r="A32" s="572" t="s">
        <v>883</v>
      </c>
      <c r="B32" s="571" t="s">
        <v>1269</v>
      </c>
      <c r="C32" s="570"/>
      <c r="D32" s="569" t="s">
        <v>885</v>
      </c>
      <c r="E32" s="613">
        <f>'P&amp;L old'!D35</f>
        <v>0</v>
      </c>
      <c r="F32" s="547">
        <f>'P&amp;L old'!E35</f>
        <v>0</v>
      </c>
    </row>
    <row r="33" spans="1:6" ht="24.75" customHeight="1">
      <c r="A33" s="560" t="s">
        <v>886</v>
      </c>
      <c r="B33" s="559" t="s">
        <v>1268</v>
      </c>
      <c r="C33" s="558"/>
      <c r="D33" s="557" t="s">
        <v>888</v>
      </c>
      <c r="E33" s="613">
        <f>'P&amp;L old'!D36</f>
        <v>0</v>
      </c>
      <c r="F33" s="547">
        <f>'P&amp;L old'!E36</f>
        <v>0</v>
      </c>
    </row>
    <row r="34" spans="1:6" ht="30.75" customHeight="1">
      <c r="A34" s="560" t="s">
        <v>889</v>
      </c>
      <c r="B34" s="567" t="s">
        <v>1267</v>
      </c>
      <c r="C34" s="566"/>
      <c r="D34" s="557" t="s">
        <v>891</v>
      </c>
      <c r="E34" s="613">
        <f>'P&amp;L old'!D37</f>
        <v>0</v>
      </c>
      <c r="F34" s="547">
        <f>'P&amp;L old'!E37</f>
        <v>0</v>
      </c>
    </row>
    <row r="35" spans="1:6" ht="36.75" customHeight="1">
      <c r="A35" s="514" t="s">
        <v>892</v>
      </c>
      <c r="B35" s="549" t="s">
        <v>1266</v>
      </c>
      <c r="C35" s="548"/>
      <c r="D35" s="511" t="s">
        <v>894</v>
      </c>
      <c r="E35" s="613">
        <f>'P&amp;L old'!D38</f>
        <v>0</v>
      </c>
      <c r="F35" s="547">
        <f>'P&amp;L old'!E38</f>
        <v>0</v>
      </c>
    </row>
    <row r="36" spans="1:6" ht="30.75" customHeight="1">
      <c r="A36" s="514" t="s">
        <v>895</v>
      </c>
      <c r="B36" s="549" t="s">
        <v>1265</v>
      </c>
      <c r="C36" s="548"/>
      <c r="D36" s="511" t="s">
        <v>897</v>
      </c>
      <c r="E36" s="613">
        <f>'P&amp;L old'!D39</f>
        <v>0</v>
      </c>
      <c r="F36" s="547">
        <f>'P&amp;L old'!E39</f>
        <v>0</v>
      </c>
    </row>
    <row r="37" spans="1:6" ht="30" customHeight="1">
      <c r="A37" s="514" t="s">
        <v>898</v>
      </c>
      <c r="B37" s="549" t="s">
        <v>1264</v>
      </c>
      <c r="C37" s="548"/>
      <c r="D37" s="511" t="s">
        <v>900</v>
      </c>
      <c r="E37" s="613">
        <f>'P&amp;L old'!D40</f>
        <v>0</v>
      </c>
      <c r="F37" s="547">
        <f>'P&amp;L old'!E40</f>
        <v>0</v>
      </c>
    </row>
    <row r="38" spans="1:6" ht="26.25" customHeight="1">
      <c r="A38" s="514" t="s">
        <v>901</v>
      </c>
      <c r="B38" s="549" t="s">
        <v>1263</v>
      </c>
      <c r="C38" s="548"/>
      <c r="D38" s="511" t="s">
        <v>903</v>
      </c>
      <c r="E38" s="613">
        <f>'P&amp;L old'!D41</f>
        <v>0</v>
      </c>
      <c r="F38" s="547">
        <f>'P&amp;L old'!E41</f>
        <v>0</v>
      </c>
    </row>
    <row r="39" spans="1:6" ht="22.5" customHeight="1">
      <c r="A39" s="514" t="s">
        <v>904</v>
      </c>
      <c r="B39" s="549" t="s">
        <v>1262</v>
      </c>
      <c r="C39" s="548"/>
      <c r="D39" s="511" t="s">
        <v>906</v>
      </c>
      <c r="E39" s="613">
        <f>'P&amp;L old'!D42</f>
        <v>0</v>
      </c>
      <c r="F39" s="547">
        <f>'P&amp;L old'!E42</f>
        <v>0</v>
      </c>
    </row>
    <row r="40" spans="1:6" ht="30.75" customHeight="1">
      <c r="A40" s="514" t="s">
        <v>907</v>
      </c>
      <c r="B40" s="549" t="s">
        <v>1261</v>
      </c>
      <c r="C40" s="548"/>
      <c r="D40" s="511" t="s">
        <v>909</v>
      </c>
      <c r="E40" s="613">
        <f>'P&amp;L old'!D43</f>
        <v>0</v>
      </c>
      <c r="F40" s="547">
        <f>'P&amp;L old'!E43</f>
        <v>0</v>
      </c>
    </row>
    <row r="41" spans="1:6" ht="30" customHeight="1">
      <c r="A41" s="514" t="s">
        <v>910</v>
      </c>
      <c r="B41" s="549" t="s">
        <v>1260</v>
      </c>
      <c r="C41" s="548"/>
      <c r="D41" s="511" t="s">
        <v>912</v>
      </c>
      <c r="E41" s="613">
        <f>'P&amp;L old'!D44</f>
        <v>0</v>
      </c>
      <c r="F41" s="547">
        <f>'P&amp;L old'!E44</f>
        <v>0</v>
      </c>
    </row>
    <row r="42" spans="1:6" ht="32.25" customHeight="1">
      <c r="A42" s="514" t="s">
        <v>913</v>
      </c>
      <c r="B42" s="549" t="s">
        <v>1259</v>
      </c>
      <c r="C42" s="548"/>
      <c r="D42" s="511" t="s">
        <v>915</v>
      </c>
      <c r="E42" s="613">
        <f>'P&amp;L old'!D45</f>
        <v>0</v>
      </c>
      <c r="F42" s="547">
        <f>'P&amp;L old'!E45</f>
        <v>0</v>
      </c>
    </row>
    <row r="43" spans="1:6" ht="24" customHeight="1">
      <c r="A43" s="514" t="s">
        <v>916</v>
      </c>
      <c r="B43" s="549" t="s">
        <v>1258</v>
      </c>
      <c r="C43" s="548"/>
      <c r="D43" s="511" t="s">
        <v>918</v>
      </c>
      <c r="E43" s="613">
        <f>'P&amp;L old'!D46</f>
        <v>0</v>
      </c>
      <c r="F43" s="547">
        <f>'P&amp;L old'!E46</f>
        <v>0</v>
      </c>
    </row>
    <row r="44" spans="1:6" ht="26.25" customHeight="1">
      <c r="A44" s="514" t="s">
        <v>919</v>
      </c>
      <c r="B44" s="549" t="s">
        <v>1257</v>
      </c>
      <c r="C44" s="548"/>
      <c r="D44" s="511" t="s">
        <v>921</v>
      </c>
      <c r="E44" s="613">
        <f>'P&amp;L old'!D47</f>
        <v>0</v>
      </c>
      <c r="F44" s="547">
        <f>'P&amp;L old'!E47</f>
        <v>0</v>
      </c>
    </row>
    <row r="45" spans="1:6" ht="24.75" customHeight="1">
      <c r="A45" s="514" t="s">
        <v>922</v>
      </c>
      <c r="B45" s="549" t="s">
        <v>1256</v>
      </c>
      <c r="C45" s="548"/>
      <c r="D45" s="511" t="s">
        <v>924</v>
      </c>
      <c r="E45" s="613">
        <f>'P&amp;L old'!D48</f>
        <v>0</v>
      </c>
      <c r="F45" s="547">
        <f>'P&amp;L old'!E48</f>
        <v>0</v>
      </c>
    </row>
    <row r="46" spans="1:6" ht="27" customHeight="1">
      <c r="A46" s="514" t="s">
        <v>925</v>
      </c>
      <c r="B46" s="549" t="s">
        <v>1255</v>
      </c>
      <c r="C46" s="548"/>
      <c r="D46" s="511" t="s">
        <v>927</v>
      </c>
      <c r="E46" s="613">
        <f>'P&amp;L old'!D49</f>
        <v>0</v>
      </c>
      <c r="F46" s="547">
        <f>'P&amp;L old'!E49</f>
        <v>0</v>
      </c>
    </row>
    <row r="47" spans="1:6" ht="29.25" customHeight="1">
      <c r="A47" s="514" t="s">
        <v>928</v>
      </c>
      <c r="B47" s="549" t="s">
        <v>1254</v>
      </c>
      <c r="C47" s="548"/>
      <c r="D47" s="511" t="s">
        <v>930</v>
      </c>
      <c r="E47" s="613">
        <f>'P&amp;L old'!D50</f>
        <v>0</v>
      </c>
      <c r="F47" s="547">
        <f>'P&amp;L old'!E50</f>
        <v>0</v>
      </c>
    </row>
    <row r="48" spans="1:6" ht="27.75" customHeight="1">
      <c r="A48" s="514" t="s">
        <v>931</v>
      </c>
      <c r="B48" s="549" t="s">
        <v>1253</v>
      </c>
      <c r="C48" s="548"/>
      <c r="D48" s="511" t="s">
        <v>933</v>
      </c>
      <c r="E48" s="613">
        <f>'P&amp;L old'!D51</f>
        <v>0</v>
      </c>
      <c r="F48" s="547">
        <f>'P&amp;L old'!E51</f>
        <v>0</v>
      </c>
    </row>
    <row r="49" spans="1:6" ht="27.75" customHeight="1">
      <c r="A49" s="514" t="s">
        <v>934</v>
      </c>
      <c r="B49" s="549" t="s">
        <v>1252</v>
      </c>
      <c r="C49" s="548"/>
      <c r="D49" s="511" t="s">
        <v>936</v>
      </c>
      <c r="E49" s="613">
        <f>'P&amp;L old'!D52</f>
        <v>0</v>
      </c>
      <c r="F49" s="547">
        <f>'P&amp;L old'!E52</f>
        <v>0</v>
      </c>
    </row>
    <row r="50" spans="1:6" ht="27.75" customHeight="1">
      <c r="A50" s="514" t="s">
        <v>937</v>
      </c>
      <c r="B50" s="549" t="s">
        <v>1251</v>
      </c>
      <c r="C50" s="548"/>
      <c r="D50" s="511" t="s">
        <v>939</v>
      </c>
      <c r="E50" s="613">
        <f>'P&amp;L old'!D53</f>
        <v>0</v>
      </c>
      <c r="F50" s="547">
        <f>'P&amp;L old'!E53</f>
        <v>0</v>
      </c>
    </row>
    <row r="51" spans="1:6" s="544" customFormat="1" ht="44.25" customHeight="1">
      <c r="A51" s="563" t="s">
        <v>880</v>
      </c>
      <c r="B51" s="565" t="s">
        <v>1250</v>
      </c>
      <c r="C51" s="564"/>
      <c r="D51" s="521" t="s">
        <v>941</v>
      </c>
      <c r="E51" s="613">
        <f>'P&amp;L old'!D54</f>
        <v>0</v>
      </c>
      <c r="F51" s="547">
        <f>'P&amp;L old'!E54</f>
        <v>0</v>
      </c>
    </row>
    <row r="52" spans="1:6" s="544" customFormat="1" ht="29.25" customHeight="1">
      <c r="A52" s="563" t="s">
        <v>942</v>
      </c>
      <c r="B52" s="562" t="s">
        <v>1249</v>
      </c>
      <c r="C52" s="561"/>
      <c r="D52" s="521" t="s">
        <v>944</v>
      </c>
      <c r="E52" s="613">
        <f>'P&amp;L old'!D55</f>
        <v>0</v>
      </c>
      <c r="F52" s="547">
        <f>'P&amp;L old'!E55</f>
        <v>0</v>
      </c>
    </row>
    <row r="53" spans="1:6" ht="30.75" customHeight="1">
      <c r="A53" s="514" t="s">
        <v>945</v>
      </c>
      <c r="B53" s="549" t="s">
        <v>1248</v>
      </c>
      <c r="C53" s="548"/>
      <c r="D53" s="511" t="s">
        <v>947</v>
      </c>
      <c r="E53" s="613">
        <f>'P&amp;L old'!D56</f>
        <v>0</v>
      </c>
      <c r="F53" s="547">
        <f>'P&amp;L old'!E56</f>
        <v>0</v>
      </c>
    </row>
    <row r="54" spans="1:6" ht="28.5" customHeight="1">
      <c r="A54" s="556" t="s">
        <v>948</v>
      </c>
      <c r="B54" s="549" t="s">
        <v>1247</v>
      </c>
      <c r="C54" s="548"/>
      <c r="D54" s="511" t="s">
        <v>950</v>
      </c>
      <c r="E54" s="613">
        <f>'P&amp;L old'!D57</f>
        <v>0</v>
      </c>
      <c r="F54" s="547">
        <f>'P&amp;L old'!E57</f>
        <v>0</v>
      </c>
    </row>
    <row r="55" spans="1:6" ht="28.5" customHeight="1">
      <c r="A55" s="514" t="s">
        <v>836</v>
      </c>
      <c r="B55" s="549" t="s">
        <v>1246</v>
      </c>
      <c r="C55" s="548"/>
      <c r="D55" s="511" t="s">
        <v>952</v>
      </c>
      <c r="E55" s="613">
        <f>'P&amp;L old'!D58</f>
        <v>0</v>
      </c>
      <c r="F55" s="547">
        <f>'P&amp;L old'!E58</f>
        <v>0</v>
      </c>
    </row>
    <row r="56" spans="1:6" s="544" customFormat="1" ht="31.5" customHeight="1">
      <c r="A56" s="563" t="s">
        <v>942</v>
      </c>
      <c r="B56" s="562" t="s">
        <v>1245</v>
      </c>
      <c r="C56" s="561"/>
      <c r="D56" s="521" t="s">
        <v>954</v>
      </c>
      <c r="E56" s="613">
        <f>'P&amp;L old'!D59</f>
        <v>0</v>
      </c>
      <c r="F56" s="547">
        <f>'P&amp;L old'!E59</f>
        <v>0</v>
      </c>
    </row>
    <row r="57" spans="1:6" ht="29.25" customHeight="1">
      <c r="A57" s="514" t="s">
        <v>955</v>
      </c>
      <c r="B57" s="549" t="s">
        <v>1244</v>
      </c>
      <c r="C57" s="548"/>
      <c r="D57" s="511" t="s">
        <v>957</v>
      </c>
      <c r="E57" s="613">
        <f>'P&amp;L old'!D60</f>
        <v>0</v>
      </c>
      <c r="F57" s="547">
        <f>'P&amp;L old'!E60</f>
        <v>0</v>
      </c>
    </row>
    <row r="58" spans="1:6" ht="28.5" customHeight="1">
      <c r="A58" s="514" t="s">
        <v>958</v>
      </c>
      <c r="B58" s="549" t="s">
        <v>1243</v>
      </c>
      <c r="C58" s="548"/>
      <c r="D58" s="511" t="s">
        <v>960</v>
      </c>
      <c r="E58" s="613">
        <f>'P&amp;L old'!D61</f>
        <v>0</v>
      </c>
      <c r="F58" s="547">
        <f>'P&amp;L old'!E61</f>
        <v>0</v>
      </c>
    </row>
    <row r="59" spans="1:6" ht="30.75" customHeight="1" thickBot="1">
      <c r="A59" s="520" t="s">
        <v>880</v>
      </c>
      <c r="B59" s="546" t="s">
        <v>1242</v>
      </c>
      <c r="C59" s="545"/>
      <c r="D59" s="519" t="s">
        <v>962</v>
      </c>
      <c r="E59" s="613">
        <f>'P&amp;L old'!D62</f>
        <v>0</v>
      </c>
      <c r="F59" s="547">
        <f>'P&amp;L old'!E62</f>
        <v>0</v>
      </c>
    </row>
    <row r="60" spans="1:6" ht="27.75" customHeight="1">
      <c r="A60" s="560" t="s">
        <v>963</v>
      </c>
      <c r="B60" s="559" t="s">
        <v>1241</v>
      </c>
      <c r="C60" s="558"/>
      <c r="D60" s="557" t="s">
        <v>965</v>
      </c>
      <c r="E60" s="613">
        <f>'P&amp;L old'!D63</f>
        <v>0</v>
      </c>
      <c r="F60" s="547">
        <f>'P&amp;L old'!E63</f>
        <v>0</v>
      </c>
    </row>
    <row r="61" spans="1:6" ht="27.75" customHeight="1">
      <c r="A61" s="556" t="s">
        <v>966</v>
      </c>
      <c r="B61" s="549" t="s">
        <v>1240</v>
      </c>
      <c r="C61" s="548"/>
      <c r="D61" s="511" t="s">
        <v>968</v>
      </c>
      <c r="E61" s="613">
        <f>'P&amp;L old'!D64</f>
        <v>0</v>
      </c>
      <c r="F61" s="547">
        <f>'P&amp;L old'!E64</f>
        <v>0</v>
      </c>
    </row>
    <row r="62" spans="1:6" ht="27.75" customHeight="1">
      <c r="A62" s="514" t="s">
        <v>836</v>
      </c>
      <c r="B62" s="549" t="s">
        <v>1239</v>
      </c>
      <c r="C62" s="548"/>
      <c r="D62" s="511" t="s">
        <v>970</v>
      </c>
      <c r="E62" s="613">
        <f>'P&amp;L old'!D65</f>
        <v>0</v>
      </c>
      <c r="F62" s="547">
        <f>'P&amp;L old'!E65</f>
        <v>0</v>
      </c>
    </row>
    <row r="63" spans="1:6" s="544" customFormat="1" ht="27.75" customHeight="1">
      <c r="A63" s="555" t="s">
        <v>880</v>
      </c>
      <c r="B63" s="554" t="s">
        <v>1238</v>
      </c>
      <c r="C63" s="553"/>
      <c r="D63" s="552" t="s">
        <v>972</v>
      </c>
      <c r="E63" s="613">
        <f>'P&amp;L old'!D66</f>
        <v>0</v>
      </c>
      <c r="F63" s="547">
        <f>'P&amp;L old'!E66</f>
        <v>0</v>
      </c>
    </row>
    <row r="64" spans="1:6" s="544" customFormat="1" ht="27.75" customHeight="1">
      <c r="A64" s="515" t="s">
        <v>973</v>
      </c>
      <c r="B64" s="551" t="s">
        <v>1237</v>
      </c>
      <c r="C64" s="550"/>
      <c r="D64" s="521" t="s">
        <v>975</v>
      </c>
      <c r="E64" s="613">
        <f>'P&amp;L old'!D67</f>
        <v>0</v>
      </c>
      <c r="F64" s="547">
        <f>'P&amp;L old'!E67</f>
        <v>0</v>
      </c>
    </row>
    <row r="65" spans="1:6" ht="27.75" customHeight="1">
      <c r="A65" s="514" t="s">
        <v>976</v>
      </c>
      <c r="B65" s="549" t="s">
        <v>1236</v>
      </c>
      <c r="C65" s="548"/>
      <c r="D65" s="511" t="s">
        <v>978</v>
      </c>
      <c r="E65" s="613">
        <f>'P&amp;L old'!D68</f>
        <v>0</v>
      </c>
      <c r="F65" s="547">
        <f>'P&amp;L old'!E68</f>
        <v>0</v>
      </c>
    </row>
    <row r="66" spans="1:6" s="544" customFormat="1" ht="27.75" customHeight="1" thickBot="1">
      <c r="A66" s="520" t="s">
        <v>973</v>
      </c>
      <c r="B66" s="546" t="s">
        <v>1235</v>
      </c>
      <c r="C66" s="545"/>
      <c r="D66" s="519" t="s">
        <v>980</v>
      </c>
      <c r="E66" s="613">
        <f>'P&amp;L old'!D69</f>
        <v>0</v>
      </c>
      <c r="F66" s="547">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cols>
    <col min="1" max="38" width="2.5703125" style="398" customWidth="1"/>
    <col min="39" max="39" width="0.85546875" style="398" customWidth="1"/>
    <col min="40"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9" s="508" customFormat="1" ht="10.5" customHeight="1">
      <c r="B1" s="509" t="s">
        <v>1234</v>
      </c>
      <c r="N1" s="2005" t="s">
        <v>1233</v>
      </c>
      <c r="O1" s="2005"/>
      <c r="P1" s="2005"/>
      <c r="Q1" s="2005"/>
      <c r="R1" s="2005"/>
      <c r="S1" s="2005"/>
      <c r="T1" s="2005"/>
      <c r="U1" s="2005"/>
      <c r="V1" s="2005"/>
      <c r="W1" s="2005"/>
      <c r="AM1" s="509"/>
    </row>
    <row r="2" spans="1:39" s="405" customFormat="1" ht="21" customHeight="1">
      <c r="B2" s="507" t="s">
        <v>1232</v>
      </c>
      <c r="C2" s="506"/>
      <c r="D2" s="506"/>
      <c r="E2" s="506"/>
      <c r="F2" s="506"/>
      <c r="G2" s="506"/>
      <c r="H2" s="506"/>
      <c r="I2" s="506"/>
      <c r="J2" s="542"/>
      <c r="K2" s="506"/>
      <c r="L2" s="506"/>
      <c r="M2" s="541"/>
      <c r="N2" s="2005"/>
      <c r="O2" s="2005"/>
      <c r="P2" s="2005"/>
      <c r="Q2" s="2005"/>
      <c r="R2" s="2005"/>
      <c r="S2" s="2005"/>
      <c r="T2" s="2005"/>
      <c r="U2" s="2005"/>
      <c r="V2" s="2005"/>
      <c r="W2" s="2005"/>
      <c r="AM2" s="540"/>
    </row>
    <row r="3" spans="1:39" ht="13.5" customHeight="1" thickBot="1">
      <c r="N3" s="2006"/>
      <c r="O3" s="2006"/>
      <c r="P3" s="2006"/>
      <c r="Q3" s="2006"/>
      <c r="R3" s="2006"/>
      <c r="S3" s="2006"/>
      <c r="T3" s="2006"/>
      <c r="U3" s="2006"/>
      <c r="V3" s="2006"/>
      <c r="W3" s="2006"/>
    </row>
    <row r="4" spans="1:39" ht="28.5" customHeight="1" thickBot="1">
      <c r="K4" s="503" t="s">
        <v>1062</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501" t="s">
        <v>1064</v>
      </c>
      <c r="W4" s="500"/>
      <c r="X4" s="500"/>
      <c r="Y4" s="500"/>
      <c r="Z4" s="499"/>
    </row>
    <row r="5" spans="1:39" ht="7.5" customHeight="1" thickBot="1"/>
    <row r="6" spans="1:39"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9"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9"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9" s="470" customFormat="1" ht="3.75" customHeight="1" thickBot="1"/>
    <row r="10" spans="1:39" s="470" customFormat="1" ht="14.25" customHeight="1">
      <c r="A10" s="472" t="s">
        <v>1068</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9" s="470" customFormat="1" ht="19.5" customHeight="1">
      <c r="A11" s="484" t="str">
        <f>LEFT('Input data'!C24,1)</f>
        <v>2</v>
      </c>
      <c r="B11" s="449" t="str">
        <f>MID('Input data'!$C$24,2,1)</f>
        <v>0</v>
      </c>
      <c r="C11" s="449" t="str">
        <f>MID('Input data'!$C$24,3,1)</f>
        <v>2</v>
      </c>
      <c r="D11" s="449" t="str">
        <f>MID('Input data'!$C$24,4,1)</f>
        <v>3</v>
      </c>
      <c r="E11" s="449" t="str">
        <f>MID('Input data'!$C$24,5,1)</f>
        <v>9</v>
      </c>
      <c r="F11" s="449" t="str">
        <f>MID('Input data'!$C$24,6,1)</f>
        <v>8</v>
      </c>
      <c r="G11" s="449" t="str">
        <f>MID('Input data'!$C$24,7,1)</f>
        <v>3</v>
      </c>
      <c r="H11" s="449" t="str">
        <f>MID('Input data'!$C$24,8,1)</f>
        <v>7</v>
      </c>
      <c r="I11" s="449" t="str">
        <f>MID('Input data'!$C$24,9,1)</f>
        <v>8</v>
      </c>
      <c r="J11" s="456" t="str">
        <f>MID('Input data'!$C$24,10,1)</f>
        <v>6</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9" s="470" customFormat="1" ht="19.5" customHeight="1" thickBot="1">
      <c r="A12" s="411" t="s">
        <v>1074</v>
      </c>
      <c r="B12" s="473"/>
      <c r="C12" s="473"/>
      <c r="D12" s="473"/>
      <c r="E12" s="473"/>
      <c r="F12" s="473"/>
      <c r="G12" s="473"/>
      <c r="H12" s="407"/>
      <c r="I12" s="407"/>
      <c r="J12" s="406"/>
      <c r="K12" s="407"/>
      <c r="L12" s="486" t="str">
        <f>IF('Input data'!D7="x","x"," ")</f>
        <v xml:space="preserve"> </v>
      </c>
      <c r="M12" s="478" t="s">
        <v>1075</v>
      </c>
      <c r="N12" s="480"/>
      <c r="O12" s="480"/>
      <c r="P12" s="480"/>
      <c r="Q12" s="480"/>
      <c r="R12" s="486" t="str">
        <f>IF('Input data'!D17="x","x"," ")</f>
        <v xml:space="preserve"> </v>
      </c>
      <c r="S12" s="478" t="s">
        <v>1076</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9" s="470" customFormat="1" ht="19.5" customHeight="1">
      <c r="A13" s="484" t="str">
        <f>LEFT('Input data'!C26,1)</f>
        <v>4</v>
      </c>
      <c r="B13" s="449" t="str">
        <f>MID('Input data'!$C$26,2,1)</f>
        <v>7</v>
      </c>
      <c r="C13" s="449" t="str">
        <f>MID('Input data'!$C$26,3,1)</f>
        <v>5</v>
      </c>
      <c r="D13" s="449" t="str">
        <f>MID('Input data'!$C$26,4,1)</f>
        <v>5</v>
      </c>
      <c r="E13" s="449" t="str">
        <f>MID('Input data'!$C$26,5,1)</f>
        <v>5</v>
      </c>
      <c r="F13" s="449" t="str">
        <f>MID('Input data'!$C$26,6,1)</f>
        <v>6</v>
      </c>
      <c r="G13" s="449" t="str">
        <f>MID('Input data'!$C$26,7,1)</f>
        <v>2</v>
      </c>
      <c r="H13" s="449" t="str">
        <f>MID('Input data'!$C$26,8,1)</f>
        <v>9</v>
      </c>
      <c r="I13" s="407"/>
      <c r="J13" s="406"/>
      <c r="K13" s="407"/>
      <c r="L13" s="482" t="str">
        <f>IF('Input data'!D8="x","x", "")</f>
        <v/>
      </c>
      <c r="M13" s="478" t="s">
        <v>1078</v>
      </c>
      <c r="N13" s="480"/>
      <c r="O13" s="480"/>
      <c r="P13" s="480"/>
      <c r="Q13" s="480"/>
      <c r="R13" s="483" t="str">
        <f>IF('Input data'!D18="x","x"," ")</f>
        <v xml:space="preserve"> </v>
      </c>
      <c r="S13" s="478" t="s">
        <v>1079</v>
      </c>
      <c r="T13" s="473"/>
      <c r="U13" s="473"/>
      <c r="V13" s="479"/>
      <c r="W13" s="478" t="s">
        <v>1080</v>
      </c>
      <c r="X13" s="473"/>
      <c r="Y13" s="410"/>
      <c r="Z13" s="407"/>
      <c r="AA13" s="407"/>
      <c r="AB13" s="480"/>
      <c r="AC13" s="407"/>
      <c r="AD13" s="482"/>
      <c r="AE13" s="482"/>
      <c r="AF13" s="482"/>
      <c r="AG13" s="482"/>
      <c r="AH13" s="482"/>
      <c r="AI13" s="482"/>
      <c r="AJ13" s="482"/>
      <c r="AK13" s="406"/>
    </row>
    <row r="14" spans="1:39" s="470" customFormat="1" ht="19.5" customHeight="1">
      <c r="A14" s="411" t="s">
        <v>1081</v>
      </c>
      <c r="B14" s="473"/>
      <c r="C14" s="473"/>
      <c r="D14" s="473"/>
      <c r="E14" s="473"/>
      <c r="F14" s="473"/>
      <c r="G14" s="473"/>
      <c r="H14" s="473"/>
      <c r="I14" s="407"/>
      <c r="J14" s="406"/>
      <c r="K14" s="407"/>
      <c r="L14" s="407"/>
      <c r="M14" s="478"/>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9" s="470" customFormat="1" ht="19.5" customHeight="1" thickBot="1">
      <c r="A15" s="477" t="str">
        <f>LEFT('Input data'!$F$7,1)</f>
        <v>6</v>
      </c>
      <c r="B15" s="402" t="str">
        <f>MID('Input data'!$F$7,2,1)</f>
        <v>9</v>
      </c>
      <c r="C15" s="475" t="s">
        <v>1063</v>
      </c>
      <c r="D15" s="402" t="str">
        <f>MID('Input data'!$F$7,3,1)</f>
        <v>2</v>
      </c>
      <c r="E15" s="402" t="str">
        <f>MID('Input data'!$F$7,4,1)</f>
        <v>0</v>
      </c>
      <c r="F15" s="426" t="s">
        <v>1063</v>
      </c>
      <c r="G15" s="402" t="str">
        <f>MID('Input data'!$F$7,5,1)</f>
        <v>0</v>
      </c>
      <c r="H15" s="402"/>
      <c r="I15" s="402"/>
      <c r="J15" s="401"/>
      <c r="K15" s="402"/>
      <c r="L15" s="402"/>
      <c r="M15" s="402"/>
      <c r="N15" s="402"/>
      <c r="O15" s="402"/>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9"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9"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9" s="470" customFormat="1" ht="16.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9" s="400" customFormat="1" ht="19.5" customHeight="1">
      <c r="A19" s="457" t="str">
        <f>+LEFT('Input data'!$F$3,1)</f>
        <v>B</v>
      </c>
      <c r="B19" s="449" t="str">
        <f>+MID('Input data'!$F$3,2,1)</f>
        <v>e</v>
      </c>
      <c r="C19" s="449" t="str">
        <f>+MID('Input data'!$F$3,3,1)</f>
        <v>s</v>
      </c>
      <c r="D19" s="449" t="str">
        <f>+MID('Input data'!$F$3,4,1)</f>
        <v>t</v>
      </c>
      <c r="E19" s="449" t="str">
        <f>+MID('Input data'!$F$3,5,1)</f>
        <v xml:space="preserve"> </v>
      </c>
      <c r="F19" s="449" t="str">
        <f>+MID('Input data'!$F$3,6,1)</f>
        <v>F</v>
      </c>
      <c r="G19" s="449" t="str">
        <f>+MID('Input data'!$F$3,7,1)</f>
        <v>r</v>
      </c>
      <c r="H19" s="449" t="str">
        <f>+MID('Input data'!$F$3,8,1)</f>
        <v>i</v>
      </c>
      <c r="I19" s="449" t="str">
        <f>+MID('Input data'!$F$3,9,1)</f>
        <v>e</v>
      </c>
      <c r="J19" s="449" t="str">
        <f>+MID('Input data'!$F$3,10,1)</f>
        <v>n</v>
      </c>
      <c r="K19" s="449" t="str">
        <f>+MID('Input data'!$F$3,11,1)</f>
        <v>d</v>
      </c>
      <c r="L19" s="449" t="str">
        <f>+MID('Input data'!$F$3,12,1)</f>
        <v>s</v>
      </c>
      <c r="M19" s="449" t="str">
        <f>+MID('Input data'!$F$3,13,1)</f>
        <v xml:space="preserve"> </v>
      </c>
      <c r="N19" s="449" t="str">
        <f>+MID('Input data'!$F$3,14,1)</f>
        <v>s</v>
      </c>
      <c r="O19" s="449" t="str">
        <f>+MID('Input data'!$F$3,15,1)</f>
        <v>.</v>
      </c>
      <c r="P19" s="449" t="str">
        <f>+MID('Input data'!$F$3,16,1)</f>
        <v>r</v>
      </c>
      <c r="Q19" s="449" t="str">
        <f>+MID('Input data'!$F$3,17,1)</f>
        <v>.</v>
      </c>
      <c r="R19" s="449" t="str">
        <f>+MID('Input data'!$F$3,18,1)</f>
        <v>o</v>
      </c>
      <c r="S19" s="449" t="str">
        <f>+MID('Input data'!$F$3,19,1)</f>
        <v>.</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row>
    <row r="20" spans="1:39" s="538"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39" ht="12.7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9" s="539" customFormat="1" ht="19.5" hidden="1" customHeight="1">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c r="AL22" s="398"/>
      <c r="AM22" s="398"/>
    </row>
    <row r="23" spans="1:39" s="458" customFormat="1" ht="14.25" customHeight="1">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9">
      <c r="A24" s="454" t="s">
        <v>1086</v>
      </c>
      <c r="B24" s="412"/>
      <c r="C24" s="412"/>
      <c r="D24" s="412"/>
      <c r="E24" s="412"/>
      <c r="F24" s="412"/>
      <c r="G24" s="412"/>
      <c r="H24" s="412"/>
      <c r="I24" s="412"/>
      <c r="J24" s="412"/>
      <c r="K24" s="412"/>
      <c r="L24" s="412"/>
      <c r="M24" s="412"/>
      <c r="N24" s="412"/>
      <c r="O24" s="412"/>
      <c r="P24" s="412"/>
      <c r="Q24" s="412"/>
      <c r="R24" s="412"/>
      <c r="S24" s="412"/>
      <c r="T24" s="412"/>
      <c r="U24" s="412"/>
      <c r="V24" s="412"/>
      <c r="W24" s="407"/>
      <c r="X24" s="407"/>
      <c r="Y24" s="407"/>
      <c r="Z24" s="407"/>
      <c r="AA24" s="407"/>
      <c r="AB24" s="412"/>
      <c r="AC24" s="407"/>
      <c r="AD24" s="410" t="s">
        <v>1087</v>
      </c>
      <c r="AE24" s="407"/>
      <c r="AF24" s="407"/>
      <c r="AG24" s="407"/>
      <c r="AH24" s="407"/>
      <c r="AI24" s="407"/>
      <c r="AJ24" s="407"/>
      <c r="AK24" s="406"/>
    </row>
    <row r="25" spans="1:39" s="538" customFormat="1" ht="19.5" customHeight="1">
      <c r="A25" s="457" t="str">
        <f>+LEFT('Input data'!$C$28,1)</f>
        <v/>
      </c>
      <c r="B25" s="449" t="str">
        <f>+MID('Input data'!$C$28,2,1)</f>
        <v/>
      </c>
      <c r="C25" s="449" t="str">
        <f>+MID('Input data'!$C$28,3,1)</f>
        <v/>
      </c>
      <c r="D25" s="449" t="str">
        <f>+MID('Input data'!$C$28,4,1)</f>
        <v/>
      </c>
      <c r="E25" s="449" t="str">
        <f>+MID('Input data'!$C$28,5,1)</f>
        <v/>
      </c>
      <c r="F25" s="449" t="str">
        <f>+MID('Input data'!$C$28,6,1)</f>
        <v/>
      </c>
      <c r="G25" s="449" t="str">
        <f>+MID('Input data'!$C$28,7,1)</f>
        <v/>
      </c>
      <c r="H25" s="449" t="str">
        <f>+MID('Input data'!$C$28,8,1)</f>
        <v/>
      </c>
      <c r="I25" s="449" t="str">
        <f>+MID('Input data'!$C$28,9,1)</f>
        <v/>
      </c>
      <c r="J25" s="449" t="str">
        <f>+MID('Input data'!$C$28,10,1)</f>
        <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
      </c>
      <c r="AE25" s="449" t="str">
        <f>+MID('Input data'!$C$30,2,1)</f>
        <v/>
      </c>
      <c r="AF25" s="449" t="str">
        <f>+MID('Input data'!$C$30,3,1)</f>
        <v/>
      </c>
      <c r="AG25" s="449" t="str">
        <f>+MID('Input data'!$C$30,4,1)</f>
        <v/>
      </c>
      <c r="AH25" s="449" t="str">
        <f>+MID('Input data'!$C$30,5,1)</f>
        <v/>
      </c>
      <c r="AI25" s="449" t="str">
        <f>+MID('Input data'!$C$30,6,1)</f>
        <v/>
      </c>
      <c r="AJ25" s="449" t="str">
        <f>+MID('Input data'!$C$30,7,1)</f>
        <v/>
      </c>
      <c r="AK25" s="456" t="str">
        <f>+MID('Input data'!$C$30,8,1)</f>
        <v/>
      </c>
    </row>
    <row r="26" spans="1:39">
      <c r="A26" s="454" t="s">
        <v>1088</v>
      </c>
      <c r="B26" s="412"/>
      <c r="C26" s="412"/>
      <c r="D26" s="412"/>
      <c r="E26" s="412"/>
      <c r="F26" s="412"/>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9" s="538" customFormat="1" ht="19.5" customHeight="1">
      <c r="A27" s="457" t="str">
        <f>+LEFT('Input data'!$C$32,1)</f>
        <v/>
      </c>
      <c r="B27" s="449" t="str">
        <f>+MID('Input data'!$C$32,2,1)</f>
        <v/>
      </c>
      <c r="C27" s="449" t="str">
        <f>+MID('Input data'!$C$32,3,1)</f>
        <v/>
      </c>
      <c r="D27" s="449" t="str">
        <f>+MID('Input data'!$C$32,4,1)</f>
        <v/>
      </c>
      <c r="E27" s="449" t="str">
        <f>+MID('Input data'!$C$32,5,1)</f>
        <v/>
      </c>
      <c r="F27" s="449"/>
      <c r="G27" s="449" t="str">
        <f>+LEFT('Input data'!$C$34,1)</f>
        <v/>
      </c>
      <c r="H27" s="449" t="str">
        <f>+MID('Input data'!$C$34,2,1)</f>
        <v/>
      </c>
      <c r="I27" s="449" t="str">
        <f>+MID('Input data'!$C$34,3,1)</f>
        <v/>
      </c>
      <c r="J27" s="449" t="str">
        <f>+MID('Input data'!$C$34,4,1)</f>
        <v/>
      </c>
      <c r="K27" s="449" t="str">
        <f>+MID('Input data'!$C$34,5,1)</f>
        <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39">
      <c r="A28" s="454" t="s">
        <v>1090</v>
      </c>
      <c r="B28" s="412"/>
      <c r="C28" s="412"/>
      <c r="D28" s="412"/>
      <c r="E28" s="412"/>
      <c r="F28" s="412"/>
      <c r="G28" s="453"/>
      <c r="H28" s="453"/>
      <c r="I28" s="453"/>
      <c r="J28" s="453"/>
      <c r="K28" s="453"/>
      <c r="L28" s="453"/>
      <c r="M28" s="453"/>
      <c r="N28" s="412"/>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9" s="538" customFormat="1" ht="19.5" customHeight="1">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c r="AH29" s="407"/>
      <c r="AI29" s="407"/>
      <c r="AJ29" s="407"/>
      <c r="AK29" s="406"/>
    </row>
    <row r="30" spans="1:39" s="399" customFormat="1">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9" s="538" customFormat="1" ht="19.5" customHeight="1" thickBot="1">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39" s="399" customFormat="1" ht="4.5" customHeight="1" thickBot="1">
      <c r="W32" s="400"/>
      <c r="X32" s="400"/>
      <c r="Y32" s="400"/>
      <c r="Z32" s="400"/>
      <c r="AA32" s="400"/>
      <c r="AB32" s="400"/>
      <c r="AC32" s="400"/>
      <c r="AD32" s="400"/>
      <c r="AE32" s="400"/>
      <c r="AF32" s="400"/>
      <c r="AG32" s="400"/>
      <c r="AH32" s="400"/>
      <c r="AI32" s="400"/>
      <c r="AJ32" s="400"/>
      <c r="AK32" s="400"/>
    </row>
    <row r="33" spans="1:41" s="442" customFormat="1" ht="12.75" customHeight="1">
      <c r="A33" s="445" t="s">
        <v>1095</v>
      </c>
      <c r="B33" s="444"/>
      <c r="C33" s="444"/>
      <c r="D33" s="444"/>
      <c r="E33" s="444"/>
      <c r="F33" s="444"/>
      <c r="G33" s="444"/>
      <c r="H33" s="444"/>
      <c r="I33" s="444"/>
      <c r="J33" s="444"/>
      <c r="K33" s="443"/>
      <c r="L33" s="2007" t="s">
        <v>1098</v>
      </c>
      <c r="M33" s="2008"/>
      <c r="N33" s="2008"/>
      <c r="O33" s="2008"/>
      <c r="P33" s="2008"/>
      <c r="Q33" s="2008"/>
      <c r="R33" s="2008"/>
      <c r="S33" s="2008"/>
      <c r="T33" s="2009"/>
      <c r="U33" s="1529" t="s">
        <v>1097</v>
      </c>
      <c r="V33" s="1529"/>
      <c r="W33" s="1529"/>
      <c r="X33" s="1529"/>
      <c r="Y33" s="1529"/>
      <c r="Z33" s="1529"/>
      <c r="AA33" s="1529"/>
      <c r="AB33" s="1909"/>
      <c r="AC33" s="2007" t="s">
        <v>1096</v>
      </c>
      <c r="AD33" s="2008"/>
      <c r="AE33" s="2008"/>
      <c r="AF33" s="2008"/>
      <c r="AG33" s="2008"/>
      <c r="AH33" s="2008"/>
      <c r="AI33" s="2008"/>
      <c r="AJ33" s="2008"/>
      <c r="AK33" s="2013"/>
    </row>
    <row r="34" spans="1:41" s="399" customFormat="1" ht="19.5" customHeight="1">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5" t="str">
        <f>MID(TEXT('Input data'!$F$34,"dd.mm.yyyy"),7,1)</f>
        <v>1</v>
      </c>
      <c r="H34" s="425" t="str">
        <f>MID(TEXT('Input data'!$F$34,"dd.mm.yyyy"),8,1)</f>
        <v>9</v>
      </c>
      <c r="I34" s="425" t="str">
        <f>MID(TEXT('Input data'!$F$34,"dd.mm.yyyy"),9,1)</f>
        <v>0</v>
      </c>
      <c r="J34" s="425" t="str">
        <f>MID(TEXT('Input data'!$F$34,"dd.mm.yyyy"),10,1)</f>
        <v>0</v>
      </c>
      <c r="K34" s="441"/>
      <c r="L34" s="2010"/>
      <c r="M34" s="2011"/>
      <c r="N34" s="2011"/>
      <c r="O34" s="2011"/>
      <c r="P34" s="2011"/>
      <c r="Q34" s="2011"/>
      <c r="R34" s="2011"/>
      <c r="S34" s="2011"/>
      <c r="T34" s="2012"/>
      <c r="U34" s="1531"/>
      <c r="V34" s="1531"/>
      <c r="W34" s="1531"/>
      <c r="X34" s="1531"/>
      <c r="Y34" s="1531"/>
      <c r="Z34" s="1531"/>
      <c r="AA34" s="1531"/>
      <c r="AB34" s="1911"/>
      <c r="AC34" s="2010"/>
      <c r="AD34" s="2011"/>
      <c r="AE34" s="2011"/>
      <c r="AF34" s="2011"/>
      <c r="AG34" s="2011"/>
      <c r="AH34" s="2011"/>
      <c r="AI34" s="2011"/>
      <c r="AJ34" s="2011"/>
      <c r="AK34" s="2014"/>
      <c r="AO34" s="537"/>
    </row>
    <row r="35" spans="1:41" s="399" customFormat="1" ht="13.5" customHeight="1">
      <c r="A35" s="440"/>
      <c r="B35" s="439"/>
      <c r="C35" s="439"/>
      <c r="D35" s="439"/>
      <c r="E35" s="439"/>
      <c r="F35" s="439"/>
      <c r="G35" s="438"/>
      <c r="H35" s="438"/>
      <c r="I35" s="438"/>
      <c r="J35" s="438"/>
      <c r="K35" s="437"/>
      <c r="L35" s="2010"/>
      <c r="M35" s="2011"/>
      <c r="N35" s="2011"/>
      <c r="O35" s="2011"/>
      <c r="P35" s="2011"/>
      <c r="Q35" s="2011"/>
      <c r="R35" s="2011"/>
      <c r="S35" s="2011"/>
      <c r="T35" s="2012"/>
      <c r="U35" s="1531"/>
      <c r="V35" s="1531"/>
      <c r="W35" s="1531"/>
      <c r="X35" s="1531"/>
      <c r="Y35" s="1531"/>
      <c r="Z35" s="1531"/>
      <c r="AA35" s="1531"/>
      <c r="AB35" s="1911"/>
      <c r="AC35" s="2010"/>
      <c r="AD35" s="2011"/>
      <c r="AE35" s="2011"/>
      <c r="AF35" s="2011"/>
      <c r="AG35" s="2011"/>
      <c r="AH35" s="2011"/>
      <c r="AI35" s="2011"/>
      <c r="AJ35" s="2011"/>
      <c r="AK35" s="2014"/>
    </row>
    <row r="36" spans="1:41" s="399" customFormat="1">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41"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10"/>
      <c r="M37" s="410"/>
      <c r="N37" s="410"/>
      <c r="O37" s="410"/>
      <c r="P37" s="410"/>
      <c r="Q37" s="410"/>
      <c r="R37" s="410"/>
      <c r="S37" s="410"/>
      <c r="T37" s="536"/>
      <c r="U37" s="410"/>
      <c r="V37" s="407"/>
      <c r="W37" s="407"/>
      <c r="X37" s="407"/>
      <c r="Y37" s="407"/>
      <c r="Z37" s="407"/>
      <c r="AA37" s="407"/>
      <c r="AB37" s="535"/>
      <c r="AC37" s="407"/>
      <c r="AD37" s="407"/>
      <c r="AE37" s="407"/>
      <c r="AF37" s="407"/>
      <c r="AG37" s="407"/>
      <c r="AH37" s="407"/>
      <c r="AI37" s="407"/>
      <c r="AJ37" s="407"/>
      <c r="AK37" s="406"/>
    </row>
    <row r="38" spans="1:41" s="405" customFormat="1" thickBot="1">
      <c r="A38" s="420"/>
      <c r="B38" s="419"/>
      <c r="C38" s="419"/>
      <c r="D38" s="419"/>
      <c r="E38" s="419"/>
      <c r="F38" s="419"/>
      <c r="G38" s="419"/>
      <c r="H38" s="419"/>
      <c r="I38" s="419"/>
      <c r="J38" s="419"/>
      <c r="K38" s="418"/>
      <c r="L38" s="1912">
        <f>'Input data'!F40</f>
        <v>0</v>
      </c>
      <c r="M38" s="1913"/>
      <c r="N38" s="1913"/>
      <c r="O38" s="1913"/>
      <c r="P38" s="1913"/>
      <c r="Q38" s="1913"/>
      <c r="R38" s="1913"/>
      <c r="S38" s="1913"/>
      <c r="T38" s="1914"/>
      <c r="U38" s="1912" t="e">
        <f>'Input data'!#REF!</f>
        <v>#REF!</v>
      </c>
      <c r="V38" s="1913"/>
      <c r="W38" s="1913"/>
      <c r="X38" s="1913"/>
      <c r="Y38" s="1913"/>
      <c r="Z38" s="1913"/>
      <c r="AA38" s="1913"/>
      <c r="AB38" s="1914"/>
      <c r="AC38" s="1915" t="e">
        <f>'Input data'!#REF!</f>
        <v>#REF!</v>
      </c>
      <c r="AD38" s="1913"/>
      <c r="AE38" s="1913"/>
      <c r="AF38" s="1913"/>
      <c r="AG38" s="1913"/>
      <c r="AH38" s="1913"/>
      <c r="AI38" s="1913"/>
      <c r="AJ38" s="1913"/>
      <c r="AK38" s="1916"/>
    </row>
    <row r="39" spans="1:41" s="405" customFormat="1">
      <c r="W39" s="400"/>
      <c r="X39" s="400"/>
      <c r="Y39" s="400"/>
      <c r="Z39" s="400"/>
      <c r="AA39" s="400"/>
      <c r="AB39" s="400"/>
      <c r="AC39" s="400"/>
      <c r="AD39" s="400"/>
      <c r="AE39" s="400"/>
      <c r="AF39" s="400"/>
      <c r="AG39" s="400"/>
      <c r="AH39" s="400"/>
      <c r="AI39" s="400"/>
      <c r="AJ39" s="400"/>
      <c r="AK39" s="400"/>
    </row>
    <row r="40" spans="1:41" s="405" customFormat="1">
      <c r="W40" s="400"/>
      <c r="X40" s="400"/>
      <c r="Y40" s="400"/>
      <c r="Z40" s="400"/>
      <c r="AA40" s="400"/>
      <c r="AB40" s="400"/>
      <c r="AC40" s="400"/>
      <c r="AD40" s="400"/>
      <c r="AE40" s="400"/>
      <c r="AF40" s="400"/>
      <c r="AG40" s="400"/>
      <c r="AH40" s="400"/>
      <c r="AI40" s="400"/>
      <c r="AJ40" s="400"/>
      <c r="AK40" s="400"/>
    </row>
    <row r="41" spans="1:41" s="405" customFormat="1">
      <c r="W41" s="400"/>
      <c r="X41" s="400"/>
      <c r="Y41" s="400"/>
      <c r="Z41" s="400"/>
      <c r="AA41" s="400"/>
      <c r="AB41" s="400"/>
      <c r="AC41" s="400"/>
      <c r="AD41" s="400"/>
      <c r="AE41" s="400"/>
      <c r="AF41" s="400"/>
      <c r="AG41" s="400"/>
      <c r="AH41" s="400"/>
      <c r="AI41" s="400"/>
      <c r="AJ41" s="400"/>
      <c r="AK41" s="400"/>
    </row>
    <row r="42" spans="1:41" ht="13.5" thickBot="1">
      <c r="W42" s="400"/>
      <c r="X42" s="400"/>
      <c r="Y42" s="400"/>
      <c r="Z42" s="400"/>
      <c r="AA42" s="400"/>
      <c r="AB42" s="400"/>
      <c r="AC42" s="400"/>
      <c r="AD42" s="400"/>
      <c r="AE42" s="400"/>
      <c r="AF42" s="400"/>
      <c r="AG42" s="400"/>
      <c r="AH42" s="400"/>
      <c r="AI42" s="400"/>
      <c r="AJ42" s="400"/>
      <c r="AK42" s="400"/>
    </row>
    <row r="43" spans="1:41" s="405" customFormat="1">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41"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41">
      <c r="B45" s="413"/>
      <c r="C45" s="412"/>
      <c r="D45" s="412"/>
      <c r="E45" s="412"/>
      <c r="F45" s="412"/>
      <c r="G45" s="412"/>
      <c r="H45" s="412"/>
      <c r="I45" s="412"/>
      <c r="J45" s="412"/>
      <c r="K45" s="412"/>
      <c r="L45" s="412"/>
      <c r="M45" s="412"/>
      <c r="N45" s="412"/>
      <c r="O45" s="412"/>
      <c r="P45" s="412"/>
      <c r="Q45" s="412"/>
      <c r="R45" s="412"/>
      <c r="S45" s="412"/>
      <c r="T45" s="412"/>
      <c r="U45" s="412"/>
      <c r="V45" s="412"/>
      <c r="W45" s="407"/>
      <c r="X45" s="407"/>
      <c r="Y45" s="407"/>
      <c r="Z45" s="407"/>
      <c r="AA45" s="407"/>
      <c r="AB45" s="407"/>
      <c r="AC45" s="407"/>
      <c r="AD45" s="407"/>
      <c r="AE45" s="407"/>
      <c r="AF45" s="407"/>
      <c r="AG45" s="407"/>
      <c r="AH45" s="407"/>
      <c r="AI45" s="407"/>
      <c r="AJ45" s="406"/>
      <c r="AK45" s="400"/>
    </row>
    <row r="46" spans="1:41"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41"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41"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1:39"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1:39"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1:39"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1:39"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1:39" s="399" customFormat="1" ht="13.5" thickBot="1">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row r="55" spans="1:39">
      <c r="A55" s="508"/>
      <c r="B55" s="508"/>
      <c r="C55" s="509"/>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sheetPr codeName="Sheet12">
    <tabColor rgb="FF92D050"/>
  </sheetPr>
  <dimension ref="B2:I208"/>
  <sheetViews>
    <sheetView showGridLines="0" zoomScale="60" zoomScaleNormal="60" workbookViewId="0">
      <selection activeCell="M7" sqref="M7"/>
    </sheetView>
  </sheetViews>
  <sheetFormatPr defaultColWidth="10.28515625" defaultRowHeight="18"/>
  <cols>
    <col min="1" max="1" width="5" style="297" customWidth="1"/>
    <col min="2" max="2" width="10.42578125" style="291" customWidth="1"/>
    <col min="3" max="3" width="140.42578125" style="293" customWidth="1"/>
    <col min="4" max="4" width="21.7109375" style="294" customWidth="1"/>
    <col min="5" max="5" width="22.85546875" style="294" customWidth="1"/>
    <col min="6" max="6" width="5" style="291" customWidth="1"/>
    <col min="7" max="7" width="57.140625" style="291" hidden="1" customWidth="1"/>
    <col min="8" max="8" width="11.5703125" style="295" bestFit="1" customWidth="1"/>
    <col min="9" max="9" width="11.5703125" style="297" bestFit="1" customWidth="1"/>
    <col min="10" max="16384" width="10.28515625" style="297"/>
  </cols>
  <sheetData>
    <row r="2" spans="2:9" ht="33.75">
      <c r="C2" s="292" t="s">
        <v>981</v>
      </c>
      <c r="I2" s="296"/>
    </row>
    <row r="3" spans="2:9" ht="24" customHeight="1">
      <c r="C3" s="298" t="s">
        <v>3008</v>
      </c>
      <c r="D3" s="299"/>
      <c r="F3" s="300"/>
      <c r="G3" s="301"/>
    </row>
    <row r="4" spans="2:9" ht="24" customHeight="1">
      <c r="C4" s="302" t="s">
        <v>982</v>
      </c>
      <c r="D4" s="299"/>
      <c r="F4" s="300"/>
      <c r="G4" s="301"/>
      <c r="H4" s="296"/>
      <c r="I4" s="296"/>
    </row>
    <row r="5" spans="2:9" ht="24" customHeight="1">
      <c r="C5" s="302"/>
      <c r="D5" s="299"/>
      <c r="F5" s="300"/>
      <c r="G5" s="301"/>
      <c r="H5" s="296"/>
      <c r="I5" s="296"/>
    </row>
    <row r="6" spans="2:9" ht="20.100000000000001" customHeight="1">
      <c r="B6" s="303"/>
      <c r="C6" s="304"/>
      <c r="F6" s="305"/>
      <c r="G6" s="304"/>
    </row>
    <row r="7" spans="2:9" s="306" customFormat="1" ht="20.25" customHeight="1">
      <c r="B7" s="2016" t="s">
        <v>2628</v>
      </c>
      <c r="C7" s="2016" t="s">
        <v>1</v>
      </c>
      <c r="D7" s="2019" t="s">
        <v>2629</v>
      </c>
      <c r="E7" s="2020"/>
      <c r="F7" s="307"/>
      <c r="G7" s="308"/>
      <c r="H7" s="295"/>
    </row>
    <row r="8" spans="2:9" s="306" customFormat="1" ht="20.25" customHeight="1">
      <c r="B8" s="2017"/>
      <c r="C8" s="2017"/>
      <c r="D8" s="1027" t="s">
        <v>2630</v>
      </c>
      <c r="E8" s="1027" t="s">
        <v>2631</v>
      </c>
      <c r="F8" s="307"/>
      <c r="G8" s="308"/>
      <c r="H8" s="295"/>
    </row>
    <row r="9" spans="2:9" s="306" customFormat="1" ht="20.25" customHeight="1">
      <c r="B9" s="2018"/>
      <c r="C9" s="2018"/>
      <c r="D9" s="1028" t="s">
        <v>1083</v>
      </c>
      <c r="E9" s="1028" t="s">
        <v>1083</v>
      </c>
      <c r="F9" s="307"/>
      <c r="G9" s="308"/>
      <c r="H9" s="295"/>
    </row>
    <row r="10" spans="2:9" s="306" customFormat="1" ht="20.25" customHeight="1">
      <c r="B10" s="1029" t="s">
        <v>2632</v>
      </c>
      <c r="C10" s="1030"/>
      <c r="D10" s="1031"/>
      <c r="E10" s="1032"/>
      <c r="F10" s="307"/>
      <c r="G10" s="308"/>
      <c r="H10" s="295"/>
    </row>
    <row r="11" spans="2:9" s="306" customFormat="1">
      <c r="B11" s="1033" t="s">
        <v>984</v>
      </c>
      <c r="C11" s="1034" t="s">
        <v>2445</v>
      </c>
      <c r="D11" s="1035">
        <f>'P&amp;L'!D64</f>
        <v>0</v>
      </c>
      <c r="E11" s="1035">
        <f>'P&amp;L'!E64</f>
        <v>0</v>
      </c>
      <c r="F11" s="307"/>
      <c r="G11" s="308"/>
      <c r="H11" s="295"/>
    </row>
    <row r="12" spans="2:9" s="306" customFormat="1" ht="21.95" customHeight="1">
      <c r="B12" s="311"/>
      <c r="C12" s="312"/>
      <c r="D12" s="1026"/>
      <c r="E12" s="1026"/>
      <c r="F12" s="307"/>
      <c r="G12" s="308"/>
      <c r="H12" s="295"/>
    </row>
    <row r="13" spans="2:9" s="306" customFormat="1" ht="39.75" customHeight="1">
      <c r="B13" s="314" t="s">
        <v>985</v>
      </c>
      <c r="C13" s="978" t="s">
        <v>2446</v>
      </c>
      <c r="D13" s="1025">
        <f>SUM(D14:D26)</f>
        <v>0</v>
      </c>
      <c r="E13" s="1025">
        <f>SUM(E14:E26)</f>
        <v>0</v>
      </c>
      <c r="F13" s="317"/>
      <c r="G13" s="318"/>
      <c r="H13" s="295"/>
    </row>
    <row r="14" spans="2:9" s="306" customFormat="1" ht="21.95" customHeight="1">
      <c r="B14" s="314" t="s">
        <v>986</v>
      </c>
      <c r="C14" s="315" t="s">
        <v>2447</v>
      </c>
      <c r="D14" s="319"/>
      <c r="E14" s="319"/>
      <c r="F14" s="317"/>
      <c r="G14" s="318"/>
      <c r="H14" s="295"/>
    </row>
    <row r="15" spans="2:9" s="306" customFormat="1" ht="39.75" customHeight="1">
      <c r="B15" s="314" t="s">
        <v>987</v>
      </c>
      <c r="C15" s="979" t="s">
        <v>2448</v>
      </c>
      <c r="D15" s="319"/>
      <c r="E15" s="319"/>
      <c r="F15" s="317"/>
      <c r="G15" s="318"/>
      <c r="H15" s="295"/>
    </row>
    <row r="16" spans="2:9" s="306" customFormat="1" ht="21.95" customHeight="1">
      <c r="B16" s="314" t="s">
        <v>988</v>
      </c>
      <c r="C16" s="315" t="s">
        <v>2449</v>
      </c>
      <c r="D16" s="319"/>
      <c r="E16" s="319"/>
      <c r="F16" s="317"/>
      <c r="G16" s="318"/>
      <c r="H16" s="295"/>
      <c r="I16" s="320"/>
    </row>
    <row r="17" spans="2:9" s="306" customFormat="1" ht="21.95" customHeight="1">
      <c r="B17" s="314" t="s">
        <v>989</v>
      </c>
      <c r="C17" s="315" t="s">
        <v>2450</v>
      </c>
      <c r="D17" s="319"/>
      <c r="E17" s="319"/>
      <c r="F17" s="317"/>
      <c r="G17" s="318"/>
      <c r="H17" s="295"/>
      <c r="I17" s="320"/>
    </row>
    <row r="18" spans="2:9" s="306" customFormat="1" ht="21.95" customHeight="1">
      <c r="B18" s="314" t="s">
        <v>990</v>
      </c>
      <c r="C18" s="315" t="s">
        <v>2451</v>
      </c>
      <c r="D18" s="319"/>
      <c r="E18" s="319"/>
      <c r="F18" s="317"/>
      <c r="G18" s="318"/>
      <c r="H18" s="295"/>
      <c r="I18" s="320"/>
    </row>
    <row r="19" spans="2:9" s="306" customFormat="1" ht="21.95" customHeight="1">
      <c r="B19" s="314" t="s">
        <v>991</v>
      </c>
      <c r="C19" s="315" t="s">
        <v>2452</v>
      </c>
      <c r="D19" s="319"/>
      <c r="E19" s="319"/>
      <c r="F19" s="317"/>
      <c r="G19" s="318"/>
      <c r="H19" s="295"/>
      <c r="I19" s="320"/>
    </row>
    <row r="20" spans="2:9" s="306" customFormat="1" ht="21.95" customHeight="1">
      <c r="B20" s="314" t="s">
        <v>992</v>
      </c>
      <c r="C20" s="315" t="s">
        <v>2453</v>
      </c>
      <c r="D20" s="319"/>
      <c r="E20" s="319"/>
      <c r="F20" s="317"/>
      <c r="G20" s="318"/>
      <c r="H20" s="295"/>
      <c r="I20" s="320"/>
    </row>
    <row r="21" spans="2:9" s="306" customFormat="1" ht="21.95" customHeight="1">
      <c r="B21" s="314" t="s">
        <v>993</v>
      </c>
      <c r="C21" s="979" t="s">
        <v>2454</v>
      </c>
      <c r="D21" s="319"/>
      <c r="E21" s="319"/>
      <c r="F21" s="317"/>
      <c r="G21" s="318"/>
      <c r="H21" s="295"/>
      <c r="I21" s="320"/>
    </row>
    <row r="22" spans="2:9" s="306" customFormat="1" ht="21.95" customHeight="1">
      <c r="B22" s="314" t="s">
        <v>994</v>
      </c>
      <c r="C22" s="979" t="s">
        <v>2455</v>
      </c>
      <c r="D22" s="319"/>
      <c r="E22" s="319"/>
      <c r="F22" s="317"/>
      <c r="G22" s="318"/>
      <c r="H22" s="295"/>
      <c r="I22" s="320"/>
    </row>
    <row r="23" spans="2:9" s="306" customFormat="1" ht="39.75" customHeight="1">
      <c r="B23" s="314" t="s">
        <v>995</v>
      </c>
      <c r="C23" s="978" t="s">
        <v>2456</v>
      </c>
      <c r="D23" s="319"/>
      <c r="E23" s="319"/>
      <c r="F23" s="317"/>
      <c r="G23" s="318"/>
      <c r="H23" s="295"/>
      <c r="I23" s="320"/>
    </row>
    <row r="24" spans="2:9" s="306" customFormat="1" ht="41.25" customHeight="1">
      <c r="B24" s="314" t="s">
        <v>996</v>
      </c>
      <c r="C24" s="978" t="s">
        <v>2457</v>
      </c>
      <c r="D24" s="319"/>
      <c r="E24" s="319"/>
      <c r="F24" s="317"/>
      <c r="G24" s="318"/>
      <c r="H24" s="295"/>
      <c r="I24" s="320"/>
    </row>
    <row r="25" spans="2:9" s="306" customFormat="1" ht="21.95" customHeight="1">
      <c r="B25" s="314" t="s">
        <v>997</v>
      </c>
      <c r="C25" s="315" t="s">
        <v>2458</v>
      </c>
      <c r="D25" s="319"/>
      <c r="E25" s="319"/>
      <c r="F25" s="317"/>
      <c r="G25" s="318"/>
      <c r="H25" s="295"/>
      <c r="I25" s="320"/>
    </row>
    <row r="26" spans="2:9" s="306" customFormat="1" ht="42.75" customHeight="1">
      <c r="B26" s="314" t="s">
        <v>998</v>
      </c>
      <c r="C26" s="978" t="s">
        <v>2459</v>
      </c>
      <c r="D26" s="319"/>
      <c r="E26" s="319"/>
      <c r="F26" s="317"/>
      <c r="G26" s="318"/>
      <c r="H26" s="295"/>
      <c r="I26" s="320"/>
    </row>
    <row r="27" spans="2:9" s="306" customFormat="1" ht="59.25" customHeight="1">
      <c r="B27" s="314" t="s">
        <v>999</v>
      </c>
      <c r="C27" s="978" t="s">
        <v>2460</v>
      </c>
      <c r="D27" s="1025">
        <f>SUM(D28:D31)</f>
        <v>0</v>
      </c>
      <c r="E27" s="1025">
        <f>SUM(E28:E31)</f>
        <v>0</v>
      </c>
      <c r="F27" s="307"/>
      <c r="G27" s="308"/>
      <c r="H27" s="321"/>
    </row>
    <row r="28" spans="2:9" s="306" customFormat="1" ht="21.95" customHeight="1">
      <c r="B28" s="314" t="s">
        <v>1000</v>
      </c>
      <c r="C28" s="315" t="s">
        <v>2461</v>
      </c>
      <c r="D28" s="319"/>
      <c r="E28" s="319"/>
      <c r="F28" s="307"/>
      <c r="G28" s="308"/>
      <c r="H28" s="321"/>
      <c r="I28" s="322"/>
    </row>
    <row r="29" spans="2:9" s="306" customFormat="1" ht="21.95" customHeight="1">
      <c r="B29" s="314" t="s">
        <v>1001</v>
      </c>
      <c r="C29" s="979" t="s">
        <v>2462</v>
      </c>
      <c r="D29" s="319"/>
      <c r="E29" s="319"/>
      <c r="F29" s="307"/>
      <c r="G29" s="308"/>
      <c r="H29" s="321"/>
    </row>
    <row r="30" spans="2:9" s="306" customFormat="1" ht="21.95" customHeight="1">
      <c r="B30" s="314" t="s">
        <v>1002</v>
      </c>
      <c r="C30" s="979" t="s">
        <v>2463</v>
      </c>
      <c r="D30" s="319"/>
      <c r="E30" s="319"/>
      <c r="F30" s="307"/>
      <c r="G30" s="308"/>
      <c r="H30" s="321"/>
    </row>
    <row r="31" spans="2:9" s="306" customFormat="1" ht="38.25" customHeight="1">
      <c r="B31" s="314" t="s">
        <v>1003</v>
      </c>
      <c r="C31" s="979" t="s">
        <v>2464</v>
      </c>
      <c r="D31" s="319"/>
      <c r="E31" s="319"/>
      <c r="F31" s="307"/>
      <c r="G31" s="308"/>
      <c r="H31" s="321"/>
    </row>
    <row r="32" spans="2:9" s="306" customFormat="1" ht="38.25" customHeight="1">
      <c r="B32" s="314"/>
      <c r="C32" s="980" t="s">
        <v>2465</v>
      </c>
      <c r="D32" s="319">
        <f>D11+D13+D27</f>
        <v>0</v>
      </c>
      <c r="E32" s="319">
        <f>E11+E13+E27</f>
        <v>0</v>
      </c>
      <c r="F32" s="307"/>
      <c r="G32" s="308"/>
      <c r="H32" s="321"/>
    </row>
    <row r="33" spans="2:8" s="306" customFormat="1" ht="21.95" customHeight="1">
      <c r="B33" s="981" t="s">
        <v>1004</v>
      </c>
      <c r="C33" s="982" t="s">
        <v>2466</v>
      </c>
      <c r="D33" s="319"/>
      <c r="E33" s="319"/>
      <c r="F33" s="307"/>
      <c r="G33" s="308"/>
      <c r="H33" s="321"/>
    </row>
    <row r="34" spans="2:8" s="306" customFormat="1" ht="21.95" customHeight="1">
      <c r="B34" s="981" t="s">
        <v>1005</v>
      </c>
      <c r="C34" s="982" t="s">
        <v>2467</v>
      </c>
      <c r="D34" s="319"/>
      <c r="E34" s="319"/>
      <c r="F34" s="307"/>
      <c r="G34" s="308"/>
      <c r="H34" s="321"/>
    </row>
    <row r="35" spans="2:8" s="306" customFormat="1">
      <c r="B35" s="981" t="s">
        <v>1006</v>
      </c>
      <c r="C35" s="982" t="s">
        <v>2468</v>
      </c>
      <c r="D35" s="319"/>
      <c r="E35" s="319"/>
      <c r="F35" s="307"/>
      <c r="G35" s="308"/>
      <c r="H35" s="321"/>
    </row>
    <row r="36" spans="2:8" s="306" customFormat="1" ht="36">
      <c r="B36" s="981" t="s">
        <v>1007</v>
      </c>
      <c r="C36" s="982" t="s">
        <v>2469</v>
      </c>
      <c r="D36" s="319"/>
      <c r="E36" s="319"/>
      <c r="F36" s="307"/>
      <c r="G36" s="308"/>
      <c r="H36" s="321"/>
    </row>
    <row r="37" spans="2:8" s="306" customFormat="1" ht="21.95" customHeight="1">
      <c r="B37" s="981"/>
      <c r="C37" s="983" t="s">
        <v>2470</v>
      </c>
      <c r="D37" s="319">
        <f>SUM(D32:D36)</f>
        <v>0</v>
      </c>
      <c r="E37" s="319">
        <f>SUM(E32:E36)</f>
        <v>0</v>
      </c>
      <c r="F37" s="307"/>
      <c r="G37" s="308"/>
      <c r="H37" s="321"/>
    </row>
    <row r="38" spans="2:8" s="306" customFormat="1" ht="36">
      <c r="B38" s="981" t="s">
        <v>1008</v>
      </c>
      <c r="C38" s="982" t="s">
        <v>2471</v>
      </c>
      <c r="D38" s="319"/>
      <c r="E38" s="319"/>
      <c r="F38" s="307"/>
      <c r="G38" s="308"/>
      <c r="H38" s="321"/>
    </row>
    <row r="39" spans="2:8" s="306" customFormat="1" ht="21.95" customHeight="1">
      <c r="B39" s="981" t="s">
        <v>1009</v>
      </c>
      <c r="C39" s="982" t="s">
        <v>2472</v>
      </c>
      <c r="D39" s="319"/>
      <c r="E39" s="319"/>
      <c r="F39" s="307"/>
      <c r="G39" s="308"/>
      <c r="H39" s="321"/>
    </row>
    <row r="40" spans="2:8" s="306" customFormat="1" ht="21.95" customHeight="1">
      <c r="B40" s="981" t="s">
        <v>1010</v>
      </c>
      <c r="C40" s="982" t="s">
        <v>2473</v>
      </c>
      <c r="D40" s="319"/>
      <c r="E40" s="319"/>
      <c r="F40" s="307"/>
      <c r="G40" s="308"/>
      <c r="H40" s="321"/>
    </row>
    <row r="41" spans="2:8" s="326" customFormat="1">
      <c r="B41" s="309" t="s">
        <v>523</v>
      </c>
      <c r="C41" s="980" t="s">
        <v>2474</v>
      </c>
      <c r="D41" s="310">
        <f>SUM(D37:D40)</f>
        <v>0</v>
      </c>
      <c r="E41" s="310">
        <f>E11+E13+E27+SUM(E33:E40)</f>
        <v>0</v>
      </c>
      <c r="F41" s="323"/>
      <c r="G41" s="324"/>
      <c r="H41" s="325"/>
    </row>
    <row r="42" spans="2:8" s="326" customFormat="1" ht="27.95" customHeight="1">
      <c r="B42" s="985"/>
      <c r="C42" s="987"/>
      <c r="D42" s="984"/>
      <c r="E42" s="984"/>
      <c r="F42" s="323"/>
      <c r="G42" s="324"/>
      <c r="H42" s="325"/>
    </row>
    <row r="43" spans="2:8" s="326" customFormat="1" ht="27.95" customHeight="1">
      <c r="B43" s="985"/>
      <c r="C43" s="988" t="s">
        <v>2476</v>
      </c>
      <c r="D43" s="984"/>
      <c r="E43" s="984"/>
      <c r="F43" s="323"/>
      <c r="G43" s="324"/>
      <c r="H43" s="325"/>
    </row>
    <row r="44" spans="2:8" s="306" customFormat="1">
      <c r="B44" s="986" t="s">
        <v>833</v>
      </c>
      <c r="C44" s="989" t="s">
        <v>2477</v>
      </c>
      <c r="D44" s="313"/>
      <c r="E44" s="313"/>
      <c r="F44" s="307"/>
      <c r="G44" s="324"/>
      <c r="H44" s="321"/>
    </row>
    <row r="45" spans="2:8" s="306" customFormat="1" ht="21.95" customHeight="1">
      <c r="B45" s="986" t="s">
        <v>1011</v>
      </c>
      <c r="C45" s="989" t="s">
        <v>2478</v>
      </c>
      <c r="D45" s="313"/>
      <c r="E45" s="313"/>
      <c r="F45" s="307"/>
      <c r="G45" s="324"/>
      <c r="H45" s="321"/>
    </row>
    <row r="46" spans="2:8" s="306" customFormat="1" ht="54">
      <c r="B46" s="986" t="s">
        <v>1012</v>
      </c>
      <c r="C46" s="989" t="s">
        <v>2479</v>
      </c>
      <c r="D46" s="313"/>
      <c r="E46" s="313"/>
      <c r="F46" s="307"/>
      <c r="G46" s="324"/>
      <c r="H46" s="321"/>
    </row>
    <row r="47" spans="2:8" s="306" customFormat="1" ht="21.95" customHeight="1">
      <c r="B47" s="986" t="s">
        <v>1013</v>
      </c>
      <c r="C47" s="989" t="s">
        <v>2480</v>
      </c>
      <c r="D47" s="313"/>
      <c r="E47" s="313"/>
      <c r="F47" s="307"/>
      <c r="G47" s="324"/>
      <c r="H47" s="321"/>
    </row>
    <row r="48" spans="2:8" s="306" customFormat="1" ht="21.95" customHeight="1">
      <c r="B48" s="986" t="s">
        <v>1014</v>
      </c>
      <c r="C48" s="989" t="s">
        <v>2481</v>
      </c>
      <c r="D48" s="313"/>
      <c r="E48" s="313"/>
      <c r="F48" s="307"/>
      <c r="G48" s="324"/>
      <c r="H48" s="321"/>
    </row>
    <row r="49" spans="2:9" s="306" customFormat="1" ht="54">
      <c r="B49" s="986" t="s">
        <v>1015</v>
      </c>
      <c r="C49" s="989" t="s">
        <v>2482</v>
      </c>
      <c r="D49" s="313"/>
      <c r="E49" s="313"/>
      <c r="F49" s="307"/>
      <c r="G49" s="324"/>
      <c r="H49" s="321"/>
    </row>
    <row r="50" spans="2:9" s="306" customFormat="1" ht="36">
      <c r="B50" s="986" t="s">
        <v>1016</v>
      </c>
      <c r="C50" s="989" t="s">
        <v>2483</v>
      </c>
      <c r="D50" s="313"/>
      <c r="E50" s="313"/>
      <c r="F50" s="307"/>
      <c r="G50" s="308"/>
      <c r="H50" s="321"/>
      <c r="I50" s="322"/>
    </row>
    <row r="51" spans="2:9" s="306" customFormat="1" ht="36">
      <c r="B51" s="986" t="s">
        <v>1017</v>
      </c>
      <c r="C51" s="989" t="s">
        <v>2484</v>
      </c>
      <c r="D51" s="313"/>
      <c r="E51" s="313"/>
      <c r="F51" s="307"/>
      <c r="G51" s="308"/>
      <c r="H51" s="321"/>
    </row>
    <row r="52" spans="2:9" s="306" customFormat="1" ht="36">
      <c r="B52" s="986" t="s">
        <v>1018</v>
      </c>
      <c r="C52" s="989" t="s">
        <v>2485</v>
      </c>
      <c r="D52" s="313"/>
      <c r="E52" s="313"/>
      <c r="F52" s="307"/>
      <c r="G52" s="308"/>
      <c r="H52" s="321"/>
    </row>
    <row r="53" spans="2:9" s="306" customFormat="1" ht="36">
      <c r="B53" s="986" t="s">
        <v>1019</v>
      </c>
      <c r="C53" s="989" t="s">
        <v>2486</v>
      </c>
      <c r="D53" s="313"/>
      <c r="E53" s="313"/>
      <c r="F53" s="307"/>
      <c r="G53" s="308"/>
      <c r="H53" s="321"/>
    </row>
    <row r="54" spans="2:9" s="306" customFormat="1" ht="21.95" customHeight="1">
      <c r="B54" s="986" t="s">
        <v>1020</v>
      </c>
      <c r="C54" s="989" t="s">
        <v>2487</v>
      </c>
      <c r="D54" s="313"/>
      <c r="E54" s="313"/>
      <c r="F54" s="307"/>
      <c r="G54" s="308"/>
      <c r="H54" s="321"/>
    </row>
    <row r="55" spans="2:9" s="306" customFormat="1" ht="21.95" customHeight="1">
      <c r="B55" s="986" t="s">
        <v>1021</v>
      </c>
      <c r="C55" s="989" t="s">
        <v>2488</v>
      </c>
      <c r="D55" s="313"/>
      <c r="E55" s="313"/>
      <c r="F55" s="307"/>
      <c r="G55" s="308"/>
      <c r="H55" s="321"/>
    </row>
    <row r="56" spans="2:9" s="306" customFormat="1">
      <c r="B56" s="986" t="s">
        <v>1022</v>
      </c>
      <c r="C56" s="989" t="s">
        <v>2489</v>
      </c>
      <c r="D56" s="313"/>
      <c r="E56" s="313"/>
      <c r="F56" s="307"/>
      <c r="G56" s="308"/>
      <c r="H56" s="321"/>
    </row>
    <row r="57" spans="2:9" s="306" customFormat="1" ht="36">
      <c r="B57" s="986" t="s">
        <v>1023</v>
      </c>
      <c r="C57" s="989" t="s">
        <v>2490</v>
      </c>
      <c r="D57" s="313"/>
      <c r="E57" s="313"/>
      <c r="F57" s="307"/>
      <c r="G57" s="308"/>
      <c r="H57" s="321"/>
    </row>
    <row r="58" spans="2:9" s="306" customFormat="1" ht="36">
      <c r="B58" s="986" t="s">
        <v>1024</v>
      </c>
      <c r="C58" s="989" t="s">
        <v>2491</v>
      </c>
      <c r="D58" s="313"/>
      <c r="E58" s="313"/>
      <c r="F58" s="307"/>
      <c r="G58" s="308"/>
      <c r="H58" s="321"/>
    </row>
    <row r="59" spans="2:9" s="306" customFormat="1" ht="21.95" customHeight="1">
      <c r="B59" s="986" t="s">
        <v>1025</v>
      </c>
      <c r="C59" s="989" t="s">
        <v>2492</v>
      </c>
      <c r="D59" s="313"/>
      <c r="E59" s="313"/>
      <c r="F59" s="307"/>
      <c r="G59" s="308"/>
      <c r="H59" s="321"/>
    </row>
    <row r="60" spans="2:9" s="306" customFormat="1" ht="21.95" customHeight="1">
      <c r="B60" s="986" t="s">
        <v>1026</v>
      </c>
      <c r="C60" s="989" t="s">
        <v>2493</v>
      </c>
      <c r="D60" s="313"/>
      <c r="E60" s="313"/>
      <c r="F60" s="307"/>
      <c r="G60" s="308"/>
      <c r="H60" s="321"/>
    </row>
    <row r="61" spans="2:9" s="306" customFormat="1" ht="21.95" customHeight="1">
      <c r="B61" s="986" t="s">
        <v>1027</v>
      </c>
      <c r="C61" s="989" t="s">
        <v>2494</v>
      </c>
      <c r="D61" s="313"/>
      <c r="E61" s="313"/>
      <c r="F61" s="307"/>
      <c r="G61" s="308"/>
      <c r="H61" s="321"/>
    </row>
    <row r="62" spans="2:9" s="306" customFormat="1" ht="21.95" customHeight="1">
      <c r="B62" s="986" t="s">
        <v>1028</v>
      </c>
      <c r="C62" s="989" t="s">
        <v>2495</v>
      </c>
      <c r="D62" s="313"/>
      <c r="E62" s="313"/>
      <c r="F62" s="307"/>
      <c r="G62" s="308"/>
      <c r="H62" s="321"/>
    </row>
    <row r="63" spans="2:9" s="306" customFormat="1" ht="21.95" customHeight="1">
      <c r="B63" s="986" t="s">
        <v>2475</v>
      </c>
      <c r="C63" s="989" t="s">
        <v>2496</v>
      </c>
      <c r="D63" s="313"/>
      <c r="E63" s="313"/>
      <c r="F63" s="307"/>
      <c r="G63" s="308"/>
      <c r="H63" s="321"/>
    </row>
    <row r="64" spans="2:9" s="326" customFormat="1" ht="27.95" customHeight="1">
      <c r="B64" s="990" t="s">
        <v>594</v>
      </c>
      <c r="C64" s="980" t="s">
        <v>2497</v>
      </c>
      <c r="D64" s="310">
        <f>SUM(D44:D63)</f>
        <v>0</v>
      </c>
      <c r="E64" s="310">
        <f>SUM(E44:E62)</f>
        <v>0</v>
      </c>
      <c r="F64" s="323"/>
      <c r="G64" s="324"/>
      <c r="H64" s="325"/>
    </row>
    <row r="65" spans="2:8" s="326" customFormat="1" ht="27.95" customHeight="1">
      <c r="B65" s="991"/>
      <c r="C65" s="992"/>
      <c r="D65" s="984"/>
      <c r="E65" s="984"/>
      <c r="F65" s="323"/>
      <c r="G65" s="324"/>
      <c r="H65" s="325"/>
    </row>
    <row r="66" spans="2:8" s="326" customFormat="1" ht="27.95" customHeight="1">
      <c r="B66" s="991"/>
      <c r="C66" s="993" t="s">
        <v>2499</v>
      </c>
      <c r="D66" s="984"/>
      <c r="E66" s="984"/>
      <c r="F66" s="323"/>
      <c r="G66" s="324"/>
      <c r="H66" s="325"/>
    </row>
    <row r="67" spans="2:8" s="326" customFormat="1">
      <c r="B67" s="989" t="s">
        <v>666</v>
      </c>
      <c r="C67" s="989" t="s">
        <v>2500</v>
      </c>
      <c r="D67" s="316">
        <f>SUM(D68:D75)</f>
        <v>0</v>
      </c>
      <c r="E67" s="316">
        <f>SUM(E68:E75)</f>
        <v>0</v>
      </c>
      <c r="F67" s="323"/>
      <c r="G67" s="324"/>
      <c r="H67" s="325"/>
    </row>
    <row r="68" spans="2:8" s="326" customFormat="1">
      <c r="B68" s="986" t="s">
        <v>1029</v>
      </c>
      <c r="C68" s="989" t="s">
        <v>2501</v>
      </c>
      <c r="D68" s="327"/>
      <c r="E68" s="327"/>
      <c r="F68" s="323"/>
      <c r="G68" s="324"/>
      <c r="H68" s="325"/>
    </row>
    <row r="69" spans="2:8" s="326" customFormat="1">
      <c r="B69" s="986" t="s">
        <v>1030</v>
      </c>
      <c r="C69" s="989" t="s">
        <v>2502</v>
      </c>
      <c r="D69" s="327"/>
      <c r="E69" s="327"/>
      <c r="F69" s="323"/>
      <c r="G69" s="324"/>
      <c r="H69" s="325"/>
    </row>
    <row r="70" spans="2:8" s="326" customFormat="1">
      <c r="B70" s="986" t="s">
        <v>1031</v>
      </c>
      <c r="C70" s="989" t="s">
        <v>2503</v>
      </c>
      <c r="D70" s="327"/>
      <c r="E70" s="327"/>
      <c r="F70" s="323"/>
      <c r="G70" s="324"/>
      <c r="H70" s="325"/>
    </row>
    <row r="71" spans="2:8" s="326" customFormat="1">
      <c r="B71" s="986" t="s">
        <v>1032</v>
      </c>
      <c r="C71" s="989" t="s">
        <v>2504</v>
      </c>
      <c r="D71" s="327"/>
      <c r="E71" s="327"/>
      <c r="F71" s="323"/>
      <c r="G71" s="324"/>
      <c r="H71" s="325"/>
    </row>
    <row r="72" spans="2:8" s="326" customFormat="1">
      <c r="B72" s="986" t="s">
        <v>1033</v>
      </c>
      <c r="C72" s="989" t="s">
        <v>2505</v>
      </c>
      <c r="D72" s="327"/>
      <c r="E72" s="327"/>
      <c r="F72" s="323"/>
      <c r="G72" s="324"/>
      <c r="H72" s="325"/>
    </row>
    <row r="73" spans="2:8" s="326" customFormat="1">
      <c r="B73" s="986" t="s">
        <v>1034</v>
      </c>
      <c r="C73" s="989" t="s">
        <v>2506</v>
      </c>
      <c r="D73" s="327"/>
      <c r="E73" s="327"/>
      <c r="F73" s="323"/>
      <c r="G73" s="324"/>
      <c r="H73" s="325"/>
    </row>
    <row r="74" spans="2:8" s="326" customFormat="1" ht="36">
      <c r="B74" s="986" t="s">
        <v>1035</v>
      </c>
      <c r="C74" s="989" t="s">
        <v>2507</v>
      </c>
      <c r="D74" s="327"/>
      <c r="E74" s="327"/>
      <c r="F74" s="323"/>
      <c r="G74" s="324"/>
      <c r="H74" s="325"/>
    </row>
    <row r="75" spans="2:8" s="326" customFormat="1">
      <c r="B75" s="986" t="s">
        <v>1036</v>
      </c>
      <c r="C75" s="989" t="s">
        <v>2508</v>
      </c>
      <c r="D75" s="327"/>
      <c r="E75" s="327"/>
      <c r="F75" s="323"/>
      <c r="G75" s="324"/>
      <c r="H75" s="325"/>
    </row>
    <row r="76" spans="2:8" s="326" customFormat="1">
      <c r="B76" s="986" t="s">
        <v>1037</v>
      </c>
      <c r="C76" s="989" t="s">
        <v>2509</v>
      </c>
      <c r="D76" s="1025">
        <f>SUM(D77:D85)</f>
        <v>0</v>
      </c>
      <c r="E76" s="1025">
        <f>SUM(E77:E85)</f>
        <v>0</v>
      </c>
      <c r="F76" s="323"/>
      <c r="G76" s="324"/>
      <c r="H76" s="325"/>
    </row>
    <row r="77" spans="2:8" s="326" customFormat="1">
      <c r="B77" s="986" t="s">
        <v>1038</v>
      </c>
      <c r="C77" s="989" t="s">
        <v>2510</v>
      </c>
      <c r="D77" s="327"/>
      <c r="E77" s="327"/>
      <c r="F77" s="323"/>
      <c r="G77" s="324"/>
      <c r="H77" s="325"/>
    </row>
    <row r="78" spans="2:8" s="326" customFormat="1">
      <c r="B78" s="986" t="s">
        <v>1039</v>
      </c>
      <c r="C78" s="989" t="s">
        <v>2511</v>
      </c>
      <c r="D78" s="327"/>
      <c r="E78" s="327"/>
      <c r="F78" s="323"/>
      <c r="G78" s="324"/>
      <c r="H78" s="325"/>
    </row>
    <row r="79" spans="2:8" s="326" customFormat="1" ht="36">
      <c r="B79" s="986" t="s">
        <v>1040</v>
      </c>
      <c r="C79" s="989" t="s">
        <v>2512</v>
      </c>
      <c r="D79" s="327"/>
      <c r="E79" s="327"/>
      <c r="F79" s="323"/>
      <c r="G79" s="324"/>
      <c r="H79" s="325"/>
    </row>
    <row r="80" spans="2:8" s="326" customFormat="1" ht="36">
      <c r="B80" s="986" t="s">
        <v>1041</v>
      </c>
      <c r="C80" s="989" t="s">
        <v>2513</v>
      </c>
      <c r="D80" s="327"/>
      <c r="E80" s="327"/>
      <c r="F80" s="323"/>
      <c r="G80" s="324"/>
      <c r="H80" s="325"/>
    </row>
    <row r="81" spans="2:8" s="326" customFormat="1">
      <c r="B81" s="986" t="s">
        <v>1042</v>
      </c>
      <c r="C81" s="989" t="s">
        <v>2514</v>
      </c>
      <c r="D81" s="327"/>
      <c r="E81" s="327"/>
      <c r="F81" s="323"/>
      <c r="G81" s="324"/>
      <c r="H81" s="325"/>
    </row>
    <row r="82" spans="2:8" s="326" customFormat="1">
      <c r="B82" s="986" t="s">
        <v>1043</v>
      </c>
      <c r="C82" s="989" t="s">
        <v>2515</v>
      </c>
      <c r="D82" s="327"/>
      <c r="E82" s="327"/>
      <c r="F82" s="323"/>
      <c r="G82" s="324"/>
      <c r="H82" s="325"/>
    </row>
    <row r="83" spans="2:8" s="326" customFormat="1">
      <c r="B83" s="986" t="s">
        <v>1044</v>
      </c>
      <c r="C83" s="989" t="s">
        <v>2516</v>
      </c>
      <c r="D83" s="327"/>
      <c r="E83" s="327"/>
      <c r="F83" s="323"/>
      <c r="G83" s="324"/>
      <c r="H83" s="325"/>
    </row>
    <row r="84" spans="2:8" s="326" customFormat="1" ht="36">
      <c r="B84" s="986" t="s">
        <v>1045</v>
      </c>
      <c r="C84" s="989" t="s">
        <v>2517</v>
      </c>
      <c r="D84" s="327"/>
      <c r="E84" s="327"/>
      <c r="F84" s="323"/>
      <c r="G84" s="324"/>
      <c r="H84" s="325"/>
    </row>
    <row r="85" spans="2:8" s="326" customFormat="1" ht="36">
      <c r="B85" s="986" t="s">
        <v>1046</v>
      </c>
      <c r="C85" s="989" t="s">
        <v>2518</v>
      </c>
      <c r="D85" s="327"/>
      <c r="E85" s="327"/>
      <c r="F85" s="323"/>
      <c r="G85" s="324"/>
      <c r="H85" s="325"/>
    </row>
    <row r="86" spans="2:8" s="326" customFormat="1" ht="36">
      <c r="B86" s="986" t="s">
        <v>2498</v>
      </c>
      <c r="C86" s="989" t="s">
        <v>2519</v>
      </c>
      <c r="D86" s="327"/>
      <c r="E86" s="327"/>
      <c r="F86" s="323"/>
      <c r="G86" s="324"/>
      <c r="H86" s="325"/>
    </row>
    <row r="87" spans="2:8" s="326" customFormat="1">
      <c r="B87" s="986" t="s">
        <v>1047</v>
      </c>
      <c r="C87" s="989" t="s">
        <v>2520</v>
      </c>
      <c r="D87" s="327"/>
      <c r="E87" s="327"/>
      <c r="F87" s="323"/>
      <c r="G87" s="324"/>
      <c r="H87" s="325"/>
    </row>
    <row r="88" spans="2:8" s="326" customFormat="1" ht="36">
      <c r="B88" s="986" t="s">
        <v>1048</v>
      </c>
      <c r="C88" s="989" t="s">
        <v>2521</v>
      </c>
      <c r="D88" s="327"/>
      <c r="E88" s="327"/>
      <c r="F88" s="323"/>
      <c r="G88" s="324"/>
      <c r="H88" s="325"/>
    </row>
    <row r="89" spans="2:8" s="326" customFormat="1" ht="36">
      <c r="B89" s="986" t="s">
        <v>1049</v>
      </c>
      <c r="C89" s="989" t="s">
        <v>2522</v>
      </c>
      <c r="D89" s="327"/>
      <c r="E89" s="327"/>
      <c r="F89" s="323"/>
      <c r="G89" s="324"/>
      <c r="H89" s="325"/>
    </row>
    <row r="90" spans="2:8" s="326" customFormat="1" ht="36">
      <c r="B90" s="986" t="s">
        <v>1050</v>
      </c>
      <c r="C90" s="989" t="s">
        <v>2523</v>
      </c>
      <c r="D90" s="327"/>
      <c r="E90" s="327"/>
      <c r="F90" s="323"/>
      <c r="G90" s="324"/>
      <c r="H90" s="325"/>
    </row>
    <row r="91" spans="2:8" s="326" customFormat="1">
      <c r="B91" s="986" t="s">
        <v>1051</v>
      </c>
      <c r="C91" s="989" t="s">
        <v>2524</v>
      </c>
      <c r="D91" s="327"/>
      <c r="E91" s="327"/>
      <c r="F91" s="323"/>
      <c r="G91" s="324"/>
      <c r="H91" s="325"/>
    </row>
    <row r="92" spans="2:8" s="326" customFormat="1">
      <c r="B92" s="986" t="s">
        <v>1052</v>
      </c>
      <c r="C92" s="989" t="s">
        <v>2525</v>
      </c>
      <c r="D92" s="327"/>
      <c r="E92" s="327"/>
      <c r="F92" s="323"/>
      <c r="G92" s="324"/>
      <c r="H92" s="325"/>
    </row>
    <row r="93" spans="2:8" s="326" customFormat="1">
      <c r="B93" s="986" t="s">
        <v>1053</v>
      </c>
      <c r="C93" s="989" t="s">
        <v>2526</v>
      </c>
      <c r="D93" s="327"/>
      <c r="E93" s="327"/>
      <c r="F93" s="323"/>
      <c r="G93" s="324"/>
      <c r="H93" s="325"/>
    </row>
    <row r="94" spans="2:8" s="326" customFormat="1">
      <c r="B94" s="990" t="s">
        <v>663</v>
      </c>
      <c r="C94" s="994" t="s">
        <v>1054</v>
      </c>
      <c r="D94" s="310">
        <f>D67+D76+SUM(D87:D93)</f>
        <v>0</v>
      </c>
      <c r="E94" s="310">
        <f>E67+E76+SUM(E87:E93)</f>
        <v>0</v>
      </c>
      <c r="F94" s="323"/>
      <c r="G94" s="324"/>
      <c r="H94" s="325"/>
    </row>
    <row r="95" spans="2:8" s="326" customFormat="1">
      <c r="B95" s="985"/>
      <c r="C95" s="991"/>
      <c r="D95" s="984"/>
      <c r="E95" s="984"/>
      <c r="F95" s="323"/>
      <c r="G95" s="324"/>
      <c r="H95" s="325"/>
    </row>
    <row r="96" spans="2:8" s="306" customFormat="1" ht="36">
      <c r="B96" s="990" t="s">
        <v>853</v>
      </c>
      <c r="C96" s="994" t="s">
        <v>2527</v>
      </c>
      <c r="D96" s="310">
        <f>D41+D64+D94</f>
        <v>0</v>
      </c>
      <c r="E96" s="310">
        <f>E41+E64+E94</f>
        <v>0</v>
      </c>
      <c r="F96" s="307"/>
      <c r="G96" s="308"/>
      <c r="H96" s="321"/>
    </row>
    <row r="97" spans="2:8" s="326" customFormat="1">
      <c r="B97" s="990" t="s">
        <v>856</v>
      </c>
      <c r="C97" s="994" t="s">
        <v>2528</v>
      </c>
      <c r="D97" s="310"/>
      <c r="E97" s="310"/>
      <c r="F97" s="323"/>
      <c r="G97" s="324"/>
      <c r="H97" s="325"/>
    </row>
    <row r="98" spans="2:8" s="326" customFormat="1" ht="36">
      <c r="B98" s="990" t="s">
        <v>862</v>
      </c>
      <c r="C98" s="994" t="s">
        <v>2529</v>
      </c>
      <c r="D98" s="310"/>
      <c r="E98" s="310"/>
      <c r="F98" s="323"/>
      <c r="G98" s="328"/>
      <c r="H98" s="325"/>
    </row>
    <row r="99" spans="2:8" s="306" customFormat="1" ht="36">
      <c r="B99" s="990" t="s">
        <v>865</v>
      </c>
      <c r="C99" s="996" t="s">
        <v>2530</v>
      </c>
      <c r="D99" s="1036"/>
      <c r="E99" s="1036"/>
      <c r="F99" s="307"/>
      <c r="G99" s="308"/>
      <c r="H99" s="321"/>
    </row>
    <row r="100" spans="2:8" s="326" customFormat="1" ht="36.75" thickBot="1">
      <c r="B100" s="995" t="s">
        <v>871</v>
      </c>
      <c r="C100" s="997" t="s">
        <v>2531</v>
      </c>
      <c r="D100" s="310">
        <f>D96+D97+D99</f>
        <v>0</v>
      </c>
      <c r="E100" s="310">
        <f>E96+E97+E99</f>
        <v>0</v>
      </c>
      <c r="F100" s="323"/>
      <c r="G100" s="329"/>
      <c r="H100" s="325"/>
    </row>
    <row r="101" spans="2:8" s="306" customFormat="1" ht="21.75" customHeight="1">
      <c r="B101" s="307"/>
      <c r="C101" s="330"/>
      <c r="D101" s="331"/>
      <c r="E101" s="332"/>
      <c r="F101" s="307"/>
      <c r="G101" s="333"/>
      <c r="H101" s="321"/>
    </row>
    <row r="102" spans="2:8" s="306" customFormat="1" ht="14.1" customHeight="1">
      <c r="B102" s="307"/>
      <c r="C102" s="307"/>
      <c r="D102" s="331"/>
      <c r="E102" s="332"/>
      <c r="F102" s="307"/>
      <c r="G102" s="333"/>
      <c r="H102" s="321"/>
    </row>
    <row r="103" spans="2:8" s="306" customFormat="1" ht="14.1" customHeight="1">
      <c r="B103" s="333"/>
      <c r="C103" s="334"/>
      <c r="D103" s="335"/>
      <c r="E103" s="336"/>
      <c r="F103" s="307"/>
      <c r="G103" s="333"/>
      <c r="H103" s="321"/>
    </row>
    <row r="104" spans="2:8" s="306" customFormat="1" ht="14.1" customHeight="1">
      <c r="B104" s="333"/>
      <c r="C104" s="334"/>
      <c r="D104" s="335"/>
      <c r="E104" s="336"/>
      <c r="F104" s="307"/>
      <c r="G104" s="333"/>
      <c r="H104" s="321"/>
    </row>
    <row r="105" spans="2:8" s="306" customFormat="1" ht="14.1" customHeight="1">
      <c r="B105" s="333"/>
      <c r="C105" s="334"/>
      <c r="D105" s="335"/>
      <c r="E105" s="336"/>
      <c r="F105" s="307"/>
      <c r="G105" s="333"/>
      <c r="H105" s="321"/>
    </row>
    <row r="106" spans="2:8" s="306" customFormat="1" ht="20.25" customHeight="1">
      <c r="B106" s="333"/>
      <c r="C106" s="337" t="s">
        <v>1055</v>
      </c>
      <c r="D106" s="338">
        <f>D98-D100</f>
        <v>0</v>
      </c>
      <c r="E106" s="338">
        <f>E98-E100</f>
        <v>0</v>
      </c>
      <c r="F106" s="307"/>
      <c r="G106" s="333"/>
      <c r="H106" s="321"/>
    </row>
    <row r="107" spans="2:8" s="306" customFormat="1" ht="14.1" customHeight="1">
      <c r="B107" s="333"/>
      <c r="C107" s="334"/>
      <c r="D107" s="335"/>
      <c r="E107" s="336"/>
      <c r="F107" s="307"/>
      <c r="G107" s="333"/>
      <c r="H107" s="321"/>
    </row>
    <row r="108" spans="2:8" s="306" customFormat="1" ht="14.1" customHeight="1">
      <c r="B108" s="333"/>
      <c r="C108" s="334"/>
      <c r="D108" s="335"/>
      <c r="E108" s="336"/>
      <c r="F108" s="307"/>
      <c r="G108" s="333"/>
      <c r="H108" s="321"/>
    </row>
    <row r="109" spans="2:8" s="306" customFormat="1" ht="14.1" customHeight="1">
      <c r="B109" s="333"/>
      <c r="C109" s="334"/>
      <c r="D109" s="335"/>
      <c r="E109" s="336"/>
      <c r="F109" s="307"/>
      <c r="G109" s="333"/>
      <c r="H109" s="321"/>
    </row>
    <row r="110" spans="2:8" s="306" customFormat="1" ht="14.1" customHeight="1">
      <c r="B110" s="333"/>
      <c r="C110" s="334"/>
      <c r="D110" s="335"/>
      <c r="E110" s="336"/>
      <c r="F110" s="307"/>
      <c r="G110" s="333"/>
      <c r="H110" s="321"/>
    </row>
    <row r="111" spans="2:8" s="306" customFormat="1" ht="14.1" customHeight="1">
      <c r="B111" s="333"/>
      <c r="C111" s="334"/>
      <c r="D111" s="335"/>
      <c r="E111" s="336"/>
      <c r="F111" s="307"/>
      <c r="G111" s="333"/>
      <c r="H111" s="321"/>
    </row>
    <row r="112" spans="2:8" s="306" customFormat="1" ht="14.1" customHeight="1">
      <c r="B112" s="333"/>
      <c r="C112" s="334"/>
      <c r="D112" s="335"/>
      <c r="E112" s="336"/>
      <c r="F112" s="307"/>
      <c r="G112" s="333"/>
      <c r="H112" s="321"/>
    </row>
    <row r="113" spans="2:8" s="306" customFormat="1" ht="14.1" customHeight="1">
      <c r="B113" s="333"/>
      <c r="C113" s="334"/>
      <c r="D113" s="335"/>
      <c r="E113" s="336"/>
      <c r="F113" s="307"/>
      <c r="G113" s="333"/>
      <c r="H113" s="321"/>
    </row>
    <row r="114" spans="2:8" s="306" customFormat="1" ht="14.1" customHeight="1">
      <c r="B114" s="333"/>
      <c r="C114" s="334"/>
      <c r="D114" s="335"/>
      <c r="E114" s="336"/>
      <c r="F114" s="307"/>
      <c r="G114" s="333"/>
      <c r="H114" s="321"/>
    </row>
    <row r="115" spans="2:8" s="306" customFormat="1" ht="14.1" customHeight="1">
      <c r="B115" s="333"/>
      <c r="C115" s="334"/>
      <c r="D115" s="335"/>
      <c r="E115" s="336"/>
      <c r="F115" s="307"/>
      <c r="G115" s="333"/>
      <c r="H115" s="321"/>
    </row>
    <row r="116" spans="2:8" s="306" customFormat="1" ht="14.1" customHeight="1">
      <c r="B116" s="333"/>
      <c r="C116" s="334"/>
      <c r="D116" s="335"/>
      <c r="E116" s="336"/>
      <c r="F116" s="307"/>
      <c r="G116" s="333"/>
      <c r="H116" s="321"/>
    </row>
    <row r="117" spans="2:8" s="306" customFormat="1" ht="14.1" customHeight="1">
      <c r="B117" s="333"/>
      <c r="C117" s="334"/>
      <c r="D117" s="335"/>
      <c r="E117" s="336"/>
      <c r="F117" s="307"/>
      <c r="G117" s="333"/>
      <c r="H117" s="321"/>
    </row>
    <row r="118" spans="2:8" s="306" customFormat="1" ht="14.1" customHeight="1">
      <c r="B118" s="333"/>
      <c r="C118" s="334"/>
      <c r="D118" s="335"/>
      <c r="E118" s="336"/>
      <c r="F118" s="307"/>
      <c r="G118" s="333"/>
      <c r="H118" s="321"/>
    </row>
    <row r="119" spans="2:8" s="306" customFormat="1" ht="14.1" customHeight="1">
      <c r="B119" s="333"/>
      <c r="C119" s="334"/>
      <c r="D119" s="335"/>
      <c r="E119" s="336"/>
      <c r="F119" s="307"/>
      <c r="G119" s="333"/>
      <c r="H119" s="321"/>
    </row>
    <row r="120" spans="2:8" s="306" customFormat="1" ht="14.1" customHeight="1">
      <c r="B120" s="333"/>
      <c r="C120" s="334"/>
      <c r="D120" s="335"/>
      <c r="E120" s="336"/>
      <c r="F120" s="307"/>
      <c r="G120" s="333"/>
      <c r="H120" s="321"/>
    </row>
    <row r="121" spans="2:8" s="306" customFormat="1" ht="14.1" customHeight="1">
      <c r="B121" s="333"/>
      <c r="C121" s="334"/>
      <c r="D121" s="335"/>
      <c r="E121" s="336"/>
      <c r="F121" s="307"/>
      <c r="G121" s="333"/>
      <c r="H121" s="321"/>
    </row>
    <row r="122" spans="2:8" s="306" customFormat="1" ht="14.1" customHeight="1">
      <c r="B122" s="333"/>
      <c r="C122" s="334"/>
      <c r="D122" s="335"/>
      <c r="E122" s="336"/>
      <c r="F122" s="307"/>
      <c r="G122" s="333"/>
      <c r="H122" s="321"/>
    </row>
    <row r="123" spans="2:8" s="306" customFormat="1" ht="14.1" customHeight="1">
      <c r="B123" s="2015"/>
      <c r="C123" s="2015"/>
      <c r="D123" s="2015"/>
      <c r="E123" s="2015"/>
      <c r="F123" s="307"/>
      <c r="G123" s="333"/>
      <c r="H123" s="321"/>
    </row>
    <row r="124" spans="2:8">
      <c r="B124" s="339"/>
      <c r="C124" s="340"/>
      <c r="D124" s="336"/>
      <c r="E124" s="336"/>
      <c r="F124" s="341"/>
      <c r="G124" s="339"/>
      <c r="H124" s="321"/>
    </row>
    <row r="125" spans="2:8">
      <c r="B125" s="339"/>
      <c r="C125" s="340"/>
      <c r="D125" s="336"/>
      <c r="E125" s="336"/>
      <c r="F125" s="341"/>
      <c r="G125" s="339"/>
      <c r="H125" s="321"/>
    </row>
    <row r="126" spans="2:8">
      <c r="B126" s="339"/>
      <c r="C126" s="340"/>
      <c r="D126" s="336"/>
      <c r="E126" s="336"/>
      <c r="F126" s="341"/>
      <c r="G126" s="339"/>
      <c r="H126" s="321"/>
    </row>
    <row r="127" spans="2:8">
      <c r="B127" s="339"/>
      <c r="C127" s="340"/>
      <c r="D127" s="336"/>
      <c r="E127" s="336"/>
      <c r="F127" s="341"/>
      <c r="G127" s="339"/>
      <c r="H127" s="321"/>
    </row>
    <row r="128" spans="2:8">
      <c r="B128" s="339"/>
      <c r="C128" s="340"/>
      <c r="D128" s="336"/>
      <c r="E128" s="336"/>
      <c r="F128" s="341"/>
      <c r="G128" s="339"/>
      <c r="H128" s="321"/>
    </row>
    <row r="129" spans="2:8">
      <c r="B129" s="339"/>
      <c r="C129" s="340"/>
      <c r="D129" s="336"/>
      <c r="E129" s="336"/>
      <c r="F129" s="341"/>
      <c r="G129" s="339"/>
      <c r="H129" s="321"/>
    </row>
    <row r="130" spans="2:8">
      <c r="B130" s="339"/>
      <c r="C130" s="340"/>
      <c r="D130" s="336"/>
      <c r="E130" s="336"/>
      <c r="F130" s="341"/>
      <c r="G130" s="339"/>
      <c r="H130" s="321"/>
    </row>
    <row r="131" spans="2:8">
      <c r="B131" s="339"/>
      <c r="C131" s="340"/>
      <c r="D131" s="336"/>
      <c r="E131" s="336"/>
      <c r="F131" s="341"/>
      <c r="G131" s="339"/>
      <c r="H131" s="321"/>
    </row>
    <row r="132" spans="2:8">
      <c r="B132" s="339"/>
      <c r="C132" s="340"/>
      <c r="D132" s="336"/>
      <c r="E132" s="336"/>
      <c r="F132" s="341"/>
      <c r="G132" s="339"/>
      <c r="H132" s="321"/>
    </row>
    <row r="133" spans="2:8">
      <c r="B133" s="339"/>
      <c r="C133" s="340"/>
      <c r="D133" s="336"/>
      <c r="E133" s="336"/>
      <c r="F133" s="339"/>
      <c r="G133" s="339"/>
      <c r="H133" s="321"/>
    </row>
    <row r="134" spans="2:8">
      <c r="B134" s="339"/>
      <c r="C134" s="340"/>
      <c r="D134" s="336"/>
      <c r="E134" s="336"/>
      <c r="F134" s="339"/>
      <c r="G134" s="339"/>
      <c r="H134" s="321"/>
    </row>
    <row r="135" spans="2:8">
      <c r="B135" s="339"/>
      <c r="C135" s="340"/>
      <c r="D135" s="336"/>
      <c r="E135" s="336"/>
      <c r="F135" s="339"/>
      <c r="G135" s="339"/>
      <c r="H135" s="321"/>
    </row>
    <row r="136" spans="2:8">
      <c r="B136" s="339"/>
      <c r="C136" s="340"/>
      <c r="D136" s="336"/>
      <c r="E136" s="336"/>
      <c r="F136" s="339"/>
      <c r="G136" s="339"/>
      <c r="H136" s="321"/>
    </row>
    <row r="137" spans="2:8">
      <c r="B137" s="339"/>
      <c r="C137" s="340"/>
      <c r="D137" s="336"/>
      <c r="E137" s="336"/>
      <c r="F137" s="339"/>
      <c r="G137" s="339"/>
      <c r="H137" s="321"/>
    </row>
    <row r="138" spans="2:8">
      <c r="B138" s="339"/>
      <c r="C138" s="340"/>
      <c r="D138" s="336"/>
      <c r="E138" s="336"/>
      <c r="F138" s="339"/>
      <c r="G138" s="339"/>
      <c r="H138" s="321"/>
    </row>
    <row r="139" spans="2:8">
      <c r="B139" s="339"/>
      <c r="C139" s="340"/>
      <c r="D139" s="336"/>
      <c r="E139" s="336"/>
      <c r="F139" s="339"/>
      <c r="G139" s="339"/>
      <c r="H139" s="321"/>
    </row>
    <row r="140" spans="2:8">
      <c r="B140" s="339"/>
      <c r="C140" s="340"/>
      <c r="D140" s="336"/>
      <c r="E140" s="336"/>
      <c r="F140" s="339"/>
      <c r="G140" s="339"/>
      <c r="H140" s="321"/>
    </row>
    <row r="141" spans="2:8">
      <c r="B141" s="339"/>
      <c r="C141" s="340"/>
      <c r="D141" s="336"/>
      <c r="E141" s="336"/>
      <c r="F141" s="339"/>
      <c r="G141" s="339"/>
      <c r="H141" s="321"/>
    </row>
    <row r="142" spans="2:8">
      <c r="B142" s="339"/>
      <c r="C142" s="340"/>
      <c r="D142" s="336"/>
      <c r="E142" s="336"/>
      <c r="F142" s="339"/>
      <c r="G142" s="339"/>
      <c r="H142" s="321"/>
    </row>
    <row r="143" spans="2:8">
      <c r="B143" s="339"/>
      <c r="C143" s="340"/>
      <c r="D143" s="336"/>
      <c r="E143" s="336"/>
      <c r="F143" s="339"/>
      <c r="G143" s="339"/>
      <c r="H143" s="321"/>
    </row>
    <row r="144" spans="2:8">
      <c r="B144" s="339"/>
      <c r="C144" s="340"/>
      <c r="D144" s="336"/>
      <c r="E144" s="336"/>
      <c r="F144" s="339"/>
      <c r="G144" s="339"/>
      <c r="H144" s="321"/>
    </row>
    <row r="145" spans="2:8">
      <c r="B145" s="339"/>
      <c r="C145" s="340"/>
      <c r="D145" s="336"/>
      <c r="E145" s="336"/>
      <c r="F145" s="339"/>
      <c r="G145" s="339"/>
      <c r="H145" s="321"/>
    </row>
    <row r="146" spans="2:8">
      <c r="B146" s="339"/>
      <c r="C146" s="340"/>
      <c r="D146" s="336"/>
      <c r="E146" s="336"/>
      <c r="F146" s="339"/>
      <c r="G146" s="339"/>
      <c r="H146" s="321"/>
    </row>
    <row r="147" spans="2:8">
      <c r="B147" s="339"/>
      <c r="C147" s="340"/>
      <c r="D147" s="336"/>
      <c r="E147" s="336"/>
      <c r="F147" s="339"/>
      <c r="G147" s="339"/>
      <c r="H147" s="321"/>
    </row>
    <row r="148" spans="2:8">
      <c r="B148" s="339"/>
      <c r="C148" s="340"/>
      <c r="D148" s="336"/>
      <c r="E148" s="336"/>
      <c r="F148" s="339"/>
      <c r="G148" s="339"/>
      <c r="H148" s="321"/>
    </row>
    <row r="149" spans="2:8">
      <c r="B149" s="339"/>
      <c r="C149" s="340"/>
      <c r="D149" s="336"/>
      <c r="E149" s="336"/>
      <c r="F149" s="339"/>
      <c r="G149" s="339"/>
      <c r="H149" s="321"/>
    </row>
    <row r="150" spans="2:8">
      <c r="B150" s="339"/>
      <c r="C150" s="340"/>
      <c r="D150" s="336"/>
      <c r="E150" s="336"/>
      <c r="F150" s="339"/>
      <c r="G150" s="339"/>
      <c r="H150" s="321"/>
    </row>
    <row r="151" spans="2:8">
      <c r="B151" s="339"/>
      <c r="C151" s="340"/>
      <c r="D151" s="336"/>
      <c r="E151" s="336"/>
      <c r="F151" s="339"/>
      <c r="G151" s="339"/>
      <c r="H151" s="321"/>
    </row>
    <row r="152" spans="2:8">
      <c r="B152" s="339"/>
      <c r="C152" s="340"/>
      <c r="D152" s="336"/>
      <c r="E152" s="336"/>
      <c r="F152" s="339"/>
      <c r="G152" s="339"/>
      <c r="H152" s="321"/>
    </row>
    <row r="153" spans="2:8">
      <c r="B153" s="339"/>
      <c r="C153" s="340"/>
      <c r="D153" s="336"/>
      <c r="E153" s="336"/>
      <c r="F153" s="339"/>
      <c r="G153" s="339"/>
      <c r="H153" s="321"/>
    </row>
    <row r="154" spans="2:8">
      <c r="B154" s="339"/>
      <c r="C154" s="340"/>
      <c r="D154" s="336"/>
      <c r="E154" s="336"/>
      <c r="F154" s="339"/>
      <c r="G154" s="339"/>
      <c r="H154" s="321"/>
    </row>
    <row r="155" spans="2:8">
      <c r="B155" s="339"/>
      <c r="C155" s="340"/>
      <c r="D155" s="336"/>
      <c r="E155" s="336"/>
      <c r="F155" s="339"/>
      <c r="G155" s="339"/>
      <c r="H155" s="321"/>
    </row>
    <row r="156" spans="2:8">
      <c r="B156" s="339"/>
      <c r="C156" s="340"/>
      <c r="D156" s="336"/>
      <c r="E156" s="336"/>
      <c r="F156" s="339"/>
      <c r="G156" s="339"/>
      <c r="H156" s="321"/>
    </row>
    <row r="157" spans="2:8">
      <c r="B157" s="339"/>
      <c r="C157" s="340"/>
      <c r="D157" s="336"/>
      <c r="E157" s="336"/>
      <c r="F157" s="339"/>
      <c r="G157" s="339"/>
      <c r="H157" s="321"/>
    </row>
    <row r="158" spans="2:8">
      <c r="B158" s="339"/>
      <c r="C158" s="340"/>
      <c r="D158" s="336"/>
      <c r="E158" s="336"/>
      <c r="F158" s="339"/>
      <c r="G158" s="339"/>
      <c r="H158" s="321"/>
    </row>
    <row r="159" spans="2:8">
      <c r="B159" s="339"/>
      <c r="C159" s="340"/>
      <c r="D159" s="336"/>
      <c r="E159" s="336"/>
      <c r="F159" s="339"/>
      <c r="G159" s="339"/>
      <c r="H159" s="321"/>
    </row>
    <row r="160" spans="2:8">
      <c r="B160" s="339"/>
      <c r="C160" s="340"/>
      <c r="D160" s="336"/>
      <c r="E160" s="336"/>
      <c r="F160" s="339"/>
      <c r="G160" s="339"/>
      <c r="H160" s="321"/>
    </row>
    <row r="161" spans="2:8">
      <c r="B161" s="339"/>
      <c r="C161" s="340"/>
      <c r="D161" s="336"/>
      <c r="E161" s="336"/>
      <c r="F161" s="339"/>
      <c r="G161" s="339"/>
      <c r="H161" s="321"/>
    </row>
    <row r="162" spans="2:8">
      <c r="B162" s="339"/>
      <c r="C162" s="340"/>
      <c r="D162" s="336"/>
      <c r="E162" s="336"/>
      <c r="F162" s="339"/>
      <c r="G162" s="339"/>
      <c r="H162" s="321"/>
    </row>
    <row r="163" spans="2:8">
      <c r="B163" s="339"/>
      <c r="C163" s="340"/>
      <c r="D163" s="336"/>
      <c r="E163" s="336"/>
      <c r="F163" s="339"/>
      <c r="G163" s="339"/>
      <c r="H163" s="321"/>
    </row>
    <row r="164" spans="2:8">
      <c r="B164" s="339"/>
      <c r="C164" s="340"/>
      <c r="D164" s="336"/>
      <c r="E164" s="336"/>
      <c r="F164" s="339"/>
      <c r="G164" s="339"/>
      <c r="H164" s="321"/>
    </row>
    <row r="165" spans="2:8">
      <c r="B165" s="339"/>
      <c r="C165" s="340"/>
      <c r="D165" s="336"/>
      <c r="E165" s="336"/>
      <c r="F165" s="339"/>
      <c r="G165" s="339"/>
      <c r="H165" s="321"/>
    </row>
    <row r="166" spans="2:8">
      <c r="B166" s="339"/>
      <c r="C166" s="340"/>
      <c r="D166" s="336"/>
      <c r="E166" s="336"/>
      <c r="F166" s="339"/>
      <c r="G166" s="339"/>
      <c r="H166" s="321"/>
    </row>
    <row r="167" spans="2:8">
      <c r="B167" s="339"/>
      <c r="C167" s="340"/>
      <c r="D167" s="336"/>
      <c r="E167" s="336"/>
      <c r="F167" s="339"/>
      <c r="G167" s="339"/>
      <c r="H167" s="321"/>
    </row>
    <row r="168" spans="2:8">
      <c r="B168" s="339"/>
      <c r="C168" s="340"/>
      <c r="D168" s="336"/>
      <c r="E168" s="336"/>
      <c r="F168" s="339"/>
      <c r="G168" s="339"/>
      <c r="H168" s="321"/>
    </row>
    <row r="169" spans="2:8">
      <c r="B169" s="339"/>
      <c r="C169" s="340"/>
      <c r="D169" s="336"/>
      <c r="E169" s="336"/>
      <c r="F169" s="339"/>
      <c r="G169" s="339"/>
      <c r="H169" s="321"/>
    </row>
    <row r="170" spans="2:8">
      <c r="B170" s="339"/>
      <c r="C170" s="340"/>
      <c r="D170" s="336"/>
      <c r="E170" s="336"/>
      <c r="F170" s="339"/>
      <c r="G170" s="339"/>
      <c r="H170" s="321"/>
    </row>
    <row r="171" spans="2:8">
      <c r="B171" s="339"/>
      <c r="C171" s="340"/>
      <c r="D171" s="336"/>
      <c r="E171" s="336"/>
      <c r="F171" s="339"/>
      <c r="G171" s="339"/>
      <c r="H171" s="321"/>
    </row>
    <row r="172" spans="2:8">
      <c r="B172" s="339"/>
      <c r="C172" s="340"/>
      <c r="D172" s="336"/>
      <c r="E172" s="336"/>
      <c r="F172" s="339"/>
      <c r="G172" s="339"/>
      <c r="H172" s="321"/>
    </row>
    <row r="173" spans="2:8">
      <c r="B173" s="339"/>
      <c r="C173" s="340"/>
      <c r="D173" s="336"/>
      <c r="E173" s="336"/>
      <c r="F173" s="339"/>
      <c r="G173" s="339"/>
      <c r="H173" s="321"/>
    </row>
    <row r="174" spans="2:8">
      <c r="B174" s="339"/>
      <c r="C174" s="340"/>
      <c r="D174" s="336"/>
      <c r="E174" s="336"/>
      <c r="F174" s="339"/>
      <c r="G174" s="339"/>
      <c r="H174" s="321"/>
    </row>
    <row r="175" spans="2:8">
      <c r="B175" s="339"/>
      <c r="C175" s="340"/>
      <c r="D175" s="336"/>
      <c r="E175" s="336"/>
      <c r="F175" s="339"/>
      <c r="G175" s="339"/>
      <c r="H175" s="321"/>
    </row>
    <row r="176" spans="2:8">
      <c r="B176" s="339"/>
      <c r="C176" s="340"/>
      <c r="D176" s="336"/>
      <c r="E176" s="336"/>
      <c r="F176" s="339"/>
      <c r="G176" s="339"/>
      <c r="H176" s="321"/>
    </row>
    <row r="177" spans="2:8">
      <c r="B177" s="339"/>
      <c r="C177" s="340"/>
      <c r="D177" s="336"/>
      <c r="E177" s="336"/>
      <c r="F177" s="339"/>
      <c r="G177" s="339"/>
      <c r="H177" s="321"/>
    </row>
    <row r="178" spans="2:8">
      <c r="B178" s="339"/>
      <c r="C178" s="340"/>
      <c r="D178" s="336"/>
      <c r="E178" s="336"/>
      <c r="F178" s="339"/>
      <c r="G178" s="339"/>
      <c r="H178" s="321"/>
    </row>
    <row r="179" spans="2:8">
      <c r="B179" s="339"/>
      <c r="C179" s="340"/>
      <c r="D179" s="336"/>
      <c r="E179" s="336"/>
      <c r="F179" s="339"/>
      <c r="G179" s="339"/>
      <c r="H179" s="321"/>
    </row>
    <row r="180" spans="2:8">
      <c r="B180" s="339"/>
      <c r="C180" s="340"/>
      <c r="D180" s="336"/>
      <c r="E180" s="336"/>
      <c r="F180" s="339"/>
      <c r="G180" s="339"/>
      <c r="H180" s="321"/>
    </row>
    <row r="181" spans="2:8">
      <c r="B181" s="339"/>
      <c r="C181" s="340"/>
      <c r="D181" s="336"/>
      <c r="E181" s="336"/>
      <c r="F181" s="339"/>
      <c r="G181" s="339"/>
      <c r="H181" s="321"/>
    </row>
    <row r="182" spans="2:8">
      <c r="B182" s="339"/>
      <c r="C182" s="340"/>
      <c r="D182" s="336"/>
      <c r="E182" s="336"/>
      <c r="F182" s="339"/>
      <c r="G182" s="339"/>
      <c r="H182" s="321"/>
    </row>
    <row r="183" spans="2:8">
      <c r="B183" s="339"/>
      <c r="C183" s="340"/>
      <c r="D183" s="336"/>
      <c r="E183" s="336"/>
      <c r="F183" s="339"/>
      <c r="G183" s="339"/>
      <c r="H183" s="321"/>
    </row>
    <row r="184" spans="2:8">
      <c r="B184" s="339"/>
      <c r="C184" s="340"/>
      <c r="D184" s="336"/>
      <c r="E184" s="336"/>
      <c r="F184" s="339"/>
      <c r="G184" s="339"/>
      <c r="H184" s="321"/>
    </row>
    <row r="185" spans="2:8">
      <c r="B185" s="339"/>
      <c r="C185" s="340"/>
      <c r="D185" s="336"/>
      <c r="E185" s="336"/>
      <c r="F185" s="339"/>
      <c r="G185" s="339"/>
      <c r="H185" s="321"/>
    </row>
    <row r="186" spans="2:8">
      <c r="B186" s="339"/>
      <c r="C186" s="340"/>
      <c r="D186" s="336"/>
      <c r="E186" s="336"/>
      <c r="F186" s="339"/>
      <c r="G186" s="339"/>
      <c r="H186" s="321"/>
    </row>
    <row r="187" spans="2:8">
      <c r="B187" s="339"/>
      <c r="C187" s="340"/>
      <c r="D187" s="336"/>
      <c r="E187" s="336"/>
      <c r="F187" s="339"/>
      <c r="G187" s="339"/>
      <c r="H187" s="321"/>
    </row>
    <row r="188" spans="2:8">
      <c r="B188" s="339"/>
      <c r="C188" s="340"/>
      <c r="D188" s="336"/>
      <c r="E188" s="336"/>
      <c r="F188" s="339"/>
      <c r="G188" s="339"/>
      <c r="H188" s="321"/>
    </row>
    <row r="189" spans="2:8">
      <c r="B189" s="339"/>
      <c r="C189" s="340"/>
      <c r="D189" s="336"/>
      <c r="E189" s="336"/>
      <c r="F189" s="339"/>
      <c r="G189" s="339"/>
      <c r="H189" s="321"/>
    </row>
    <row r="190" spans="2:8">
      <c r="B190" s="339"/>
      <c r="C190" s="340"/>
      <c r="D190" s="336"/>
      <c r="E190" s="336"/>
      <c r="F190" s="339"/>
      <c r="G190" s="339"/>
      <c r="H190" s="321"/>
    </row>
    <row r="191" spans="2:8">
      <c r="B191" s="339"/>
      <c r="C191" s="340"/>
      <c r="D191" s="336"/>
      <c r="E191" s="336"/>
      <c r="F191" s="339"/>
      <c r="G191" s="339"/>
      <c r="H191" s="321"/>
    </row>
    <row r="192" spans="2:8">
      <c r="B192" s="339"/>
      <c r="C192" s="340"/>
      <c r="D192" s="336"/>
      <c r="E192" s="336"/>
      <c r="F192" s="339"/>
      <c r="G192" s="339"/>
      <c r="H192" s="321"/>
    </row>
    <row r="193" spans="2:8">
      <c r="B193" s="339"/>
      <c r="C193" s="340"/>
      <c r="D193" s="336"/>
      <c r="E193" s="336"/>
      <c r="F193" s="339"/>
      <c r="G193" s="339"/>
      <c r="H193" s="321"/>
    </row>
    <row r="194" spans="2:8">
      <c r="B194" s="339"/>
      <c r="C194" s="340"/>
      <c r="D194" s="336"/>
      <c r="E194" s="336"/>
      <c r="F194" s="339"/>
      <c r="G194" s="339"/>
      <c r="H194" s="321"/>
    </row>
    <row r="195" spans="2:8">
      <c r="B195" s="339"/>
      <c r="C195" s="340"/>
      <c r="D195" s="336"/>
      <c r="E195" s="336"/>
      <c r="F195" s="339"/>
      <c r="G195" s="339"/>
      <c r="H195" s="321"/>
    </row>
    <row r="196" spans="2:8">
      <c r="B196" s="339"/>
      <c r="C196" s="340"/>
      <c r="D196" s="336"/>
      <c r="E196" s="336"/>
      <c r="F196" s="339"/>
      <c r="G196" s="339"/>
      <c r="H196" s="321"/>
    </row>
    <row r="197" spans="2:8">
      <c r="B197" s="339"/>
      <c r="C197" s="340"/>
      <c r="D197" s="336"/>
      <c r="E197" s="336"/>
      <c r="F197" s="339"/>
      <c r="G197" s="339"/>
      <c r="H197" s="321"/>
    </row>
    <row r="198" spans="2:8">
      <c r="B198" s="339"/>
      <c r="C198" s="340"/>
      <c r="D198" s="336"/>
      <c r="E198" s="336"/>
      <c r="F198" s="339"/>
      <c r="G198" s="339"/>
      <c r="H198" s="321"/>
    </row>
    <row r="199" spans="2:8">
      <c r="B199" s="339"/>
      <c r="C199" s="340"/>
      <c r="D199" s="336"/>
      <c r="E199" s="336"/>
      <c r="F199" s="339"/>
      <c r="G199" s="339"/>
      <c r="H199" s="321"/>
    </row>
    <row r="200" spans="2:8">
      <c r="B200" s="339"/>
      <c r="C200" s="340"/>
      <c r="D200" s="336"/>
      <c r="E200" s="336"/>
      <c r="F200" s="339"/>
      <c r="G200" s="339"/>
      <c r="H200" s="321"/>
    </row>
    <row r="201" spans="2:8">
      <c r="B201" s="339"/>
      <c r="C201" s="340"/>
      <c r="D201" s="336"/>
      <c r="E201" s="336"/>
      <c r="F201" s="339"/>
      <c r="G201" s="339"/>
      <c r="H201" s="321"/>
    </row>
    <row r="202" spans="2:8">
      <c r="B202" s="339"/>
      <c r="C202" s="340"/>
      <c r="D202" s="336"/>
      <c r="E202" s="336"/>
      <c r="F202" s="339"/>
      <c r="G202" s="339"/>
      <c r="H202" s="321"/>
    </row>
    <row r="203" spans="2:8">
      <c r="B203" s="339"/>
      <c r="C203" s="340"/>
      <c r="D203" s="336"/>
      <c r="E203" s="336"/>
      <c r="F203" s="339"/>
      <c r="G203" s="339"/>
      <c r="H203" s="321"/>
    </row>
    <row r="204" spans="2:8">
      <c r="B204" s="339"/>
      <c r="C204" s="340"/>
      <c r="D204" s="336"/>
      <c r="E204" s="336"/>
      <c r="F204" s="339"/>
      <c r="G204" s="339"/>
      <c r="H204" s="321"/>
    </row>
    <row r="205" spans="2:8">
      <c r="B205" s="339"/>
      <c r="C205" s="340"/>
      <c r="D205" s="336"/>
      <c r="E205" s="336"/>
      <c r="F205" s="339"/>
      <c r="G205" s="339"/>
      <c r="H205" s="321"/>
    </row>
    <row r="206" spans="2:8">
      <c r="B206" s="339"/>
      <c r="C206" s="340"/>
      <c r="D206" s="336"/>
      <c r="E206" s="336"/>
      <c r="F206" s="339"/>
      <c r="G206" s="339"/>
      <c r="H206" s="321"/>
    </row>
    <row r="207" spans="2:8">
      <c r="B207" s="339"/>
      <c r="C207" s="340"/>
      <c r="D207" s="336"/>
      <c r="E207" s="336"/>
      <c r="F207" s="339"/>
      <c r="G207" s="339"/>
      <c r="H207" s="321"/>
    </row>
    <row r="208" spans="2:8">
      <c r="B208" s="339"/>
      <c r="C208" s="340"/>
      <c r="D208" s="336"/>
      <c r="E208" s="336"/>
      <c r="F208" s="339"/>
      <c r="G208" s="339"/>
      <c r="H208" s="321"/>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sheetPr>
    <tabColor rgb="FF00B0F0"/>
    <outlinePr summaryBelow="0" summaryRight="0"/>
  </sheetPr>
  <dimension ref="A1:AK54"/>
  <sheetViews>
    <sheetView showGridLines="0" view="pageBreakPreview" zoomScaleNormal="100" zoomScaleSheetLayoutView="100" workbookViewId="0">
      <selection activeCell="AH3" sqref="AH3"/>
    </sheetView>
  </sheetViews>
  <sheetFormatPr defaultColWidth="9.140625" defaultRowHeight="12.75"/>
  <cols>
    <col min="1" max="37" width="2.5703125" style="1317" customWidth="1"/>
    <col min="38" max="38" width="1.85546875" style="1317" customWidth="1"/>
    <col min="39" max="45" width="2.5703125" style="1317" customWidth="1"/>
    <col min="46" max="46" width="7.7109375" style="1317" customWidth="1"/>
    <col min="47" max="61" width="2.5703125" style="1317" customWidth="1"/>
    <col min="62" max="16384" width="9.140625" style="1317"/>
  </cols>
  <sheetData>
    <row r="1" spans="1:37" s="508" customFormat="1" ht="9.75">
      <c r="C1" s="509" t="s">
        <v>2643</v>
      </c>
    </row>
    <row r="2" spans="1:37" s="405" customFormat="1" ht="21" customHeight="1">
      <c r="C2" s="507" t="s">
        <v>2644</v>
      </c>
      <c r="D2" s="506"/>
      <c r="E2" s="506"/>
      <c r="F2" s="506"/>
      <c r="G2" s="506"/>
      <c r="H2" s="506"/>
      <c r="I2" s="506"/>
      <c r="J2" s="505"/>
      <c r="M2" s="504" t="s">
        <v>3057</v>
      </c>
    </row>
    <row r="3" spans="1:37" ht="13.5" thickBot="1">
      <c r="M3" s="1334" t="s">
        <v>3058</v>
      </c>
      <c r="O3" s="1318"/>
      <c r="P3" s="1318"/>
    </row>
    <row r="4" spans="1:37" ht="28.5" customHeight="1" thickBot="1">
      <c r="M4" s="1319" t="s">
        <v>1476</v>
      </c>
      <c r="N4" s="1320"/>
      <c r="O4" s="1320"/>
      <c r="P4" s="1320"/>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3" t="str">
        <f>+MID('Input data'!$B$14,4,1)</f>
        <v>4</v>
      </c>
    </row>
    <row r="5" spans="1:37" ht="6" customHeight="1" thickBot="1"/>
    <row r="6" spans="1:37" s="495" customFormat="1" ht="14.25" customHeight="1">
      <c r="A6" s="498" t="s">
        <v>2642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1587</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1479</v>
      </c>
      <c r="B10" s="471"/>
      <c r="C10" s="471"/>
      <c r="D10" s="471"/>
      <c r="E10" s="471"/>
      <c r="F10" s="471"/>
      <c r="G10" s="471"/>
      <c r="H10" s="471"/>
      <c r="I10" s="415"/>
      <c r="J10" s="414"/>
      <c r="K10" s="488" t="s">
        <v>1480</v>
      </c>
      <c r="L10" s="471"/>
      <c r="M10" s="489"/>
      <c r="N10" s="489"/>
      <c r="O10" s="489"/>
      <c r="P10" s="471"/>
      <c r="Q10" s="488" t="s">
        <v>2994</v>
      </c>
      <c r="R10" s="471"/>
      <c r="S10" s="415"/>
      <c r="T10" s="471"/>
      <c r="U10" s="471"/>
      <c r="V10" s="487"/>
      <c r="W10" s="1335"/>
      <c r="X10" s="471"/>
      <c r="Y10" s="471"/>
      <c r="Z10" s="471"/>
      <c r="AA10" s="471"/>
      <c r="AB10" s="471"/>
      <c r="AC10" s="471"/>
      <c r="AD10" s="488" t="s">
        <v>1481</v>
      </c>
      <c r="AE10" s="488"/>
      <c r="AF10" s="488"/>
      <c r="AG10" s="488" t="s">
        <v>1482</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3</v>
      </c>
      <c r="E11" s="449" t="str">
        <f>MID('Input data'!$C$24,5,1)</f>
        <v>9</v>
      </c>
      <c r="F11" s="449" t="str">
        <f>MID('Input data'!$C$24,6,1)</f>
        <v>8</v>
      </c>
      <c r="G11" s="449" t="str">
        <f>MID('Input data'!$C$24,7,1)</f>
        <v>3</v>
      </c>
      <c r="H11" s="449" t="str">
        <f>MID('Input data'!$C$24,8,1)</f>
        <v>7</v>
      </c>
      <c r="I11" s="449" t="str">
        <f>MID('Input data'!$C$24,9,1)</f>
        <v>8</v>
      </c>
      <c r="J11" s="456" t="str">
        <f>MID('Input data'!$C$24,10,1)</f>
        <v>6</v>
      </c>
      <c r="K11" s="407"/>
      <c r="L11" s="473"/>
      <c r="M11" s="473"/>
      <c r="N11" s="473"/>
      <c r="O11" s="473"/>
      <c r="P11" s="473"/>
      <c r="Q11" s="473"/>
      <c r="R11" s="473"/>
      <c r="S11" s="473"/>
      <c r="T11" s="473"/>
      <c r="U11" s="473"/>
      <c r="V11" s="479"/>
      <c r="W11" s="1336" t="s">
        <v>1483</v>
      </c>
      <c r="X11" s="473"/>
      <c r="Y11" s="473"/>
      <c r="Z11" s="473"/>
      <c r="AA11" s="473"/>
      <c r="AB11" s="478" t="s">
        <v>1484</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c r="A12" s="411" t="s">
        <v>1485</v>
      </c>
      <c r="B12" s="473"/>
      <c r="C12" s="473"/>
      <c r="D12" s="473"/>
      <c r="E12" s="473"/>
      <c r="F12" s="473"/>
      <c r="G12" s="473"/>
      <c r="H12" s="407"/>
      <c r="I12" s="407"/>
      <c r="J12" s="406"/>
      <c r="K12" s="407"/>
      <c r="L12" s="486" t="str">
        <f>IF('Input data'!D7="x","x"," ")</f>
        <v xml:space="preserve"> </v>
      </c>
      <c r="M12" s="478" t="s">
        <v>1486</v>
      </c>
      <c r="N12" s="480"/>
      <c r="O12" s="480"/>
      <c r="P12" s="480"/>
      <c r="Q12" s="480"/>
      <c r="R12" s="486" t="str">
        <f>IF('Input data'!D17="x","x"," ")</f>
        <v xml:space="preserve"> </v>
      </c>
      <c r="S12" s="478" t="s">
        <v>2658</v>
      </c>
      <c r="T12" s="473"/>
      <c r="U12" s="473"/>
      <c r="V12" s="479"/>
      <c r="W12" s="485"/>
      <c r="X12" s="475"/>
      <c r="Y12" s="475"/>
      <c r="Z12" s="475"/>
      <c r="AA12" s="475"/>
      <c r="AB12" s="474" t="s">
        <v>1488</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c r="A13" s="484" t="str">
        <f>LEFT('Input data'!C26,1)</f>
        <v>4</v>
      </c>
      <c r="B13" s="449" t="str">
        <f>MID('Input data'!$C$26,2,1)</f>
        <v>7</v>
      </c>
      <c r="C13" s="449" t="str">
        <f>MID('Input data'!$C$26,3,1)</f>
        <v>5</v>
      </c>
      <c r="D13" s="449" t="str">
        <f>MID('Input data'!$C$26,4,1)</f>
        <v>5</v>
      </c>
      <c r="E13" s="449" t="str">
        <f>MID('Input data'!$C$26,5,1)</f>
        <v>5</v>
      </c>
      <c r="F13" s="449" t="str">
        <f>MID('Input data'!$C$26,6,1)</f>
        <v>6</v>
      </c>
      <c r="G13" s="449" t="str">
        <f>MID('Input data'!$C$26,7,1)</f>
        <v>2</v>
      </c>
      <c r="H13" s="449" t="str">
        <f>MID('Input data'!$C$26,8,1)</f>
        <v>9</v>
      </c>
      <c r="I13" s="407"/>
      <c r="J13" s="406"/>
      <c r="K13" s="407"/>
      <c r="L13" s="482" t="str">
        <f>IF('Input data'!D8="x","x", "")</f>
        <v/>
      </c>
      <c r="M13" s="478" t="s">
        <v>1489</v>
      </c>
      <c r="N13" s="480"/>
      <c r="O13" s="480"/>
      <c r="P13" s="480"/>
      <c r="Q13" s="480"/>
      <c r="R13" s="483" t="str">
        <f>IF('Input data'!D18="x","x"," ")</f>
        <v xml:space="preserve"> </v>
      </c>
      <c r="S13" s="478" t="s">
        <v>2657</v>
      </c>
      <c r="T13" s="473"/>
      <c r="U13" s="473"/>
      <c r="V13" s="479"/>
      <c r="W13" s="2021" t="s">
        <v>1491</v>
      </c>
      <c r="X13" s="2022"/>
      <c r="Y13" s="2022"/>
      <c r="Z13" s="2022"/>
      <c r="AA13" s="2022"/>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IF('Input data'!D9="x","x"," ")</f>
        <v xml:space="preserve"> </v>
      </c>
      <c r="M14" s="478" t="s">
        <v>2995</v>
      </c>
      <c r="N14" s="480"/>
      <c r="O14" s="480"/>
      <c r="P14" s="480"/>
      <c r="Q14" s="480"/>
      <c r="R14" s="481" t="s">
        <v>1492</v>
      </c>
      <c r="S14" s="480"/>
      <c r="T14" s="473"/>
      <c r="U14" s="473"/>
      <c r="V14" s="479"/>
      <c r="W14" s="2023"/>
      <c r="X14" s="2024"/>
      <c r="Y14" s="2024"/>
      <c r="Z14" s="2024"/>
      <c r="AA14" s="2024"/>
      <c r="AB14" s="478" t="s">
        <v>1484</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c r="A15" s="477" t="str">
        <f>LEFT('Input data'!$F$7,1)</f>
        <v>6</v>
      </c>
      <c r="B15" s="402" t="str">
        <f>MID('Input data'!$F$7,2,1)</f>
        <v>9</v>
      </c>
      <c r="C15" s="475" t="s">
        <v>1063</v>
      </c>
      <c r="D15" s="402" t="str">
        <f>MID('Input data'!$F$7,3,1)</f>
        <v>2</v>
      </c>
      <c r="E15" s="402" t="str">
        <f>MID('Input data'!$F$7,4,1)</f>
        <v>0</v>
      </c>
      <c r="F15" s="856" t="s">
        <v>1063</v>
      </c>
      <c r="G15" s="402" t="str">
        <f>MID('Input data'!$F$7,5,1)</f>
        <v>0</v>
      </c>
      <c r="H15" s="402"/>
      <c r="I15" s="402"/>
      <c r="J15" s="401"/>
      <c r="K15" s="402"/>
      <c r="L15" s="1054" t="str">
        <f>IF('Input data'!D10="x","x", "")</f>
        <v/>
      </c>
      <c r="M15" s="474"/>
      <c r="N15" s="1055"/>
      <c r="O15" s="1055"/>
      <c r="P15" s="402"/>
      <c r="Q15" s="402"/>
      <c r="R15" s="402"/>
      <c r="S15" s="402"/>
      <c r="T15" s="475"/>
      <c r="U15" s="475"/>
      <c r="V15" s="476"/>
      <c r="W15" s="2025"/>
      <c r="X15" s="2026"/>
      <c r="Y15" s="2026"/>
      <c r="Z15" s="2026"/>
      <c r="AA15" s="2026"/>
      <c r="AB15" s="474" t="s">
        <v>1488</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3.75" customHeight="1" thickBo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c r="A17" s="472" t="s">
        <v>3003</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c r="A18" s="1058"/>
      <c r="B18" s="486" t="str">
        <f>IF('Input data'!D12="x","x"," ")</f>
        <v>x</v>
      </c>
      <c r="C18" s="478" t="s">
        <v>3000</v>
      </c>
      <c r="D18" s="480"/>
      <c r="E18" s="473"/>
      <c r="F18" s="473"/>
      <c r="G18" s="473"/>
      <c r="H18" s="407"/>
      <c r="I18" s="407"/>
      <c r="J18" s="407"/>
      <c r="K18" s="473"/>
      <c r="L18" s="473"/>
      <c r="M18" s="473"/>
      <c r="N18" s="486" t="str">
        <f>IF('Input data'!D13="x","x"," ")</f>
        <v>x</v>
      </c>
      <c r="O18" s="478" t="s">
        <v>2996</v>
      </c>
      <c r="P18" s="407"/>
      <c r="Q18" s="407"/>
      <c r="R18" s="407"/>
      <c r="S18" s="407"/>
      <c r="T18" s="407"/>
      <c r="U18" s="407"/>
      <c r="V18" s="407"/>
      <c r="W18" s="473"/>
      <c r="X18" s="473"/>
      <c r="Y18" s="473"/>
      <c r="Z18" s="486" t="str">
        <f>IF('Input data'!D14="x","x"," ")</f>
        <v>x</v>
      </c>
      <c r="AA18" s="478" t="s">
        <v>2997</v>
      </c>
      <c r="AB18" s="478"/>
      <c r="AC18" s="407"/>
      <c r="AD18" s="407"/>
      <c r="AE18" s="407"/>
      <c r="AF18" s="407"/>
      <c r="AG18" s="407"/>
      <c r="AH18" s="407"/>
      <c r="AI18" s="407"/>
      <c r="AJ18" s="407"/>
      <c r="AK18" s="406"/>
    </row>
    <row r="19" spans="1:37" s="470" customFormat="1" ht="17.100000000000001" customHeight="1" thickBot="1">
      <c r="A19" s="1059"/>
      <c r="B19" s="475"/>
      <c r="C19" s="1060" t="s">
        <v>2998</v>
      </c>
      <c r="D19" s="475"/>
      <c r="E19" s="475"/>
      <c r="F19" s="475"/>
      <c r="G19" s="475"/>
      <c r="H19" s="402"/>
      <c r="I19" s="402"/>
      <c r="J19" s="402"/>
      <c r="K19" s="475"/>
      <c r="L19" s="475"/>
      <c r="M19" s="475"/>
      <c r="N19" s="402"/>
      <c r="O19" s="1060" t="s">
        <v>2998</v>
      </c>
      <c r="P19" s="402"/>
      <c r="Q19" s="402"/>
      <c r="R19" s="402"/>
      <c r="S19" s="402"/>
      <c r="T19" s="402"/>
      <c r="U19" s="402"/>
      <c r="V19" s="402"/>
      <c r="W19" s="475"/>
      <c r="X19" s="475"/>
      <c r="Y19" s="475"/>
      <c r="Z19" s="402"/>
      <c r="AA19" s="1060" t="s">
        <v>2999</v>
      </c>
      <c r="AB19" s="1060"/>
      <c r="AC19" s="402"/>
      <c r="AD19" s="402"/>
      <c r="AE19" s="402"/>
      <c r="AF19" s="402"/>
      <c r="AG19" s="402"/>
      <c r="AH19" s="402"/>
      <c r="AI19" s="402"/>
      <c r="AJ19" s="402"/>
      <c r="AK19" s="401"/>
    </row>
    <row r="20" spans="1:37" s="470" customFormat="1" ht="3.75" customHeight="1" thickBot="1">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c r="A21" s="472" t="s">
        <v>1493</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c r="A22" s="457" t="str">
        <f>+LEFT('Input data'!$F$3,1)</f>
        <v>B</v>
      </c>
      <c r="B22" s="449" t="str">
        <f>+MID('Input data'!$F$3,2,1)</f>
        <v>e</v>
      </c>
      <c r="C22" s="449" t="str">
        <f>+MID('Input data'!$F$3,3,1)</f>
        <v>s</v>
      </c>
      <c r="D22" s="449" t="str">
        <f>+MID('Input data'!$F$3,4,1)</f>
        <v>t</v>
      </c>
      <c r="E22" s="449" t="str">
        <f>+MID('Input data'!$F$3,5,1)</f>
        <v xml:space="preserve"> </v>
      </c>
      <c r="F22" s="449" t="str">
        <f>+MID('Input data'!$F$3,6,1)</f>
        <v>F</v>
      </c>
      <c r="G22" s="449" t="str">
        <f>+MID('Input data'!$F$3,7,1)</f>
        <v>r</v>
      </c>
      <c r="H22" s="449" t="str">
        <f>+MID('Input data'!$F$3,8,1)</f>
        <v>i</v>
      </c>
      <c r="I22" s="449" t="str">
        <f>+MID('Input data'!$F$3,9,1)</f>
        <v>e</v>
      </c>
      <c r="J22" s="449" t="str">
        <f>+MID('Input data'!$F$3,10,1)</f>
        <v>n</v>
      </c>
      <c r="K22" s="449" t="str">
        <f>+MID('Input data'!$F$3,11,1)</f>
        <v>d</v>
      </c>
      <c r="L22" s="449" t="str">
        <f>+MID('Input data'!$F$3,12,1)</f>
        <v>s</v>
      </c>
      <c r="M22" s="449" t="str">
        <f>+MID('Input data'!$F$3,13,1)</f>
        <v xml:space="preserve"> </v>
      </c>
      <c r="N22" s="449" t="str">
        <f>+MID('Input data'!$F$3,14,1)</f>
        <v>s</v>
      </c>
      <c r="O22" s="449" t="str">
        <f>+MID('Input data'!$F$3,15,1)</f>
        <v>.</v>
      </c>
      <c r="P22" s="449" t="str">
        <f>+MID('Input data'!$F$3,16,1)</f>
        <v>r</v>
      </c>
      <c r="Q22" s="449" t="str">
        <f>+MID('Input data'!$F$3,17,1)</f>
        <v>.</v>
      </c>
      <c r="R22" s="449" t="str">
        <f>+MID('Input data'!$F$3,18,1)</f>
        <v>o</v>
      </c>
      <c r="S22" s="449" t="str">
        <f>+MID('Input data'!$F$3,19,1)</f>
        <v>.</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c r="A26" s="462" t="s">
        <v>1494</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c r="A27" s="454" t="s">
        <v>1495</v>
      </c>
      <c r="B27" s="1318"/>
      <c r="C27" s="1318"/>
      <c r="D27" s="1318"/>
      <c r="E27" s="1318"/>
      <c r="F27" s="1318"/>
      <c r="G27" s="1318"/>
      <c r="H27" s="1318"/>
      <c r="I27" s="1318"/>
      <c r="J27" s="1318"/>
      <c r="K27" s="1318"/>
      <c r="L27" s="1318"/>
      <c r="M27" s="1318"/>
      <c r="N27" s="1318"/>
      <c r="O27" s="1318"/>
      <c r="P27" s="1318"/>
      <c r="Q27" s="1318"/>
      <c r="R27" s="1318"/>
      <c r="S27" s="1318"/>
      <c r="T27" s="1318"/>
      <c r="U27" s="1318"/>
      <c r="V27" s="1318"/>
      <c r="W27" s="407"/>
      <c r="X27" s="407"/>
      <c r="Y27" s="407"/>
      <c r="Z27" s="407"/>
      <c r="AA27" s="407"/>
      <c r="AB27" s="1318"/>
      <c r="AC27" s="407"/>
      <c r="AD27" s="410" t="s">
        <v>1496</v>
      </c>
      <c r="AE27" s="407"/>
      <c r="AF27" s="407"/>
      <c r="AG27" s="407"/>
      <c r="AH27" s="407"/>
      <c r="AI27" s="407"/>
      <c r="AJ27" s="407"/>
      <c r="AK27" s="406"/>
    </row>
    <row r="28" spans="1:37" ht="19.5" customHeight="1">
      <c r="A28" s="457" t="str">
        <f>+LEFT('Input data'!$C$28,1)</f>
        <v/>
      </c>
      <c r="B28" s="449" t="str">
        <f>+MID('Input data'!$C$28,2,1)</f>
        <v/>
      </c>
      <c r="C28" s="449" t="str">
        <f>+MID('Input data'!$C$28,3,1)</f>
        <v/>
      </c>
      <c r="D28" s="449" t="str">
        <f>+MID('Input data'!$C$28,4,1)</f>
        <v/>
      </c>
      <c r="E28" s="449" t="str">
        <f>+MID('Input data'!$C$28,5,1)</f>
        <v/>
      </c>
      <c r="F28" s="449" t="str">
        <f>+MID('Input data'!$C$28,6,1)</f>
        <v/>
      </c>
      <c r="G28" s="449" t="str">
        <f>+MID('Input data'!$C$28,7,1)</f>
        <v/>
      </c>
      <c r="H28" s="449" t="str">
        <f>+MID('Input data'!$C$28,8,1)</f>
        <v/>
      </c>
      <c r="I28" s="449" t="str">
        <f>+MID('Input data'!$C$28,9,1)</f>
        <v/>
      </c>
      <c r="J28" s="449" t="str">
        <f>+MID('Input data'!$C$28,10,1)</f>
        <v/>
      </c>
      <c r="K28" s="449" t="str">
        <f>+MID('Input data'!$C$28,11,1)</f>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
      </c>
      <c r="AE28" s="449" t="str">
        <f>+MID('Input data'!$C$30,2,1)</f>
        <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c r="A29" s="454" t="s">
        <v>1497</v>
      </c>
      <c r="B29" s="1318"/>
      <c r="C29" s="1318"/>
      <c r="D29" s="1318"/>
      <c r="E29" s="1318"/>
      <c r="F29" s="1318"/>
      <c r="G29" s="453" t="s">
        <v>1498</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c r="A30" s="457" t="str">
        <f>+LEFT('Input data'!$C$32,1)</f>
        <v/>
      </c>
      <c r="B30" s="449" t="str">
        <f>+MID('Input data'!$C$32,2,1)</f>
        <v/>
      </c>
      <c r="C30" s="449" t="str">
        <f>+MID('Input data'!$C$32,3,1)</f>
        <v/>
      </c>
      <c r="D30" s="449" t="str">
        <f>+MID('Input data'!$C$32,4,1)</f>
        <v/>
      </c>
      <c r="E30" s="449" t="str">
        <f>+MID('Input data'!$C$32,5,1)</f>
        <v/>
      </c>
      <c r="F30" s="449"/>
      <c r="G30" s="449" t="str">
        <f>+LEFT('Input data'!$C$34,1)</f>
        <v/>
      </c>
      <c r="H30" s="449" t="str">
        <f>+MID('Input data'!$C$34,2,1)</f>
        <v/>
      </c>
      <c r="I30" s="449" t="str">
        <f>+MID('Input data'!$C$34,3,1)</f>
        <v/>
      </c>
      <c r="J30" s="449" t="str">
        <f>+MID('Input data'!$C$34,4,1)</f>
        <v/>
      </c>
      <c r="K30" s="449" t="str">
        <f>+MID('Input data'!$C$34,5,1)</f>
        <v/>
      </c>
      <c r="L30" s="449" t="str">
        <f>+MID('Input data'!$C$34,6,1)</f>
        <v/>
      </c>
      <c r="M30" s="449" t="str">
        <f>+MID('Input data'!$C$34,7,1)</f>
        <v/>
      </c>
      <c r="N30" s="449" t="str">
        <f>+MID('Input data'!$C$34,8,1)</f>
        <v/>
      </c>
      <c r="O30" s="449" t="str">
        <f>+MID('Input data'!$C$34,9,1)</f>
        <v/>
      </c>
      <c r="P30" s="449" t="str">
        <f>+MID('Input data'!$C$34,10,1)</f>
        <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c r="A31" s="454" t="s">
        <v>3001</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c r="A32" s="457" t="str">
        <f>+LEFT('Input data'!$F$22,1)</f>
        <v/>
      </c>
      <c r="B32" s="449" t="str">
        <f>+MID('Input data'!$F$22,2,1)</f>
        <v/>
      </c>
      <c r="C32" s="449" t="str">
        <f>+MID('Input data'!$F$22,3,1)</f>
        <v/>
      </c>
      <c r="D32" s="449" t="str">
        <f>+MID('Input data'!$F$22,4,1)</f>
        <v/>
      </c>
      <c r="E32" s="449" t="str">
        <f>+MID('Input data'!$F$22,5,1)</f>
        <v/>
      </c>
      <c r="F32" s="449" t="str">
        <f>+MID('Input data'!$F$22,6,1)</f>
        <v/>
      </c>
      <c r="G32" s="449" t="str">
        <f>+MID('Input data'!$F$22,7,1)</f>
        <v/>
      </c>
      <c r="H32" s="449" t="str">
        <f>+MID('Input data'!$F$22,8,1)</f>
        <v/>
      </c>
      <c r="I32" s="449" t="str">
        <f>+MID('Input data'!$F$22,9,1)</f>
        <v/>
      </c>
      <c r="J32" s="449" t="str">
        <f>+MID('Input data'!$F$22,10,1)</f>
        <v/>
      </c>
      <c r="K32" s="449" t="str">
        <f>+MID('Input data'!$F$22,11,1)</f>
        <v/>
      </c>
      <c r="L32" s="449" t="str">
        <f>+MID('Input data'!$F$22,12,1)</f>
        <v/>
      </c>
      <c r="M32" s="449" t="str">
        <f>+MID('Input data'!$F$22,13,1)</f>
        <v/>
      </c>
      <c r="N32" s="449" t="str">
        <f>+MID('Input data'!$F$22,14,1)</f>
        <v/>
      </c>
      <c r="O32" s="449" t="str">
        <f>+MID('Input data'!$F$22,15,1)</f>
        <v/>
      </c>
      <c r="P32" s="449" t="str">
        <f>+MID('Input data'!$F$22,16,1)</f>
        <v/>
      </c>
      <c r="Q32" s="449" t="str">
        <f>+MID('Input data'!$F$22,17,1)</f>
        <v/>
      </c>
      <c r="R32" s="449" t="str">
        <f>+MID('Input data'!$F$22,18,1)</f>
        <v/>
      </c>
      <c r="S32" s="449" t="str">
        <f>+MID('Input data'!$F$22,19,1)</f>
        <v/>
      </c>
      <c r="T32" s="449" t="str">
        <f>+MID('Input data'!$F$22,20,1)</f>
        <v/>
      </c>
      <c r="U32" s="449" t="str">
        <f>+MID('Input data'!$F$22,21,1)</f>
        <v/>
      </c>
      <c r="V32" s="449" t="str">
        <f>+MID('Input data'!$F$22,22,1)</f>
        <v/>
      </c>
      <c r="W32" s="449" t="str">
        <f>+MID('Input data'!$F$22,23,1)</f>
        <v/>
      </c>
      <c r="X32" s="449" t="str">
        <f>+MID('Input data'!$F$22,24,1)</f>
        <v/>
      </c>
      <c r="Y32" s="449" t="str">
        <f>+MID('Input data'!$F$22,25,1)</f>
        <v/>
      </c>
      <c r="Z32" s="449" t="str">
        <f>+MID('Input data'!$F$22,26,1)</f>
        <v/>
      </c>
      <c r="AA32" s="449" t="str">
        <f>+MID('Input data'!$F$22,27,1)</f>
        <v/>
      </c>
      <c r="AB32" s="449" t="str">
        <f>+MID('Input data'!$F$22,28,1)</f>
        <v/>
      </c>
      <c r="AC32" s="449" t="str">
        <f>+MID('Input data'!$F$22,29,1)</f>
        <v/>
      </c>
      <c r="AD32" s="449" t="str">
        <f>+MID('Input data'!$F$22,30,1)</f>
        <v/>
      </c>
      <c r="AE32" s="449" t="str">
        <f>+MID('Input data'!$F$22,31,1)</f>
        <v/>
      </c>
      <c r="AF32" s="449" t="str">
        <f>+MID('Input data'!$F$22,32,1)</f>
        <v/>
      </c>
      <c r="AG32" s="449" t="str">
        <f>+MID('Input data'!$F$22,33,1)</f>
        <v/>
      </c>
      <c r="AH32" s="449" t="str">
        <f>+MID('Input data'!$F$22,34,1)</f>
        <v/>
      </c>
      <c r="AI32" s="449" t="str">
        <f>+MID('Input data'!$F$22,35,1)</f>
        <v/>
      </c>
      <c r="AJ32" s="449" t="str">
        <f>+MID('Input data'!$F$22,36,1)</f>
        <v/>
      </c>
      <c r="AK32" s="456" t="str">
        <f>+MID('Input data'!$F$22,37,1)</f>
        <v/>
      </c>
    </row>
    <row r="33" spans="1:37" s="455" customFormat="1" ht="19.5" customHeight="1">
      <c r="A33" s="457" t="str">
        <f>+MID('Input data'!$F$22,38,1)</f>
        <v/>
      </c>
      <c r="B33" s="449" t="str">
        <f>+MID('Input data'!$F$22,39,1)</f>
        <v/>
      </c>
      <c r="C33" s="449" t="str">
        <f>+MID('Input data'!$F$22,40,1)</f>
        <v/>
      </c>
      <c r="D33" s="449" t="str">
        <f>+MID('Input data'!$F$22,41,1)</f>
        <v/>
      </c>
      <c r="E33" s="449" t="str">
        <f>+MID('Input data'!$F$22,42,1)</f>
        <v/>
      </c>
      <c r="F33" s="449" t="str">
        <f>+MID('Input data'!$F$22,43,1)</f>
        <v/>
      </c>
      <c r="G33" s="449" t="str">
        <f>+MID('Input data'!$F$22,44,1)</f>
        <v/>
      </c>
      <c r="H33" s="449" t="str">
        <f>+MID('Input data'!$F$22,45,1)</f>
        <v/>
      </c>
      <c r="I33" s="449" t="str">
        <f>+MID('Input data'!$F$22,46,1)</f>
        <v/>
      </c>
      <c r="J33" s="449" t="str">
        <f>+MID('Input data'!$F$22,47,1)</f>
        <v/>
      </c>
      <c r="K33" s="449" t="str">
        <f>+MID('Input data'!$F$22,48,1)</f>
        <v/>
      </c>
      <c r="L33" s="449" t="str">
        <f>+MID('Input data'!$F$22,49,1)</f>
        <v/>
      </c>
      <c r="M33" s="449" t="str">
        <f>+MID('Input data'!$F$22,50,1)</f>
        <v/>
      </c>
      <c r="N33" s="449" t="str">
        <f>+MID('Input data'!$F$22,51,1)</f>
        <v/>
      </c>
      <c r="O33" s="449" t="str">
        <f>+MID('Input data'!$F$22,52,1)</f>
        <v/>
      </c>
      <c r="P33" s="449" t="str">
        <f>+MID('Input data'!$F$22,53,1)</f>
        <v/>
      </c>
      <c r="Q33" s="449" t="str">
        <f>+MID('Input data'!$F$22,54,1)</f>
        <v/>
      </c>
      <c r="R33" s="449" t="str">
        <f>+MID('Input data'!$F$22,55,1)</f>
        <v/>
      </c>
      <c r="S33" s="449" t="str">
        <f>+MID('Input data'!$F$22,56,1)</f>
        <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c r="A34" s="454" t="s">
        <v>1499</v>
      </c>
      <c r="B34" s="1318"/>
      <c r="C34" s="1318"/>
      <c r="D34" s="1318"/>
      <c r="E34" s="1318"/>
      <c r="F34" s="1318"/>
      <c r="G34" s="453"/>
      <c r="H34" s="453"/>
      <c r="I34" s="453"/>
      <c r="J34" s="453"/>
      <c r="K34" s="453"/>
      <c r="L34" s="453"/>
      <c r="M34" s="453"/>
      <c r="N34" s="1318"/>
      <c r="O34" s="453" t="s">
        <v>1500</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c r="A35" s="452">
        <v>0</v>
      </c>
      <c r="B35" s="449" t="str">
        <f>+LEFT('Input data'!$C$36,1)</f>
        <v/>
      </c>
      <c r="C35" s="449" t="str">
        <f>+MID('Input data'!$C$36,2,1)</f>
        <v/>
      </c>
      <c r="D35" s="449" t="str">
        <f>+MID('Input data'!$C$36,3,1)</f>
        <v/>
      </c>
      <c r="E35" s="449" t="s">
        <v>1092</v>
      </c>
      <c r="F35" s="449" t="str">
        <f>+LEFT('Input data'!$C$38,1)</f>
        <v/>
      </c>
      <c r="G35" s="449" t="str">
        <f>+MID('Input data'!$C$38,2,1)</f>
        <v/>
      </c>
      <c r="H35" s="449" t="str">
        <f>+MID('Input data'!$C$38,3,1)</f>
        <v/>
      </c>
      <c r="I35" s="449" t="str">
        <f>+MID('Input data'!$C$38,4,1)</f>
        <v/>
      </c>
      <c r="J35" s="449" t="str">
        <f>+MID('Input data'!$C$38,5,1)</f>
        <v/>
      </c>
      <c r="K35" s="449" t="str">
        <f>+MID('Input data'!$C$38,6,1)</f>
        <v/>
      </c>
      <c r="L35" s="449" t="str">
        <f>+MID('Input data'!$C$38,7,1)</f>
        <v/>
      </c>
      <c r="M35" s="449" t="str">
        <f>+MID('Input data'!$C$38,8,1)</f>
        <v/>
      </c>
      <c r="N35" s="451"/>
      <c r="O35" s="450">
        <v>0</v>
      </c>
      <c r="P35" s="449" t="str">
        <f>+LEFT('Input data'!$C$36,1)</f>
        <v/>
      </c>
      <c r="Q35" s="449" t="str">
        <f>+MID('Input data'!$C$36,2,1)</f>
        <v/>
      </c>
      <c r="R35" s="449" t="str">
        <f>+MID('Input data'!$C$36,3,1)</f>
        <v/>
      </c>
      <c r="S35" s="449" t="s">
        <v>1092</v>
      </c>
      <c r="T35" s="449" t="str">
        <f>+LEFT('Input data'!$C$40,1)</f>
        <v/>
      </c>
      <c r="U35" s="449" t="str">
        <f>+MID('Input data'!$C$40,2,1)</f>
        <v/>
      </c>
      <c r="V35" s="449" t="str">
        <f>+MID('Input data'!$C$40,3,1)</f>
        <v/>
      </c>
      <c r="W35" s="449" t="str">
        <f>+MID('Input data'!$C$40,4,1)</f>
        <v/>
      </c>
      <c r="X35" s="449" t="str">
        <f>+MID('Input data'!$C$40,5,1)</f>
        <v/>
      </c>
      <c r="Y35" s="449" t="str">
        <f>+MID('Input data'!$C$40,6,1)</f>
        <v/>
      </c>
      <c r="Z35" s="449" t="str">
        <f>+MID('Input data'!$C$40,7,1)</f>
        <v/>
      </c>
      <c r="AA35" s="449" t="str">
        <f>+MID('Input data'!$C$40,8,1)</f>
        <v/>
      </c>
      <c r="AB35" s="449"/>
      <c r="AC35" s="449"/>
      <c r="AD35" s="449"/>
      <c r="AE35" s="407"/>
      <c r="AF35" s="407"/>
      <c r="AG35" s="407" t="s">
        <v>1093</v>
      </c>
      <c r="AH35" s="407"/>
      <c r="AI35" s="407"/>
      <c r="AJ35" s="407"/>
      <c r="AK35" s="406"/>
    </row>
    <row r="36" spans="1:37" s="399" customFormat="1">
      <c r="A36" s="411" t="s">
        <v>1501</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c r="A37" s="448" t="str">
        <f>+LEFT('Input data'!$B$42,1)</f>
        <v/>
      </c>
      <c r="B37" s="447" t="str">
        <f>+MID('Input data'!$B$42,2,1)</f>
        <v/>
      </c>
      <c r="C37" s="447" t="str">
        <f>+MID('Input data'!$B$42,3,1)</f>
        <v/>
      </c>
      <c r="D37" s="447" t="str">
        <f>+MID('Input data'!$B$42,4,1)</f>
        <v/>
      </c>
      <c r="E37" s="447" t="str">
        <f>+MID('Input data'!$B$42,5,1)</f>
        <v/>
      </c>
      <c r="F37" s="447" t="str">
        <f>+MID('Input data'!$B$42,6,1)</f>
        <v/>
      </c>
      <c r="G37" s="447" t="str">
        <f>+MID('Input data'!$B$42,7,1)</f>
        <v/>
      </c>
      <c r="H37" s="447" t="str">
        <f>+MID('Input data'!$B$42,8,1)</f>
        <v/>
      </c>
      <c r="I37" s="447" t="str">
        <f>+MID('Input data'!$B$42,9,1)</f>
        <v/>
      </c>
      <c r="J37" s="447" t="str">
        <f>+MID('Input data'!$B$42,10,1)</f>
        <v/>
      </c>
      <c r="K37" s="447" t="str">
        <f>+MID('Input data'!$B$42,11,1)</f>
        <v/>
      </c>
      <c r="L37" s="447" t="str">
        <f>+MID('Input data'!$B$42,12,1)</f>
        <v/>
      </c>
      <c r="M37" s="447" t="str">
        <f>+MID('Input data'!$B$42,13,1)</f>
        <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c r="W38" s="400"/>
      <c r="X38" s="400"/>
      <c r="Y38" s="400"/>
      <c r="Z38" s="400"/>
      <c r="AA38" s="400"/>
      <c r="AB38" s="400"/>
      <c r="AC38" s="400"/>
      <c r="AD38" s="400"/>
      <c r="AE38" s="400"/>
      <c r="AF38" s="400"/>
      <c r="AG38" s="400"/>
      <c r="AH38" s="400"/>
      <c r="AI38" s="400"/>
      <c r="AJ38" s="400"/>
      <c r="AK38" s="400"/>
    </row>
    <row r="39" spans="1:37" s="442" customFormat="1" ht="12.75" customHeight="1">
      <c r="A39" s="445" t="s">
        <v>1311</v>
      </c>
      <c r="B39" s="444"/>
      <c r="C39" s="444"/>
      <c r="D39" s="444"/>
      <c r="E39" s="444"/>
      <c r="F39" s="444"/>
      <c r="G39" s="444"/>
      <c r="H39" s="444"/>
      <c r="I39" s="444"/>
      <c r="J39" s="444"/>
      <c r="K39" s="840"/>
      <c r="L39" s="1337" t="s">
        <v>1309</v>
      </c>
      <c r="M39" s="444"/>
      <c r="N39" s="444"/>
      <c r="O39" s="444"/>
      <c r="P39" s="444"/>
      <c r="Q39" s="444"/>
      <c r="R39" s="444"/>
      <c r="S39" s="444"/>
      <c r="T39" s="444"/>
      <c r="U39" s="444"/>
      <c r="V39" s="443"/>
      <c r="W39" s="1529" t="s">
        <v>3002</v>
      </c>
      <c r="X39" s="1529"/>
      <c r="Y39" s="1529"/>
      <c r="Z39" s="1529"/>
      <c r="AA39" s="1529"/>
      <c r="AB39" s="1529"/>
      <c r="AC39" s="1529"/>
      <c r="AD39" s="1529"/>
      <c r="AE39" s="1529"/>
      <c r="AF39" s="1529"/>
      <c r="AG39" s="1529"/>
      <c r="AH39" s="1529"/>
      <c r="AI39" s="1529"/>
      <c r="AJ39" s="1529"/>
      <c r="AK39" s="1530"/>
    </row>
    <row r="40" spans="1:37" s="399" customFormat="1" ht="31.5" customHeight="1">
      <c r="A40" s="428" t="str">
        <f>MID(TEXT('Input data'!$F$34,"dd.mm.yyyy"),1,1)</f>
        <v>0</v>
      </c>
      <c r="B40" s="427" t="str">
        <f>MID(TEXT('Input data'!$F$34,"dd.mm.yyyy"),2,1)</f>
        <v>0</v>
      </c>
      <c r="C40" s="426" t="s">
        <v>1063</v>
      </c>
      <c r="D40" s="427" t="str">
        <f>MID(TEXT('Input data'!$F$34,"dd.mm.yyyy"),4,1)</f>
        <v>0</v>
      </c>
      <c r="E40" s="427" t="str">
        <f>MID(TEXT('Input data'!$F$34,"dd.mm.yyyy"),5,1)</f>
        <v>1</v>
      </c>
      <c r="F40" s="426" t="s">
        <v>1063</v>
      </c>
      <c r="G40" s="425" t="str">
        <f>MID(TEXT('Input data'!$F$34,"dd.mm.yyyy"),7,1)</f>
        <v>1</v>
      </c>
      <c r="H40" s="425" t="str">
        <f>MID(TEXT('Input data'!$F$34,"dd.mm.yyyy"),8,1)</f>
        <v>9</v>
      </c>
      <c r="I40" s="425" t="str">
        <f>MID(TEXT('Input data'!$F$34,"dd.mm.yyyy"),9,1)</f>
        <v>0</v>
      </c>
      <c r="J40" s="425" t="str">
        <f>MID(TEXT('Input data'!$F$34,"dd.mm.yyyy"),10,1)</f>
        <v>0</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31"/>
      <c r="X40" s="1531"/>
      <c r="Y40" s="1531"/>
      <c r="Z40" s="1531"/>
      <c r="AA40" s="1531"/>
      <c r="AB40" s="1531"/>
      <c r="AC40" s="1531"/>
      <c r="AD40" s="1531"/>
      <c r="AE40" s="1531"/>
      <c r="AF40" s="1531"/>
      <c r="AG40" s="1531"/>
      <c r="AH40" s="1531"/>
      <c r="AI40" s="1531"/>
      <c r="AJ40" s="1531"/>
      <c r="AK40" s="1532"/>
    </row>
    <row r="41" spans="1:37" s="399" customFormat="1" ht="13.5" customHeight="1">
      <c r="A41" s="411"/>
      <c r="B41" s="410"/>
      <c r="C41" s="410"/>
      <c r="D41" s="410"/>
      <c r="E41" s="410"/>
      <c r="F41" s="410"/>
      <c r="G41" s="436"/>
      <c r="H41" s="436"/>
      <c r="I41" s="436"/>
      <c r="J41" s="436"/>
      <c r="K41" s="435"/>
      <c r="L41" s="410"/>
      <c r="M41" s="410"/>
      <c r="N41" s="410"/>
      <c r="O41" s="410"/>
      <c r="P41" s="410"/>
      <c r="Q41" s="410"/>
      <c r="R41" s="436"/>
      <c r="S41" s="436"/>
      <c r="T41" s="436"/>
      <c r="U41" s="436"/>
      <c r="V41" s="435"/>
      <c r="W41" s="1533">
        <f>'Input data'!F40</f>
        <v>0</v>
      </c>
      <c r="X41" s="1534"/>
      <c r="Y41" s="1534"/>
      <c r="Z41" s="1534"/>
      <c r="AA41" s="1534"/>
      <c r="AB41" s="1534"/>
      <c r="AC41" s="1534"/>
      <c r="AD41" s="1534"/>
      <c r="AE41" s="1534"/>
      <c r="AF41" s="1534"/>
      <c r="AG41" s="1534"/>
      <c r="AH41" s="1534"/>
      <c r="AI41" s="1534"/>
      <c r="AJ41" s="1534"/>
      <c r="AK41" s="1535"/>
    </row>
    <row r="42" spans="1:37" s="399" customFormat="1" ht="15.75" customHeight="1" thickBot="1">
      <c r="A42" s="404"/>
      <c r="B42" s="403"/>
      <c r="C42" s="403"/>
      <c r="D42" s="403"/>
      <c r="E42" s="403"/>
      <c r="F42" s="403"/>
      <c r="G42" s="1070"/>
      <c r="H42" s="1070"/>
      <c r="I42" s="1070"/>
      <c r="J42" s="1070"/>
      <c r="K42" s="1071"/>
      <c r="L42" s="1072"/>
      <c r="M42" s="1072"/>
      <c r="N42" s="1072"/>
      <c r="O42" s="1072"/>
      <c r="P42" s="1072"/>
      <c r="Q42" s="1072"/>
      <c r="R42" s="1072"/>
      <c r="S42" s="403"/>
      <c r="T42" s="1073"/>
      <c r="U42" s="1073"/>
      <c r="V42" s="1074"/>
      <c r="W42" s="1536"/>
      <c r="X42" s="1537"/>
      <c r="Y42" s="1537"/>
      <c r="Z42" s="1537"/>
      <c r="AA42" s="1537"/>
      <c r="AB42" s="1537"/>
      <c r="AC42" s="1537"/>
      <c r="AD42" s="1537"/>
      <c r="AE42" s="1537"/>
      <c r="AF42" s="1537"/>
      <c r="AG42" s="1537"/>
      <c r="AH42" s="1537"/>
      <c r="AI42" s="1537"/>
      <c r="AJ42" s="1537"/>
      <c r="AK42" s="1538"/>
    </row>
    <row r="43" spans="1:37" s="405" customFormat="1" ht="5.25" customHeight="1" thickBot="1">
      <c r="A43" s="408"/>
      <c r="B43" s="408"/>
      <c r="C43" s="408"/>
      <c r="D43" s="408"/>
      <c r="E43" s="408"/>
      <c r="F43" s="408"/>
      <c r="G43" s="408"/>
      <c r="H43" s="408"/>
      <c r="I43" s="408"/>
      <c r="J43" s="408"/>
      <c r="K43" s="408"/>
      <c r="L43" s="1056"/>
      <c r="M43" s="1056"/>
      <c r="N43" s="1056"/>
      <c r="O43" s="1056"/>
      <c r="P43" s="1056"/>
      <c r="Q43" s="1056"/>
      <c r="R43" s="1056"/>
      <c r="S43" s="1056"/>
      <c r="T43" s="1056"/>
      <c r="U43" s="1056"/>
      <c r="V43" s="1056"/>
      <c r="W43" s="1056"/>
      <c r="X43" s="1056"/>
      <c r="Y43" s="1056"/>
      <c r="Z43" s="1056"/>
      <c r="AA43" s="1056"/>
      <c r="AB43" s="1056"/>
      <c r="AC43" s="1057"/>
      <c r="AD43" s="1057"/>
      <c r="AE43" s="1057"/>
      <c r="AF43" s="1057"/>
      <c r="AG43" s="1057"/>
      <c r="AH43" s="1057"/>
      <c r="AI43" s="1057"/>
      <c r="AJ43" s="1057"/>
      <c r="AK43" s="1057"/>
    </row>
    <row r="44" spans="1:37" s="405" customFormat="1">
      <c r="B44" s="417" t="s">
        <v>1505</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c r="B46" s="413"/>
      <c r="C46" s="1318"/>
      <c r="D46" s="1318"/>
      <c r="E46" s="1318"/>
      <c r="F46" s="1318"/>
      <c r="G46" s="1318"/>
      <c r="H46" s="1318"/>
      <c r="I46" s="1318"/>
      <c r="J46" s="1318"/>
      <c r="K46" s="1318"/>
      <c r="L46" s="1318"/>
      <c r="M46" s="1318"/>
      <c r="N46" s="1318"/>
      <c r="O46" s="1318"/>
      <c r="P46" s="1318"/>
      <c r="Q46" s="1318"/>
      <c r="R46" s="1318"/>
      <c r="S46" s="1318"/>
      <c r="T46" s="1318"/>
      <c r="U46" s="1318"/>
      <c r="V46" s="131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c r="B53" s="420"/>
      <c r="C53" s="419"/>
      <c r="D53" s="419"/>
      <c r="E53" s="419"/>
      <c r="F53" s="419"/>
      <c r="G53" s="403" t="s">
        <v>1506</v>
      </c>
      <c r="H53" s="419"/>
      <c r="I53" s="419"/>
      <c r="J53" s="419"/>
      <c r="K53" s="419"/>
      <c r="L53" s="419"/>
      <c r="M53" s="419"/>
      <c r="N53" s="419"/>
      <c r="O53" s="419"/>
      <c r="P53" s="419"/>
      <c r="Q53" s="419"/>
      <c r="R53" s="419"/>
      <c r="S53" s="419"/>
      <c r="T53" s="419"/>
      <c r="U53" s="403" t="s">
        <v>1507</v>
      </c>
      <c r="V53" s="419"/>
      <c r="W53" s="402"/>
      <c r="X53" s="402"/>
      <c r="Y53" s="402"/>
      <c r="Z53" s="402"/>
      <c r="AA53" s="402"/>
      <c r="AB53" s="402"/>
      <c r="AC53" s="402"/>
      <c r="AD53" s="402"/>
      <c r="AE53" s="402"/>
      <c r="AF53" s="402"/>
      <c r="AG53" s="402"/>
      <c r="AH53" s="402"/>
      <c r="AI53" s="402"/>
      <c r="AJ53" s="401"/>
      <c r="AK53" s="400"/>
    </row>
    <row r="54" spans="2:37" s="399" customFormat="1" ht="4.5" customHeight="1">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cols>
    <col min="1" max="1" width="29.42578125" customWidth="1"/>
    <col min="2" max="9" width="12.5703125" customWidth="1"/>
    <col min="10" max="10" width="9.140625" style="348"/>
    <col min="11" max="11" width="9.140625" style="617" customWidth="1" outlineLevel="1"/>
    <col min="12" max="17" width="9.140625" style="618" customWidth="1" outlineLevel="1"/>
    <col min="18" max="18" width="18.28515625" style="630" customWidth="1"/>
    <col min="19" max="19" width="9.140625" style="644"/>
    <col min="20" max="20" width="9.140625" style="618" customWidth="1" outlineLevel="1"/>
    <col min="21" max="26" width="9.140625" style="18" customWidth="1" outlineLevel="1"/>
    <col min="27" max="27" width="26.85546875" style="630" customWidth="1"/>
    <col min="28" max="28" width="9.140625" style="630"/>
    <col min="29" max="29" width="9.140625" style="617" customWidth="1" outlineLevel="1"/>
    <col min="30" max="35" width="9.140625" style="18" customWidth="1" outlineLevel="1"/>
    <col min="36" max="36" width="26.7109375" style="630" customWidth="1"/>
  </cols>
  <sheetData>
    <row r="1" spans="1:36" ht="16.5">
      <c r="A1" s="1" t="s">
        <v>19</v>
      </c>
      <c r="K1" s="1483" t="s">
        <v>1056</v>
      </c>
      <c r="L1" s="1484"/>
      <c r="M1" s="1484"/>
      <c r="N1" s="1484"/>
      <c r="O1" s="1484"/>
      <c r="P1" s="1484"/>
      <c r="Q1" s="1484"/>
      <c r="R1" s="1485"/>
      <c r="T1" s="1483" t="s">
        <v>1057</v>
      </c>
      <c r="U1" s="1484"/>
      <c r="V1" s="1484"/>
      <c r="W1" s="1484"/>
      <c r="X1" s="1484"/>
      <c r="Y1" s="1484"/>
      <c r="Z1" s="1484"/>
      <c r="AA1" s="1485"/>
      <c r="AC1" s="1483" t="s">
        <v>1058</v>
      </c>
      <c r="AD1" s="1484"/>
      <c r="AE1" s="1484"/>
      <c r="AF1" s="1484"/>
      <c r="AG1" s="1484"/>
      <c r="AH1" s="1484"/>
      <c r="AI1" s="1484"/>
      <c r="AJ1" s="1485"/>
    </row>
    <row r="2" spans="1:36" ht="17.25" thickBot="1">
      <c r="A2" s="2" t="s">
        <v>8</v>
      </c>
    </row>
    <row r="3" spans="1:36" ht="15" customHeight="1" thickTop="1" thickBot="1">
      <c r="A3" s="1479" t="s">
        <v>20</v>
      </c>
      <c r="B3" s="1481" t="s">
        <v>2</v>
      </c>
      <c r="C3" s="1487"/>
      <c r="D3" s="1487"/>
      <c r="E3" s="1487"/>
      <c r="F3" s="1487"/>
      <c r="G3" s="1487"/>
      <c r="H3" s="1487"/>
      <c r="I3" s="1482"/>
    </row>
    <row r="4" spans="1:36" ht="35.25" customHeight="1" thickTop="1" thickBot="1">
      <c r="A4" s="1486"/>
      <c r="B4" s="40" t="s">
        <v>441</v>
      </c>
      <c r="C4" s="11" t="s">
        <v>21</v>
      </c>
      <c r="D4" s="11" t="s">
        <v>442</v>
      </c>
      <c r="E4" s="10" t="s">
        <v>22</v>
      </c>
      <c r="F4" s="40" t="s">
        <v>23</v>
      </c>
      <c r="G4" s="11" t="s">
        <v>443</v>
      </c>
      <c r="H4" s="11" t="s">
        <v>24</v>
      </c>
      <c r="I4" s="11" t="s">
        <v>14</v>
      </c>
      <c r="J4" s="393"/>
      <c r="K4" s="59" t="s">
        <v>441</v>
      </c>
      <c r="L4" s="770" t="s">
        <v>21</v>
      </c>
      <c r="M4" s="770" t="s">
        <v>442</v>
      </c>
      <c r="N4" s="59" t="s">
        <v>22</v>
      </c>
      <c r="O4" s="770" t="s">
        <v>23</v>
      </c>
      <c r="P4" s="770" t="s">
        <v>443</v>
      </c>
      <c r="Q4" s="770" t="s">
        <v>24</v>
      </c>
      <c r="R4" s="770" t="s">
        <v>14</v>
      </c>
      <c r="S4" s="618"/>
      <c r="T4" s="59" t="s">
        <v>441</v>
      </c>
      <c r="U4" s="770" t="s">
        <v>21</v>
      </c>
      <c r="V4" s="770" t="s">
        <v>442</v>
      </c>
      <c r="W4" s="59" t="s">
        <v>22</v>
      </c>
      <c r="X4" s="770" t="s">
        <v>23</v>
      </c>
      <c r="Y4" s="770" t="s">
        <v>443</v>
      </c>
      <c r="Z4" s="770" t="s">
        <v>24</v>
      </c>
      <c r="AA4" s="770" t="s">
        <v>14</v>
      </c>
      <c r="AB4" s="618"/>
      <c r="AC4" s="59" t="s">
        <v>441</v>
      </c>
      <c r="AD4" s="770" t="s">
        <v>21</v>
      </c>
      <c r="AE4" s="770" t="s">
        <v>442</v>
      </c>
      <c r="AF4" s="59" t="s">
        <v>22</v>
      </c>
      <c r="AG4" s="770" t="s">
        <v>23</v>
      </c>
      <c r="AH4" s="770" t="s">
        <v>443</v>
      </c>
      <c r="AI4" s="770" t="s">
        <v>24</v>
      </c>
      <c r="AJ4" s="770"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19">
        <f>SUM(B6:H6)-I6</f>
        <v>0</v>
      </c>
      <c r="T6" s="664">
        <f>B6-B35</f>
        <v>0</v>
      </c>
      <c r="U6" s="678">
        <f t="shared" ref="U6:AA6" si="0">C6-C35</f>
        <v>0</v>
      </c>
      <c r="V6" s="678">
        <f t="shared" si="0"/>
        <v>0</v>
      </c>
      <c r="W6" s="678">
        <f t="shared" si="0"/>
        <v>0</v>
      </c>
      <c r="X6" s="678">
        <f t="shared" si="0"/>
        <v>0</v>
      </c>
      <c r="Y6" s="678">
        <f t="shared" si="0"/>
        <v>0</v>
      </c>
      <c r="Z6" s="678">
        <f t="shared" si="0"/>
        <v>0</v>
      </c>
      <c r="AA6" s="619">
        <f t="shared" si="0"/>
        <v>0</v>
      </c>
    </row>
    <row r="7" spans="1:36" ht="15" customHeight="1" thickBot="1">
      <c r="A7" s="14" t="s">
        <v>27</v>
      </c>
      <c r="B7" s="22"/>
      <c r="C7" s="22"/>
      <c r="D7" s="22"/>
      <c r="E7" s="22"/>
      <c r="F7" s="46"/>
      <c r="G7" s="22"/>
      <c r="H7" s="22"/>
      <c r="I7" s="15">
        <f>SUM(B7:H7)</f>
        <v>0</v>
      </c>
      <c r="R7" s="619">
        <f t="shared" ref="R7:R22" si="1">SUM(B7:H7)-I7</f>
        <v>0</v>
      </c>
    </row>
    <row r="8" spans="1:36" ht="15" customHeight="1" thickBot="1">
      <c r="A8" s="14" t="s">
        <v>28</v>
      </c>
      <c r="B8" s="22"/>
      <c r="C8" s="22"/>
      <c r="D8" s="22"/>
      <c r="E8" s="22"/>
      <c r="F8" s="46"/>
      <c r="G8" s="22"/>
      <c r="H8" s="22"/>
      <c r="I8" s="15">
        <f t="shared" ref="I8:I9" si="2">SUM(B8:H8)</f>
        <v>0</v>
      </c>
      <c r="R8" s="619">
        <f t="shared" si="1"/>
        <v>0</v>
      </c>
    </row>
    <row r="9" spans="1:36" ht="15" customHeight="1" thickBot="1">
      <c r="A9" s="14" t="s">
        <v>29</v>
      </c>
      <c r="B9" s="22"/>
      <c r="C9" s="22"/>
      <c r="D9" s="22"/>
      <c r="E9" s="22"/>
      <c r="F9" s="46"/>
      <c r="G9" s="22"/>
      <c r="H9" s="22"/>
      <c r="I9" s="15">
        <f t="shared" si="2"/>
        <v>0</v>
      </c>
      <c r="R9" s="619">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32">
        <f>B6+B7-B8+B9-B10</f>
        <v>0</v>
      </c>
      <c r="L10" s="664">
        <f t="shared" ref="L10:R10" si="4">C6+C7-C8+C9-C10</f>
        <v>0</v>
      </c>
      <c r="M10" s="664">
        <f t="shared" si="4"/>
        <v>0</v>
      </c>
      <c r="N10" s="664">
        <f t="shared" si="4"/>
        <v>0</v>
      </c>
      <c r="O10" s="664">
        <f t="shared" si="4"/>
        <v>0</v>
      </c>
      <c r="P10" s="664">
        <f t="shared" si="4"/>
        <v>0</v>
      </c>
      <c r="Q10" s="664">
        <f t="shared" si="4"/>
        <v>0</v>
      </c>
      <c r="R10" s="664">
        <f t="shared" si="4"/>
        <v>0</v>
      </c>
      <c r="AC10" s="632">
        <f>B10-'BS old'!$D$13</f>
        <v>0</v>
      </c>
      <c r="AD10" s="678">
        <f>C10-'BS old'!$D$14</f>
        <v>0</v>
      </c>
      <c r="AE10" s="678">
        <f>D10-'BS old'!$D$15</f>
        <v>0</v>
      </c>
      <c r="AF10" s="678">
        <f>E10-'BS old'!$D$16</f>
        <v>0</v>
      </c>
      <c r="AG10" s="678">
        <f>F10-'BS old'!$D$17</f>
        <v>0</v>
      </c>
      <c r="AH10" s="678">
        <f>G10-'BS old'!$D$18</f>
        <v>0</v>
      </c>
      <c r="AI10" s="678">
        <f>H10-'BS old'!$D$19</f>
        <v>0</v>
      </c>
      <c r="AJ10" s="619">
        <f>I10-'BS old'!$D$12</f>
        <v>0</v>
      </c>
    </row>
    <row r="11" spans="1:36" ht="15" customHeight="1" thickTop="1" thickBot="1">
      <c r="A11" s="41" t="s">
        <v>31</v>
      </c>
      <c r="B11" s="42"/>
      <c r="C11" s="42"/>
      <c r="D11" s="42"/>
      <c r="E11" s="42"/>
      <c r="F11" s="42"/>
      <c r="G11" s="42"/>
      <c r="H11" s="42"/>
      <c r="I11" s="43"/>
      <c r="R11" s="619"/>
    </row>
    <row r="12" spans="1:36" ht="15" customHeight="1" thickTop="1" thickBot="1">
      <c r="A12" s="44" t="s">
        <v>32</v>
      </c>
      <c r="B12" s="22"/>
      <c r="C12" s="22"/>
      <c r="D12" s="22"/>
      <c r="E12" s="22"/>
      <c r="F12" s="22"/>
      <c r="G12" s="22"/>
      <c r="H12" s="22"/>
      <c r="I12" s="15">
        <f>SUM(B12:H12)</f>
        <v>0</v>
      </c>
      <c r="R12" s="619">
        <f t="shared" si="1"/>
        <v>0</v>
      </c>
      <c r="T12" s="664">
        <f>B12-B40</f>
        <v>0</v>
      </c>
      <c r="U12" s="678">
        <f t="shared" ref="U12:AA12" si="5">C12-C40</f>
        <v>0</v>
      </c>
      <c r="V12" s="678">
        <f t="shared" si="5"/>
        <v>0</v>
      </c>
      <c r="W12" s="678">
        <f t="shared" si="5"/>
        <v>0</v>
      </c>
      <c r="X12" s="678">
        <f t="shared" si="5"/>
        <v>0</v>
      </c>
      <c r="Y12" s="678">
        <f t="shared" si="5"/>
        <v>0</v>
      </c>
      <c r="Z12" s="678">
        <f t="shared" si="5"/>
        <v>0</v>
      </c>
      <c r="AA12" s="619">
        <f t="shared" si="5"/>
        <v>0</v>
      </c>
    </row>
    <row r="13" spans="1:36" ht="15" customHeight="1" thickBot="1">
      <c r="A13" s="14" t="s">
        <v>27</v>
      </c>
      <c r="B13" s="22"/>
      <c r="C13" s="22"/>
      <c r="D13" s="22"/>
      <c r="E13" s="22"/>
      <c r="F13" s="22"/>
      <c r="G13" s="22"/>
      <c r="H13" s="22"/>
      <c r="I13" s="15">
        <f t="shared" ref="I13:I14" si="6">SUM(B13:H13)</f>
        <v>0</v>
      </c>
      <c r="R13" s="619">
        <f t="shared" si="1"/>
        <v>0</v>
      </c>
    </row>
    <row r="14" spans="1:36" ht="15" customHeight="1" thickBot="1">
      <c r="A14" s="14" t="s">
        <v>28</v>
      </c>
      <c r="B14" s="22"/>
      <c r="C14" s="22"/>
      <c r="D14" s="22"/>
      <c r="E14" s="22"/>
      <c r="F14" s="22"/>
      <c r="G14" s="22"/>
      <c r="H14" s="22"/>
      <c r="I14" s="15">
        <f t="shared" si="6"/>
        <v>0</v>
      </c>
      <c r="R14" s="619">
        <f t="shared" si="1"/>
        <v>0</v>
      </c>
      <c r="AC14" s="679" t="s">
        <v>1059</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32">
        <f>B12+B13-B14-B15</f>
        <v>0</v>
      </c>
      <c r="L15" s="664">
        <f>C12+C13-C14-C15</f>
        <v>0</v>
      </c>
      <c r="M15" s="664">
        <f t="shared" ref="M15:R15" si="8">D12+D13-D14-D15</f>
        <v>0</v>
      </c>
      <c r="N15" s="664">
        <f t="shared" si="8"/>
        <v>0</v>
      </c>
      <c r="O15" s="664">
        <f t="shared" si="8"/>
        <v>0</v>
      </c>
      <c r="P15" s="664">
        <f t="shared" si="8"/>
        <v>0</v>
      </c>
      <c r="Q15" s="664">
        <f t="shared" si="8"/>
        <v>0</v>
      </c>
      <c r="R15" s="664">
        <f t="shared" si="8"/>
        <v>0</v>
      </c>
      <c r="AC15" s="632">
        <f>B15+B20-'BS old'!$E$13</f>
        <v>0</v>
      </c>
      <c r="AD15" s="678">
        <f>C15+C20-'BS old'!$E$14</f>
        <v>0</v>
      </c>
      <c r="AE15" s="678">
        <f>D15+D20-'BS old'!$E$15</f>
        <v>0</v>
      </c>
      <c r="AF15" s="678">
        <f>E15+E20-'BS old'!$E$16</f>
        <v>0</v>
      </c>
      <c r="AG15" s="678">
        <f>F15+F20-'BS old'!$E$17</f>
        <v>0</v>
      </c>
      <c r="AH15" s="678">
        <f>G15+G20-'BS old'!$E$18</f>
        <v>0</v>
      </c>
      <c r="AI15" s="678">
        <f>H15+H20-'BS old'!$E$19</f>
        <v>0</v>
      </c>
      <c r="AJ15" s="619">
        <f>I15+I20-'BS old'!$E$12</f>
        <v>0</v>
      </c>
    </row>
    <row r="16" spans="1:36" ht="15" customHeight="1" thickTop="1" thickBot="1">
      <c r="A16" s="41" t="s">
        <v>33</v>
      </c>
      <c r="B16" s="42"/>
      <c r="C16" s="42"/>
      <c r="D16" s="42"/>
      <c r="E16" s="42"/>
      <c r="F16" s="42"/>
      <c r="G16" s="42"/>
      <c r="H16" s="42"/>
      <c r="I16" s="43"/>
      <c r="R16" s="619"/>
    </row>
    <row r="17" spans="1:36" ht="15" customHeight="1" thickTop="1" thickBot="1">
      <c r="A17" s="44" t="s">
        <v>32</v>
      </c>
      <c r="B17" s="22"/>
      <c r="C17" s="22"/>
      <c r="D17" s="22"/>
      <c r="E17" s="22"/>
      <c r="F17" s="22"/>
      <c r="G17" s="22"/>
      <c r="H17" s="22"/>
      <c r="I17" s="15">
        <f>SUM(B17:H17)</f>
        <v>0</v>
      </c>
      <c r="R17" s="619">
        <f t="shared" si="1"/>
        <v>0</v>
      </c>
      <c r="T17" s="664">
        <f>B17-B45</f>
        <v>0</v>
      </c>
      <c r="U17" s="678">
        <f t="shared" ref="U17:AA17" si="9">C17-C45</f>
        <v>0</v>
      </c>
      <c r="V17" s="678">
        <f t="shared" si="9"/>
        <v>0</v>
      </c>
      <c r="W17" s="678">
        <f t="shared" si="9"/>
        <v>0</v>
      </c>
      <c r="X17" s="678">
        <f t="shared" si="9"/>
        <v>0</v>
      </c>
      <c r="Y17" s="678">
        <f t="shared" si="9"/>
        <v>0</v>
      </c>
      <c r="Z17" s="678">
        <f t="shared" si="9"/>
        <v>0</v>
      </c>
      <c r="AA17" s="619">
        <f t="shared" si="9"/>
        <v>0</v>
      </c>
    </row>
    <row r="18" spans="1:36" ht="15" customHeight="1" thickBot="1">
      <c r="A18" s="14" t="s">
        <v>27</v>
      </c>
      <c r="B18" s="22"/>
      <c r="C18" s="22"/>
      <c r="D18" s="22"/>
      <c r="E18" s="22"/>
      <c r="F18" s="22"/>
      <c r="G18" s="22"/>
      <c r="H18" s="22"/>
      <c r="I18" s="15">
        <f t="shared" ref="I18:I19" si="10">SUM(B18:H18)</f>
        <v>0</v>
      </c>
      <c r="R18" s="619">
        <f t="shared" si="1"/>
        <v>0</v>
      </c>
    </row>
    <row r="19" spans="1:36" ht="15" customHeight="1" thickBot="1">
      <c r="A19" s="14" t="s">
        <v>28</v>
      </c>
      <c r="B19" s="22"/>
      <c r="C19" s="22"/>
      <c r="D19" s="22"/>
      <c r="E19" s="22"/>
      <c r="F19" s="22"/>
      <c r="G19" s="22"/>
      <c r="H19" s="22"/>
      <c r="I19" s="15">
        <f t="shared" si="10"/>
        <v>0</v>
      </c>
      <c r="R19" s="619">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32">
        <f>B17+B18-B19-B20</f>
        <v>0</v>
      </c>
      <c r="L20" s="664">
        <f>C17+C18-C19-C20</f>
        <v>0</v>
      </c>
      <c r="M20" s="664">
        <f t="shared" ref="M20:R20" si="16">D17+D18-D19-D20</f>
        <v>0</v>
      </c>
      <c r="N20" s="664">
        <f t="shared" si="16"/>
        <v>0</v>
      </c>
      <c r="O20" s="664">
        <f t="shared" si="16"/>
        <v>0</v>
      </c>
      <c r="P20" s="664">
        <f t="shared" si="16"/>
        <v>0</v>
      </c>
      <c r="Q20" s="664">
        <f t="shared" si="16"/>
        <v>0</v>
      </c>
      <c r="R20" s="664">
        <f t="shared" si="16"/>
        <v>0</v>
      </c>
    </row>
    <row r="21" spans="1:36" ht="15" customHeight="1" thickTop="1" thickBot="1">
      <c r="A21" s="41" t="s">
        <v>34</v>
      </c>
      <c r="B21" s="42"/>
      <c r="C21" s="42"/>
      <c r="D21" s="42"/>
      <c r="E21" s="42"/>
      <c r="F21" s="42"/>
      <c r="G21" s="42"/>
      <c r="H21" s="42"/>
      <c r="I21" s="43"/>
      <c r="R21" s="619"/>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32">
        <f>B6-B12-B17-B22</f>
        <v>0</v>
      </c>
      <c r="L22" s="664">
        <f t="shared" ref="L22:N22" si="18">C6-C12-C17-C22</f>
        <v>0</v>
      </c>
      <c r="M22" s="664">
        <f t="shared" si="18"/>
        <v>0</v>
      </c>
      <c r="N22" s="664">
        <f t="shared" si="18"/>
        <v>0</v>
      </c>
      <c r="O22" s="664">
        <f>F6-F12-F17-F22</f>
        <v>0</v>
      </c>
      <c r="P22" s="664">
        <f t="shared" ref="P22:Q22" si="19">G6-G12-G17-G22</f>
        <v>0</v>
      </c>
      <c r="Q22" s="664">
        <f t="shared" si="19"/>
        <v>0</v>
      </c>
      <c r="R22" s="619">
        <f t="shared" si="1"/>
        <v>0</v>
      </c>
      <c r="T22" s="664">
        <f>B22-B48</f>
        <v>0</v>
      </c>
      <c r="U22" s="678">
        <f t="shared" ref="U22:AA22" si="20">C22-C48</f>
        <v>0</v>
      </c>
      <c r="V22" s="678">
        <f t="shared" si="20"/>
        <v>0</v>
      </c>
      <c r="W22" s="678">
        <f t="shared" si="20"/>
        <v>0</v>
      </c>
      <c r="X22" s="678">
        <f t="shared" si="20"/>
        <v>0</v>
      </c>
      <c r="Y22" s="678">
        <f t="shared" si="20"/>
        <v>0</v>
      </c>
      <c r="Z22" s="678">
        <f t="shared" si="20"/>
        <v>0</v>
      </c>
      <c r="AA22" s="619">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32">
        <f>B10-B15-B20-B23</f>
        <v>0</v>
      </c>
      <c r="L23" s="664">
        <f t="shared" ref="L23:N23" si="22">C10-C15-C20-C23</f>
        <v>0</v>
      </c>
      <c r="M23" s="664">
        <f t="shared" si="22"/>
        <v>0</v>
      </c>
      <c r="N23" s="664">
        <f t="shared" si="22"/>
        <v>0</v>
      </c>
      <c r="O23" s="664">
        <f>F10-F15-F20-F23</f>
        <v>0</v>
      </c>
      <c r="P23" s="664">
        <f t="shared" ref="P23:Q23" si="23">G10-G15-G20-G23</f>
        <v>0</v>
      </c>
      <c r="Q23" s="664">
        <f t="shared" si="23"/>
        <v>0</v>
      </c>
      <c r="R23" s="619">
        <f>SUM(B23:H23)-I23</f>
        <v>0</v>
      </c>
      <c r="AC23" s="632">
        <f>B23-'BS old'!$F$13</f>
        <v>0</v>
      </c>
      <c r="AD23" s="678">
        <f>C23-'BS old'!$F$14</f>
        <v>0</v>
      </c>
      <c r="AE23" s="678">
        <f>D23-'BS old'!$F$15</f>
        <v>0</v>
      </c>
      <c r="AF23" s="678">
        <f>E23-'BS old'!$F$16</f>
        <v>0</v>
      </c>
      <c r="AG23" s="678">
        <f>F23-'BS old'!$F$17</f>
        <v>0</v>
      </c>
      <c r="AH23" s="678">
        <f>G23-'BS old'!$F$18</f>
        <v>0</v>
      </c>
      <c r="AI23" s="678">
        <f>H23-'BS old'!$F$19</f>
        <v>0</v>
      </c>
      <c r="AJ23" s="619">
        <f>I23-'BS old'!$F$12</f>
        <v>0</v>
      </c>
    </row>
    <row r="24" spans="1:36" ht="15.7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75" thickBot="1">
      <c r="A27" s="48"/>
      <c r="B27" s="48"/>
      <c r="C27" s="48"/>
      <c r="D27" s="48"/>
      <c r="E27" s="48"/>
      <c r="F27" s="48"/>
      <c r="G27" s="48"/>
      <c r="H27" s="48"/>
      <c r="I27" s="20"/>
    </row>
    <row r="28" spans="1:36" ht="15" customHeight="1" thickTop="1" thickBot="1">
      <c r="A28" s="1479" t="s">
        <v>20</v>
      </c>
      <c r="B28" s="1481" t="s">
        <v>3</v>
      </c>
      <c r="C28" s="1487"/>
      <c r="D28" s="1487"/>
      <c r="E28" s="1487"/>
      <c r="F28" s="1487"/>
      <c r="G28" s="1487"/>
      <c r="H28" s="1487"/>
      <c r="I28" s="1482"/>
    </row>
    <row r="29" spans="1:36" ht="35.25" thickTop="1" thickBot="1">
      <c r="A29" s="1486"/>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19">
        <f>SUM(B31:H31)-I31</f>
        <v>0</v>
      </c>
    </row>
    <row r="32" spans="1:36" ht="15" customHeight="1" thickBot="1">
      <c r="A32" s="14" t="s">
        <v>27</v>
      </c>
      <c r="B32" s="22"/>
      <c r="C32" s="22"/>
      <c r="D32" s="22"/>
      <c r="E32" s="22"/>
      <c r="F32" s="46"/>
      <c r="G32" s="22"/>
      <c r="H32" s="22"/>
      <c r="I32" s="15">
        <f t="shared" ref="I32:I34" si="24">SUM(B32:H32)</f>
        <v>0</v>
      </c>
      <c r="R32" s="619">
        <f t="shared" ref="R32:R34" si="25">SUM(B32:H32)-I32</f>
        <v>0</v>
      </c>
    </row>
    <row r="33" spans="1:37" ht="15" customHeight="1" thickBot="1">
      <c r="A33" s="14" t="s">
        <v>28</v>
      </c>
      <c r="B33" s="22"/>
      <c r="C33" s="22"/>
      <c r="D33" s="22"/>
      <c r="E33" s="22"/>
      <c r="F33" s="46"/>
      <c r="G33" s="22"/>
      <c r="H33" s="22"/>
      <c r="I33" s="15">
        <f t="shared" si="24"/>
        <v>0</v>
      </c>
      <c r="R33" s="619">
        <f t="shared" si="25"/>
        <v>0</v>
      </c>
    </row>
    <row r="34" spans="1:37" ht="15" customHeight="1" thickBot="1">
      <c r="A34" s="14" t="s">
        <v>29</v>
      </c>
      <c r="B34" s="22"/>
      <c r="C34" s="22"/>
      <c r="D34" s="22"/>
      <c r="E34" s="22"/>
      <c r="F34" s="46"/>
      <c r="G34" s="22"/>
      <c r="H34" s="22"/>
      <c r="I34" s="15">
        <f t="shared" si="24"/>
        <v>0</v>
      </c>
      <c r="R34" s="619">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32">
        <f>B31+B32-B33+B34-B35</f>
        <v>0</v>
      </c>
      <c r="L35" s="664">
        <f t="shared" ref="L35:R35" si="27">C31+C32-C33+C34-C35</f>
        <v>0</v>
      </c>
      <c r="M35" s="664">
        <f t="shared" si="27"/>
        <v>0</v>
      </c>
      <c r="N35" s="664">
        <f t="shared" si="27"/>
        <v>0</v>
      </c>
      <c r="O35" s="664">
        <f t="shared" si="27"/>
        <v>0</v>
      </c>
      <c r="P35" s="664">
        <f t="shared" si="27"/>
        <v>0</v>
      </c>
      <c r="Q35" s="664">
        <f t="shared" si="27"/>
        <v>0</v>
      </c>
      <c r="R35" s="664">
        <f t="shared" si="27"/>
        <v>0</v>
      </c>
    </row>
    <row r="36" spans="1:37" ht="15" customHeight="1" thickTop="1" thickBot="1">
      <c r="A36" s="41" t="s">
        <v>31</v>
      </c>
      <c r="B36" s="42"/>
      <c r="C36" s="42"/>
      <c r="D36" s="42"/>
      <c r="E36" s="42"/>
      <c r="F36" s="42"/>
      <c r="G36" s="42"/>
      <c r="H36" s="42"/>
      <c r="I36" s="43"/>
      <c r="R36" s="619"/>
    </row>
    <row r="37" spans="1:37" ht="15" customHeight="1" thickTop="1" thickBot="1">
      <c r="A37" s="44" t="s">
        <v>32</v>
      </c>
      <c r="B37" s="22"/>
      <c r="C37" s="22"/>
      <c r="D37" s="22"/>
      <c r="E37" s="22"/>
      <c r="F37" s="22"/>
      <c r="G37" s="22"/>
      <c r="H37" s="22"/>
      <c r="I37" s="15">
        <f>SUM(B37:H37)</f>
        <v>0</v>
      </c>
      <c r="R37" s="619">
        <f t="shared" ref="R37:R39" si="28">SUM(B37:H37)-I37</f>
        <v>0</v>
      </c>
    </row>
    <row r="38" spans="1:37" ht="15" customHeight="1" thickBot="1">
      <c r="A38" s="14" t="s">
        <v>27</v>
      </c>
      <c r="B38" s="22"/>
      <c r="C38" s="22"/>
      <c r="D38" s="22"/>
      <c r="E38" s="22"/>
      <c r="F38" s="22"/>
      <c r="G38" s="22"/>
      <c r="H38" s="22"/>
      <c r="I38" s="15">
        <f t="shared" ref="I38:I39" si="29">SUM(B38:H38)</f>
        <v>0</v>
      </c>
      <c r="R38" s="619">
        <f t="shared" si="28"/>
        <v>0</v>
      </c>
    </row>
    <row r="39" spans="1:37" ht="15" customHeight="1" thickBot="1">
      <c r="A39" s="14" t="s">
        <v>28</v>
      </c>
      <c r="B39" s="22"/>
      <c r="C39" s="22"/>
      <c r="D39" s="22"/>
      <c r="E39" s="22"/>
      <c r="F39" s="22"/>
      <c r="G39" s="22"/>
      <c r="H39" s="22"/>
      <c r="I39" s="15">
        <f t="shared" si="29"/>
        <v>0</v>
      </c>
      <c r="R39" s="619">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32">
        <f>B37+B38-B39-B40</f>
        <v>0</v>
      </c>
      <c r="L40" s="664">
        <f>C37+C38-C39-C40</f>
        <v>0</v>
      </c>
      <c r="M40" s="664">
        <f t="shared" ref="M40:R40" si="31">D37+D38-D39-D40</f>
        <v>0</v>
      </c>
      <c r="N40" s="664">
        <f t="shared" si="31"/>
        <v>0</v>
      </c>
      <c r="O40" s="664">
        <f t="shared" si="31"/>
        <v>0</v>
      </c>
      <c r="P40" s="664">
        <f t="shared" si="31"/>
        <v>0</v>
      </c>
      <c r="Q40" s="664">
        <f t="shared" si="31"/>
        <v>0</v>
      </c>
      <c r="R40" s="664">
        <f t="shared" si="31"/>
        <v>0</v>
      </c>
    </row>
    <row r="41" spans="1:37" ht="15" customHeight="1" thickTop="1" thickBot="1">
      <c r="A41" s="41" t="s">
        <v>33</v>
      </c>
      <c r="B41" s="42"/>
      <c r="C41" s="42"/>
      <c r="D41" s="42"/>
      <c r="E41" s="42"/>
      <c r="F41" s="42"/>
      <c r="G41" s="42"/>
      <c r="H41" s="42"/>
      <c r="I41" s="43"/>
      <c r="R41" s="619"/>
    </row>
    <row r="42" spans="1:37" ht="15" customHeight="1" thickTop="1" thickBot="1">
      <c r="A42" s="44" t="s">
        <v>32</v>
      </c>
      <c r="B42" s="22"/>
      <c r="C42" s="22"/>
      <c r="D42" s="22"/>
      <c r="E42" s="22"/>
      <c r="F42" s="22"/>
      <c r="G42" s="22"/>
      <c r="H42" s="22"/>
      <c r="I42" s="15">
        <f>SUM(B42:H42)</f>
        <v>0</v>
      </c>
      <c r="R42" s="619">
        <f t="shared" ref="R42:R44" si="32">SUM(B42:H42)-I42</f>
        <v>0</v>
      </c>
    </row>
    <row r="43" spans="1:37" ht="15" customHeight="1" thickBot="1">
      <c r="A43" s="14" t="s">
        <v>27</v>
      </c>
      <c r="B43" s="22"/>
      <c r="C43" s="22"/>
      <c r="D43" s="22"/>
      <c r="E43" s="22"/>
      <c r="F43" s="22"/>
      <c r="G43" s="22"/>
      <c r="H43" s="22"/>
      <c r="I43" s="15">
        <f t="shared" ref="I43:I44" si="33">SUM(B43:H43)</f>
        <v>0</v>
      </c>
      <c r="R43" s="619">
        <f t="shared" si="32"/>
        <v>0</v>
      </c>
    </row>
    <row r="44" spans="1:37" ht="15" customHeight="1" thickBot="1">
      <c r="A44" s="14" t="s">
        <v>28</v>
      </c>
      <c r="B44" s="22"/>
      <c r="C44" s="22"/>
      <c r="D44" s="22"/>
      <c r="E44" s="22"/>
      <c r="F44" s="22"/>
      <c r="G44" s="22"/>
      <c r="H44" s="22"/>
      <c r="I44" s="15">
        <f t="shared" si="33"/>
        <v>0</v>
      </c>
      <c r="R44" s="619">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32">
        <f>B42+B43-B44-B45</f>
        <v>0</v>
      </c>
      <c r="L45" s="664">
        <f>C42+C43-C44-C45</f>
        <v>0</v>
      </c>
      <c r="M45" s="664">
        <f t="shared" ref="M45:R45" si="35">D42+D43-D44-D45</f>
        <v>0</v>
      </c>
      <c r="N45" s="664">
        <f t="shared" si="35"/>
        <v>0</v>
      </c>
      <c r="O45" s="664">
        <f t="shared" si="35"/>
        <v>0</v>
      </c>
      <c r="P45" s="664">
        <f t="shared" si="35"/>
        <v>0</v>
      </c>
      <c r="Q45" s="664">
        <f t="shared" si="35"/>
        <v>0</v>
      </c>
      <c r="R45" s="664">
        <f t="shared" si="35"/>
        <v>0</v>
      </c>
    </row>
    <row r="46" spans="1:37" ht="15" customHeight="1" thickTop="1" thickBot="1">
      <c r="A46" s="41" t="s">
        <v>34</v>
      </c>
      <c r="B46" s="42"/>
      <c r="C46" s="42"/>
      <c r="D46" s="42"/>
      <c r="E46" s="42"/>
      <c r="F46" s="42"/>
      <c r="G46" s="42"/>
      <c r="H46" s="42"/>
      <c r="I46" s="43"/>
      <c r="R46" s="619"/>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32">
        <f>B31-B37-B42-B47</f>
        <v>0</v>
      </c>
      <c r="L47" s="664">
        <f t="shared" ref="L47:N47" si="37">C31-C37-C42-C47</f>
        <v>0</v>
      </c>
      <c r="M47" s="664">
        <f t="shared" si="37"/>
        <v>0</v>
      </c>
      <c r="N47" s="664">
        <f t="shared" si="37"/>
        <v>0</v>
      </c>
      <c r="O47" s="664">
        <f>F31-F37-F42-F47</f>
        <v>0</v>
      </c>
      <c r="P47" s="664">
        <f t="shared" ref="P47:Q47" si="38">G31-G37-G42-G47</f>
        <v>0</v>
      </c>
      <c r="Q47" s="664">
        <f t="shared" si="38"/>
        <v>0</v>
      </c>
      <c r="R47" s="619">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32">
        <f>B35-B40-B45-B48</f>
        <v>0</v>
      </c>
      <c r="L48" s="664">
        <f t="shared" ref="L48:N48" si="41">C35-C40-C45-C48</f>
        <v>0</v>
      </c>
      <c r="M48" s="664">
        <f t="shared" si="41"/>
        <v>0</v>
      </c>
      <c r="N48" s="664">
        <f t="shared" si="41"/>
        <v>0</v>
      </c>
      <c r="O48" s="664">
        <f>F35-F40-F45-F48</f>
        <v>0</v>
      </c>
      <c r="P48" s="664">
        <f t="shared" ref="P48:Q48" si="42">G35-G40-G45-G48</f>
        <v>0</v>
      </c>
      <c r="Q48" s="664">
        <f t="shared" si="42"/>
        <v>0</v>
      </c>
      <c r="R48" s="619">
        <f>SUM(B48:H48)-I48</f>
        <v>0</v>
      </c>
      <c r="AC48" s="632">
        <f>B48-'BS old'!$G$13</f>
        <v>0</v>
      </c>
      <c r="AD48" s="678">
        <f>C48-'BS old'!$G$14</f>
        <v>0</v>
      </c>
      <c r="AE48" s="678">
        <f>D48-'BS old'!$IB$15</f>
        <v>0</v>
      </c>
      <c r="AF48" s="678">
        <f>E48-'BS old'!$G$16</f>
        <v>0</v>
      </c>
      <c r="AG48" s="678">
        <f>F48-'BS old'!$G$17</f>
        <v>0</v>
      </c>
      <c r="AH48" s="678">
        <f>G48-'BS old'!$G$18</f>
        <v>0</v>
      </c>
      <c r="AI48" s="678">
        <f>H48-'BS old'!$G$19</f>
        <v>0</v>
      </c>
      <c r="AJ48" s="619">
        <f>I48-'BS old'!$G$12</f>
        <v>0</v>
      </c>
      <c r="AK48" s="342"/>
    </row>
    <row r="49" ht="15.75" thickTop="1"/>
  </sheetData>
  <mergeCells count="7">
    <mergeCell ref="T1:AA1"/>
    <mergeCell ref="AC1:AJ1"/>
    <mergeCell ref="A28:A29"/>
    <mergeCell ref="B28:I28"/>
    <mergeCell ref="A3:A4"/>
    <mergeCell ref="B3:I3"/>
    <mergeCell ref="K1:R1"/>
  </mergeCells>
  <conditionalFormatting sqref="K6:R23">
    <cfRule type="cellIs" dxfId="274" priority="13" operator="lessThan">
      <formula>0</formula>
    </cfRule>
    <cfRule type="cellIs" dxfId="273" priority="14" operator="greaterThan">
      <formula>0</formula>
    </cfRule>
  </conditionalFormatting>
  <conditionalFormatting sqref="K31:R48">
    <cfRule type="cellIs" dxfId="272" priority="11" operator="lessThan">
      <formula>0</formula>
    </cfRule>
    <cfRule type="cellIs" dxfId="271" priority="12" operator="greaterThan">
      <formula>0</formula>
    </cfRule>
  </conditionalFormatting>
  <conditionalFormatting sqref="T6:AA22">
    <cfRule type="cellIs" dxfId="270" priority="9" operator="lessThan">
      <formula>0</formula>
    </cfRule>
    <cfRule type="cellIs" dxfId="269" priority="10" operator="greaterThan">
      <formula>0</formula>
    </cfRule>
  </conditionalFormatting>
  <conditionalFormatting sqref="AC10:AJ48">
    <cfRule type="cellIs" dxfId="268" priority="7" operator="lessThan">
      <formula>0</formula>
    </cfRule>
    <cfRule type="cellIs" dxfId="267" priority="8" operator="greaterThan">
      <formula>0</formula>
    </cfRule>
  </conditionalFormatting>
  <conditionalFormatting sqref="K6:R23">
    <cfRule type="cellIs" dxfId="266" priority="5" operator="lessThan">
      <formula>0</formula>
    </cfRule>
    <cfRule type="cellIs" dxfId="265" priority="6" operator="greaterThan">
      <formula>0</formula>
    </cfRule>
  </conditionalFormatting>
  <conditionalFormatting sqref="K31:R48">
    <cfRule type="cellIs" dxfId="264" priority="3" operator="lessThan">
      <formula>0</formula>
    </cfRule>
    <cfRule type="cellIs" dxfId="263" priority="4" operator="greaterThan">
      <formula>0</formula>
    </cfRule>
  </conditionalFormatting>
  <conditionalFormatting sqref="K31:R48">
    <cfRule type="cellIs" dxfId="262" priority="1" operator="lessThan">
      <formula>0</formula>
    </cfRule>
    <cfRule type="cellIs" dxfId="261" priority="2" operator="greaterThan">
      <formula>0</formula>
    </cfRule>
  </conditionalFormatting>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cols>
    <col min="1" max="37" width="2.5703125" style="398" customWidth="1"/>
    <col min="38" max="38" width="0.140625" style="398" customWidth="1"/>
    <col min="39" max="39" width="2" style="398" customWidth="1"/>
    <col min="40" max="40" width="0.425781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c r="B1" s="827"/>
      <c r="C1" s="827" t="s">
        <v>1061</v>
      </c>
      <c r="N1" s="2005" t="s">
        <v>1474</v>
      </c>
      <c r="O1" s="2005"/>
      <c r="P1" s="2005"/>
      <c r="Q1" s="2005"/>
      <c r="R1" s="2005"/>
      <c r="S1" s="2005"/>
      <c r="T1" s="2005"/>
      <c r="U1" s="2005"/>
      <c r="V1" s="2005"/>
      <c r="W1" s="2005"/>
      <c r="X1" s="2027"/>
    </row>
    <row r="2" spans="1:37" s="405" customFormat="1" ht="21" customHeight="1" thickBot="1">
      <c r="B2" s="829"/>
      <c r="C2" s="830" t="s">
        <v>1475</v>
      </c>
      <c r="D2" s="830"/>
      <c r="E2" s="830"/>
      <c r="F2" s="830"/>
      <c r="G2" s="830"/>
      <c r="H2" s="830"/>
      <c r="I2" s="830"/>
      <c r="J2" s="831"/>
      <c r="K2" s="830"/>
      <c r="L2" s="830"/>
      <c r="M2" s="832"/>
      <c r="N2" s="2005"/>
      <c r="O2" s="2005"/>
      <c r="P2" s="2005"/>
      <c r="Q2" s="2005" t="s">
        <v>1474</v>
      </c>
      <c r="R2" s="2005"/>
      <c r="S2" s="2005"/>
      <c r="T2" s="2005"/>
      <c r="U2" s="2005"/>
      <c r="V2" s="2005"/>
      <c r="W2" s="2005"/>
      <c r="X2" s="2027"/>
    </row>
    <row r="3" spans="1:37" ht="13.5" customHeight="1" thickBot="1">
      <c r="N3" s="2028"/>
      <c r="O3" s="2028"/>
      <c r="P3" s="2028"/>
      <c r="Q3" s="2028"/>
      <c r="R3" s="2028"/>
      <c r="S3" s="2028"/>
      <c r="T3" s="2028"/>
      <c r="U3" s="2028"/>
      <c r="V3" s="2028"/>
      <c r="W3" s="2028"/>
      <c r="X3" s="2029"/>
    </row>
    <row r="4" spans="1:37" ht="28.5" customHeight="1" thickBot="1">
      <c r="J4" s="2030" t="s">
        <v>1476</v>
      </c>
      <c r="K4" s="2031"/>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834"/>
      <c r="W4" s="500" t="s">
        <v>1477</v>
      </c>
      <c r="X4" s="500"/>
      <c r="Y4" s="500"/>
      <c r="Z4" s="500"/>
      <c r="AA4" s="499"/>
    </row>
    <row r="5" spans="1:37" ht="7.5" customHeight="1" thickBot="1"/>
    <row r="6" spans="1:37" s="495" customFormat="1" ht="14.25" customHeight="1">
      <c r="A6" s="498" t="s">
        <v>2642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1587</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1478</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c r="AF9" s="473"/>
      <c r="AG9" s="473"/>
    </row>
    <row r="10" spans="1:37" s="470" customFormat="1" ht="14.25" customHeight="1">
      <c r="A10" s="472" t="s">
        <v>1479</v>
      </c>
      <c r="B10" s="471"/>
      <c r="C10" s="471"/>
      <c r="D10" s="471"/>
      <c r="E10" s="471"/>
      <c r="F10" s="471"/>
      <c r="G10" s="471"/>
      <c r="H10" s="471"/>
      <c r="I10" s="415"/>
      <c r="J10" s="414"/>
      <c r="K10" s="488" t="s">
        <v>1480</v>
      </c>
      <c r="L10" s="471"/>
      <c r="M10" s="489"/>
      <c r="N10" s="489"/>
      <c r="O10" s="489"/>
      <c r="P10" s="471"/>
      <c r="Q10" s="488" t="s">
        <v>1480</v>
      </c>
      <c r="R10" s="471"/>
      <c r="S10" s="415"/>
      <c r="T10" s="471"/>
      <c r="U10" s="471"/>
      <c r="V10" s="487"/>
      <c r="W10" s="471"/>
      <c r="X10" s="471"/>
      <c r="Y10" s="471"/>
      <c r="Z10" s="471"/>
      <c r="AA10" s="471"/>
      <c r="AB10" s="471"/>
      <c r="AC10" s="471"/>
      <c r="AD10" s="488" t="s">
        <v>1481</v>
      </c>
      <c r="AE10" s="488"/>
      <c r="AF10" s="488"/>
      <c r="AG10" s="488" t="s">
        <v>1482</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3</v>
      </c>
      <c r="E11" s="449" t="str">
        <f>MID('Input data'!$C$24,5,1)</f>
        <v>9</v>
      </c>
      <c r="F11" s="449" t="str">
        <f>MID('Input data'!$C$24,6,1)</f>
        <v>8</v>
      </c>
      <c r="G11" s="449" t="str">
        <f>MID('Input data'!$C$24,7,1)</f>
        <v>3</v>
      </c>
      <c r="H11" s="449" t="str">
        <f>MID('Input data'!$C$24,8,1)</f>
        <v>7</v>
      </c>
      <c r="I11" s="449" t="str">
        <f>MID('Input data'!$C$24,9,1)</f>
        <v>8</v>
      </c>
      <c r="J11" s="456" t="str">
        <f>MID('Input data'!$C$24,10,1)</f>
        <v>6</v>
      </c>
      <c r="K11" s="407"/>
      <c r="L11" s="473"/>
      <c r="M11" s="473"/>
      <c r="N11" s="473"/>
      <c r="O11" s="473"/>
      <c r="P11" s="473"/>
      <c r="Q11" s="473"/>
      <c r="R11" s="473"/>
      <c r="S11" s="473"/>
      <c r="T11" s="473"/>
      <c r="U11" s="473"/>
      <c r="V11" s="479"/>
      <c r="W11" s="478" t="s">
        <v>1483</v>
      </c>
      <c r="X11" s="473"/>
      <c r="Y11" s="473"/>
      <c r="Z11" s="473"/>
      <c r="AA11" s="473"/>
      <c r="AB11" s="478" t="s">
        <v>1484</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c r="A12" s="411" t="s">
        <v>1485</v>
      </c>
      <c r="B12" s="473"/>
      <c r="C12" s="473"/>
      <c r="D12" s="473"/>
      <c r="E12" s="473"/>
      <c r="F12" s="473"/>
      <c r="G12" s="473"/>
      <c r="H12" s="407"/>
      <c r="I12" s="407"/>
      <c r="J12" s="406"/>
      <c r="K12" s="407"/>
      <c r="L12" s="486" t="str">
        <f>IF('Input data'!D7="x","x"," ")</f>
        <v xml:space="preserve"> </v>
      </c>
      <c r="M12" s="478" t="s">
        <v>1486</v>
      </c>
      <c r="N12" s="480"/>
      <c r="O12" s="480"/>
      <c r="P12" s="480"/>
      <c r="Q12" s="480"/>
      <c r="R12" s="486" t="str">
        <f>IF('Input data'!D17="x","x"," ")</f>
        <v xml:space="preserve"> </v>
      </c>
      <c r="S12" s="478" t="s">
        <v>1487</v>
      </c>
      <c r="T12" s="473"/>
      <c r="U12" s="473"/>
      <c r="V12" s="479"/>
      <c r="W12" s="835"/>
      <c r="X12" s="836"/>
      <c r="Y12" s="836"/>
      <c r="Z12" s="836"/>
      <c r="AA12" s="836"/>
      <c r="AB12" s="837" t="s">
        <v>1488</v>
      </c>
      <c r="AC12" s="836"/>
      <c r="AD12" s="838" t="str">
        <f>MID('Input data'!$B$13,1,1)</f>
        <v>1</v>
      </c>
      <c r="AE12" s="838" t="str">
        <f>MID('Input data'!$B$13,2,1)</f>
        <v>2</v>
      </c>
      <c r="AF12" s="838"/>
      <c r="AG12" s="838" t="str">
        <f>MID('Input data'!$B$14,1,1)</f>
        <v>2</v>
      </c>
      <c r="AH12" s="838" t="str">
        <f>MID('Input data'!$B$14,2,1)</f>
        <v>0</v>
      </c>
      <c r="AI12" s="838" t="str">
        <f>MID('Input data'!$B$14,3,1)</f>
        <v>1</v>
      </c>
      <c r="AJ12" s="838" t="str">
        <f>MID('Input data'!$B$14,4,1)</f>
        <v>4</v>
      </c>
      <c r="AK12" s="839"/>
    </row>
    <row r="13" spans="1:37" s="470" customFormat="1" ht="19.5" customHeight="1">
      <c r="A13" s="484" t="str">
        <f>LEFT('Input data'!C26,1)</f>
        <v>4</v>
      </c>
      <c r="B13" s="449" t="str">
        <f>MID('Input data'!$C$26,2,1)</f>
        <v>7</v>
      </c>
      <c r="C13" s="449" t="str">
        <f>MID('Input data'!$C$26,3,1)</f>
        <v>5</v>
      </c>
      <c r="D13" s="449" t="str">
        <f>MID('Input data'!$C$26,4,1)</f>
        <v>5</v>
      </c>
      <c r="E13" s="449" t="str">
        <f>MID('Input data'!$C$26,5,1)</f>
        <v>5</v>
      </c>
      <c r="F13" s="449" t="str">
        <f>MID('Input data'!$C$26,6,1)</f>
        <v>6</v>
      </c>
      <c r="G13" s="449" t="str">
        <f>MID('Input data'!$C$26,7,1)</f>
        <v>2</v>
      </c>
      <c r="H13" s="449" t="str">
        <f>MID('Input data'!$C$26,8,1)</f>
        <v>9</v>
      </c>
      <c r="I13" s="407"/>
      <c r="J13" s="406"/>
      <c r="K13" s="407"/>
      <c r="L13" s="482" t="str">
        <f>IF('Input data'!D8="x","x", "")</f>
        <v/>
      </c>
      <c r="M13" s="478" t="s">
        <v>1489</v>
      </c>
      <c r="N13" s="480"/>
      <c r="O13" s="480"/>
      <c r="P13" s="480"/>
      <c r="Q13" s="480"/>
      <c r="R13" s="483" t="str">
        <f>IF('Input data'!D18="x","x"," ")</f>
        <v xml:space="preserve"> </v>
      </c>
      <c r="S13" s="478" t="s">
        <v>1490</v>
      </c>
      <c r="T13" s="473"/>
      <c r="U13" s="473"/>
      <c r="V13" s="479"/>
      <c r="W13" s="2021" t="s">
        <v>1491</v>
      </c>
      <c r="X13" s="2022"/>
      <c r="Y13" s="2022"/>
      <c r="Z13" s="2022"/>
      <c r="AA13" s="2022"/>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07"/>
      <c r="M14" s="478"/>
      <c r="N14" s="480"/>
      <c r="O14" s="480"/>
      <c r="P14" s="480"/>
      <c r="Q14" s="480"/>
      <c r="R14" s="481" t="s">
        <v>1492</v>
      </c>
      <c r="S14" s="480"/>
      <c r="T14" s="473"/>
      <c r="U14" s="473"/>
      <c r="V14" s="479"/>
      <c r="W14" s="2023"/>
      <c r="X14" s="2024"/>
      <c r="Y14" s="2024"/>
      <c r="Z14" s="2024"/>
      <c r="AA14" s="2024"/>
      <c r="AB14" s="478" t="s">
        <v>1484</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c r="A15" s="477">
        <f>'SK Cover sheet'!A15</f>
        <v>2</v>
      </c>
      <c r="B15" s="402">
        <f>'SK Cover sheet'!B15</f>
        <v>6</v>
      </c>
      <c r="C15" s="475" t="s">
        <v>1063</v>
      </c>
      <c r="D15" s="402">
        <f>'SK Cover sheet'!D15</f>
        <v>5</v>
      </c>
      <c r="E15" s="402">
        <f>'SK Cover sheet'!E15</f>
        <v>1</v>
      </c>
      <c r="F15" s="475" t="s">
        <v>1063</v>
      </c>
      <c r="G15" s="402" t="str">
        <f>'SK Cover sheet'!G15</f>
        <v>0</v>
      </c>
      <c r="H15" s="402"/>
      <c r="I15" s="402"/>
      <c r="J15" s="401"/>
      <c r="K15" s="402"/>
      <c r="L15" s="402"/>
      <c r="M15" s="402"/>
      <c r="N15" s="402"/>
      <c r="O15" s="402"/>
      <c r="P15" s="402"/>
      <c r="Q15" s="402"/>
      <c r="R15" s="402"/>
      <c r="S15" s="402"/>
      <c r="T15" s="475"/>
      <c r="U15" s="475"/>
      <c r="V15" s="476"/>
      <c r="W15" s="2025"/>
      <c r="X15" s="2026"/>
      <c r="Y15" s="2026"/>
      <c r="Z15" s="2026"/>
      <c r="AA15" s="2026"/>
      <c r="AB15" s="474" t="s">
        <v>1488</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50"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50" s="470" customFormat="1" ht="16.5">
      <c r="A18" s="472" t="s">
        <v>1493</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50" s="400" customFormat="1" ht="19.5" customHeight="1">
      <c r="A19" s="457" t="str">
        <f>+LEFT('Input data'!$F$3,1)</f>
        <v>B</v>
      </c>
      <c r="B19" s="449" t="str">
        <f>+MID('Input data'!$F$3,2,1)</f>
        <v>e</v>
      </c>
      <c r="C19" s="449" t="str">
        <f>+MID('Input data'!$F$3,3,1)</f>
        <v>s</v>
      </c>
      <c r="D19" s="449" t="str">
        <f>+MID('Input data'!$F$3,4,1)</f>
        <v>t</v>
      </c>
      <c r="E19" s="449" t="str">
        <f>+MID('Input data'!$F$3,5,1)</f>
        <v xml:space="preserve"> </v>
      </c>
      <c r="F19" s="449" t="str">
        <f>+MID('Input data'!$F$3,6,1)</f>
        <v>F</v>
      </c>
      <c r="G19" s="449" t="str">
        <f>+MID('Input data'!$F$3,7,1)</f>
        <v>r</v>
      </c>
      <c r="H19" s="449" t="str">
        <f>+MID('Input data'!$F$3,8,1)</f>
        <v>i</v>
      </c>
      <c r="I19" s="449" t="str">
        <f>+MID('Input data'!$F$3,9,1)</f>
        <v>e</v>
      </c>
      <c r="J19" s="449" t="str">
        <f>+MID('Input data'!$F$3,10,1)</f>
        <v>n</v>
      </c>
      <c r="K19" s="449" t="str">
        <f>+MID('Input data'!$F$3,11,1)</f>
        <v>d</v>
      </c>
      <c r="L19" s="449" t="str">
        <f>+MID('Input data'!$F$3,12,1)</f>
        <v>s</v>
      </c>
      <c r="M19" s="449" t="str">
        <f>+MID('Input data'!$F$3,13,1)</f>
        <v xml:space="preserve"> </v>
      </c>
      <c r="N19" s="449" t="str">
        <f>+MID('Input data'!$F$3,14,1)</f>
        <v>s</v>
      </c>
      <c r="O19" s="449" t="str">
        <f>+MID('Input data'!$F$3,15,1)</f>
        <v>.</v>
      </c>
      <c r="P19" s="449" t="str">
        <f>+MID('Input data'!$F$3,16,1)</f>
        <v>r</v>
      </c>
      <c r="Q19" s="449" t="str">
        <f>+MID('Input data'!$F$3,17,1)</f>
        <v>.</v>
      </c>
      <c r="R19" s="449" t="str">
        <f>+MID('Input data'!$F$3,18,1)</f>
        <v>o</v>
      </c>
      <c r="S19" s="449" t="str">
        <f>+MID('Input data'!$F$3,19,1)</f>
        <v>.</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50" s="539"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50" s="458" customFormat="1" ht="14.25" customHeight="1">
      <c r="A21" s="462" t="s">
        <v>1494</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50">
      <c r="A22" s="454" t="s">
        <v>1495</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1496</v>
      </c>
      <c r="AE22" s="407"/>
      <c r="AF22" s="407"/>
      <c r="AG22" s="407"/>
      <c r="AH22" s="407"/>
      <c r="AI22" s="407"/>
      <c r="AJ22" s="407"/>
      <c r="AK22" s="406"/>
    </row>
    <row r="23" spans="1:50" s="538" customFormat="1" ht="19.5" customHeight="1">
      <c r="A23" s="457" t="str">
        <f>+LEFT('Input data'!$C$28,1)</f>
        <v/>
      </c>
      <c r="B23" s="449" t="str">
        <f>+MID('Input data'!$C$28,2,1)</f>
        <v/>
      </c>
      <c r="C23" s="449" t="str">
        <f>+MID('Input data'!$C$28,3,1)</f>
        <v/>
      </c>
      <c r="D23" s="449" t="str">
        <f>+MID('Input data'!$C$28,4,1)</f>
        <v/>
      </c>
      <c r="E23" s="449" t="str">
        <f>+MID('Input data'!$C$28,5,1)</f>
        <v/>
      </c>
      <c r="F23" s="449" t="str">
        <f>+MID('Input data'!$C$28,6,1)</f>
        <v/>
      </c>
      <c r="G23" s="449" t="str">
        <f>+MID('Input data'!$C$28,7,1)</f>
        <v/>
      </c>
      <c r="H23" s="449" t="str">
        <f>+MID('Input data'!$C$28,8,1)</f>
        <v/>
      </c>
      <c r="I23" s="449" t="str">
        <f>+MID('Input data'!$C$28,9,1)</f>
        <v/>
      </c>
      <c r="J23" s="449" t="str">
        <f>+MID('Input data'!$C$28,10,1)</f>
        <v/>
      </c>
      <c r="K23" s="449" t="str">
        <f>+MID('Input data'!$C$28,11,1)</f>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
      </c>
      <c r="AE23" s="449" t="str">
        <f>+MID('Input data'!$C$30,2,1)</f>
        <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50">
      <c r="A24" s="454" t="s">
        <v>1497</v>
      </c>
      <c r="B24" s="412"/>
      <c r="C24" s="412"/>
      <c r="D24" s="412"/>
      <c r="E24" s="412"/>
      <c r="F24" s="412"/>
      <c r="G24" s="453" t="s">
        <v>1498</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50" s="538" customFormat="1" ht="19.5" customHeight="1">
      <c r="A25" s="457" t="str">
        <f>+LEFT('Input data'!$C$32,1)</f>
        <v/>
      </c>
      <c r="B25" s="449" t="str">
        <f>+MID('Input data'!$C$32,2,1)</f>
        <v/>
      </c>
      <c r="C25" s="449" t="str">
        <f>+MID('Input data'!$C$32,3,1)</f>
        <v/>
      </c>
      <c r="D25" s="449" t="str">
        <f>+MID('Input data'!$C$32,4,1)</f>
        <v/>
      </c>
      <c r="E25" s="449" t="str">
        <f>+MID('Input data'!$C$32,5,1)</f>
        <v/>
      </c>
      <c r="F25" s="449"/>
      <c r="G25" s="449" t="str">
        <f>+LEFT('Input data'!$C$34,1)</f>
        <v/>
      </c>
      <c r="H25" s="449" t="str">
        <f>+MID('Input data'!$C$34,2,1)</f>
        <v/>
      </c>
      <c r="I25" s="449" t="str">
        <f>+MID('Input data'!$C$34,3,1)</f>
        <v/>
      </c>
      <c r="J25" s="449" t="str">
        <f>+MID('Input data'!$C$34,4,1)</f>
        <v/>
      </c>
      <c r="K25" s="449" t="str">
        <f>+MID('Input data'!$C$34,5,1)</f>
        <v/>
      </c>
      <c r="L25" s="449" t="str">
        <f>+MID('Input data'!$C$34,6,1)</f>
        <v/>
      </c>
      <c r="M25" s="449" t="str">
        <f>+MID('Input data'!$C$34,7,1)</f>
        <v/>
      </c>
      <c r="N25" s="449" t="str">
        <f>+MID('Input data'!$C$34,8,1)</f>
        <v/>
      </c>
      <c r="O25" s="449" t="str">
        <f>+MID('Input data'!$C$34,9,1)</f>
        <v/>
      </c>
      <c r="P25" s="449" t="str">
        <f>+MID('Input data'!$C$34,10,1)</f>
        <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50">
      <c r="A26" s="454" t="s">
        <v>1499</v>
      </c>
      <c r="B26" s="412"/>
      <c r="C26" s="412"/>
      <c r="D26" s="412"/>
      <c r="E26" s="412"/>
      <c r="F26" s="412"/>
      <c r="G26" s="453"/>
      <c r="H26" s="453"/>
      <c r="I26" s="453"/>
      <c r="J26" s="453"/>
      <c r="K26" s="453"/>
      <c r="L26" s="453"/>
      <c r="M26" s="453"/>
      <c r="N26" s="412"/>
      <c r="O26" s="453" t="s">
        <v>1500</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50" s="538" customFormat="1" ht="19.5" customHeight="1">
      <c r="A27" s="452">
        <v>0</v>
      </c>
      <c r="B27" s="449" t="str">
        <f>+LEFT('Input data'!$C$36,1)</f>
        <v/>
      </c>
      <c r="C27" s="449" t="str">
        <f>+MID('Input data'!$C$36,2,1)</f>
        <v/>
      </c>
      <c r="D27" s="449" t="str">
        <f>+MID('Input data'!$C$36,3,1)</f>
        <v/>
      </c>
      <c r="E27" s="449" t="s">
        <v>1092</v>
      </c>
      <c r="F27" s="449" t="str">
        <f>+LEFT('Input data'!$C$38,1)</f>
        <v/>
      </c>
      <c r="G27" s="449" t="str">
        <f>+MID('Input data'!$C$38,2,1)</f>
        <v/>
      </c>
      <c r="H27" s="449" t="str">
        <f>+MID('Input data'!$C$38,3,1)</f>
        <v/>
      </c>
      <c r="I27" s="449" t="str">
        <f>+MID('Input data'!$C$38,4,1)</f>
        <v/>
      </c>
      <c r="J27" s="449" t="str">
        <f>+MID('Input data'!$C$38,5,1)</f>
        <v/>
      </c>
      <c r="K27" s="449" t="str">
        <f>+MID('Input data'!$C$38,6,1)</f>
        <v/>
      </c>
      <c r="L27" s="449" t="str">
        <f>+MID('Input data'!$C$38,7,1)</f>
        <v/>
      </c>
      <c r="M27" s="449" t="str">
        <f>+MID('Input data'!$C$38,8,1)</f>
        <v/>
      </c>
      <c r="N27" s="451"/>
      <c r="O27" s="450">
        <v>0</v>
      </c>
      <c r="P27" s="449" t="str">
        <f>+LEFT('Input data'!$C$36,1)</f>
        <v/>
      </c>
      <c r="Q27" s="449" t="str">
        <f>+MID('Input data'!$C$36,2,1)</f>
        <v/>
      </c>
      <c r="R27" s="449" t="str">
        <f>+MID('Input data'!$C$36,3,1)</f>
        <v/>
      </c>
      <c r="S27" s="449" t="s">
        <v>1092</v>
      </c>
      <c r="T27" s="449" t="str">
        <f>+LEFT('Input data'!$C$40,1)</f>
        <v/>
      </c>
      <c r="U27" s="449" t="str">
        <f>+MID('Input data'!$C$40,2,1)</f>
        <v/>
      </c>
      <c r="V27" s="449" t="str">
        <f>+MID('Input data'!$C$40,3,1)</f>
        <v/>
      </c>
      <c r="W27" s="449" t="str">
        <f>+MID('Input data'!$C$40,4,1)</f>
        <v/>
      </c>
      <c r="X27" s="449" t="str">
        <f>+MID('Input data'!$C$40,5,1)</f>
        <v/>
      </c>
      <c r="Y27" s="449" t="str">
        <f>+MID('Input data'!$C$40,6,1)</f>
        <v/>
      </c>
      <c r="Z27" s="449" t="str">
        <f>+MID('Input data'!$C$40,7,1)</f>
        <v/>
      </c>
      <c r="AA27" s="449" t="str">
        <f>+MID('Input data'!$C$40,8,1)</f>
        <v/>
      </c>
      <c r="AB27" s="449"/>
      <c r="AC27" s="449"/>
      <c r="AD27" s="449"/>
      <c r="AE27" s="407"/>
      <c r="AF27" s="407"/>
      <c r="AG27" s="407"/>
      <c r="AH27" s="407"/>
      <c r="AI27" s="407"/>
      <c r="AJ27" s="407"/>
      <c r="AK27" s="406"/>
    </row>
    <row r="28" spans="1:50" s="399" customFormat="1">
      <c r="A28" s="411" t="s">
        <v>1501</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50" s="538" customFormat="1" ht="19.5" customHeight="1" thickBot="1">
      <c r="A29" s="448" t="str">
        <f>+LEFT('Input data'!$B$42,1)</f>
        <v/>
      </c>
      <c r="B29" s="447" t="str">
        <f>+MID('Input data'!$B$42,2,1)</f>
        <v/>
      </c>
      <c r="C29" s="447" t="str">
        <f>+MID('Input data'!$B$42,3,1)</f>
        <v/>
      </c>
      <c r="D29" s="447" t="str">
        <f>+MID('Input data'!$B$42,4,1)</f>
        <v/>
      </c>
      <c r="E29" s="447" t="str">
        <f>+MID('Input data'!$B$42,5,1)</f>
        <v/>
      </c>
      <c r="F29" s="447" t="str">
        <f>+MID('Input data'!$B$42,6,1)</f>
        <v/>
      </c>
      <c r="G29" s="447" t="str">
        <f>+MID('Input data'!$B$42,7,1)</f>
        <v/>
      </c>
      <c r="H29" s="447" t="str">
        <f>+MID('Input data'!$B$42,8,1)</f>
        <v/>
      </c>
      <c r="I29" s="447" t="str">
        <f>+MID('Input data'!$B$42,9,1)</f>
        <v/>
      </c>
      <c r="J29" s="447" t="str">
        <f>+MID('Input data'!$B$42,10,1)</f>
        <v/>
      </c>
      <c r="K29" s="447" t="str">
        <f>+MID('Input data'!$B$42,11,1)</f>
        <v/>
      </c>
      <c r="L29" s="447" t="str">
        <f>+MID('Input data'!$B$42,12,1)</f>
        <v/>
      </c>
      <c r="M29" s="447" t="str">
        <f>+MID('Input data'!$B$42,13,1)</f>
        <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50" s="399" customFormat="1" ht="4.5" customHeight="1" thickBot="1">
      <c r="W30" s="400"/>
      <c r="X30" s="400"/>
      <c r="Y30" s="400"/>
      <c r="Z30" s="400"/>
      <c r="AA30" s="400"/>
      <c r="AB30" s="400"/>
      <c r="AC30" s="400"/>
      <c r="AD30" s="400"/>
      <c r="AE30" s="400"/>
      <c r="AF30" s="400"/>
      <c r="AG30" s="400"/>
      <c r="AH30" s="400"/>
      <c r="AI30" s="400"/>
      <c r="AJ30" s="400"/>
      <c r="AK30" s="400"/>
    </row>
    <row r="31" spans="1:50" s="442" customFormat="1" ht="12.75" customHeight="1">
      <c r="A31" s="445" t="s">
        <v>1311</v>
      </c>
      <c r="B31" s="444"/>
      <c r="C31" s="444"/>
      <c r="D31" s="444"/>
      <c r="E31" s="444"/>
      <c r="F31" s="444"/>
      <c r="G31" s="444"/>
      <c r="H31" s="444"/>
      <c r="I31" s="444"/>
      <c r="J31" s="444"/>
      <c r="K31" s="840"/>
      <c r="L31" s="840"/>
      <c r="M31" s="2007" t="s">
        <v>1502</v>
      </c>
      <c r="N31" s="2008"/>
      <c r="O31" s="2008"/>
      <c r="P31" s="2008"/>
      <c r="Q31" s="2008"/>
      <c r="R31" s="2008"/>
      <c r="S31" s="2008"/>
      <c r="T31" s="2008"/>
      <c r="U31" s="2009"/>
      <c r="V31" s="2007" t="s">
        <v>1503</v>
      </c>
      <c r="W31" s="2008"/>
      <c r="X31" s="2008"/>
      <c r="Y31" s="2008"/>
      <c r="Z31" s="2008"/>
      <c r="AA31" s="2008"/>
      <c r="AB31" s="2008"/>
      <c r="AC31" s="2009"/>
      <c r="AD31" s="2007" t="s">
        <v>1504</v>
      </c>
      <c r="AE31" s="2008"/>
      <c r="AF31" s="2008"/>
      <c r="AG31" s="2008"/>
      <c r="AH31" s="2008"/>
      <c r="AI31" s="2008"/>
      <c r="AJ31" s="2008"/>
      <c r="AK31" s="2008"/>
      <c r="AL31" s="2013"/>
    </row>
    <row r="32" spans="1:50" s="399" customFormat="1" ht="19.5" customHeight="1">
      <c r="A32" s="428" t="str">
        <f>LEFT(TEXT('Input data'!F34,"dd.m.yyyy"),1)</f>
        <v>0</v>
      </c>
      <c r="B32" s="427" t="str">
        <f>MID(TEXT('Input data'!$F$34,"dd.mm.yyyy"),2,1)</f>
        <v>0</v>
      </c>
      <c r="C32" s="426" t="s">
        <v>1063</v>
      </c>
      <c r="D32" s="427" t="str">
        <f>MID(TEXT('Input data'!$F$34,"dd.mm.yyyy"),4,1)</f>
        <v>0</v>
      </c>
      <c r="E32" s="427" t="str">
        <f>MID(TEXT('Input data'!$F$34,"dd.mm.yyyy"),5,1)</f>
        <v>1</v>
      </c>
      <c r="F32" s="426" t="s">
        <v>1063</v>
      </c>
      <c r="G32" s="427" t="str">
        <f>MID(TEXT('Input data'!$F$34,"dd.mm.yyyy"),7,1)</f>
        <v>1</v>
      </c>
      <c r="H32" s="427" t="str">
        <f>MID(TEXT('Input data'!$F$34,"dd.mm.yyyy"),8,1)</f>
        <v>9</v>
      </c>
      <c r="I32" s="427" t="str">
        <f>MID(TEXT('Input data'!$F$34,"dd.mm.yyyy"),9,1)</f>
        <v>0</v>
      </c>
      <c r="J32" s="427" t="str">
        <f>MID(TEXT('Input data'!$F$34,"dd.mm.yyyy"),10,1)</f>
        <v>0</v>
      </c>
      <c r="K32" s="841"/>
      <c r="L32" s="434"/>
      <c r="M32" s="2010"/>
      <c r="N32" s="2011"/>
      <c r="O32" s="2011"/>
      <c r="P32" s="2011"/>
      <c r="Q32" s="2011"/>
      <c r="R32" s="2011"/>
      <c r="S32" s="2011"/>
      <c r="T32" s="2011"/>
      <c r="U32" s="2012"/>
      <c r="V32" s="2010"/>
      <c r="W32" s="2011"/>
      <c r="X32" s="2011"/>
      <c r="Y32" s="2011"/>
      <c r="Z32" s="2011"/>
      <c r="AA32" s="2011"/>
      <c r="AB32" s="2011"/>
      <c r="AC32" s="2012"/>
      <c r="AD32" s="2010"/>
      <c r="AE32" s="2011"/>
      <c r="AF32" s="2011"/>
      <c r="AG32" s="2011"/>
      <c r="AH32" s="2011"/>
      <c r="AI32" s="2011"/>
      <c r="AJ32" s="2011"/>
      <c r="AK32" s="2011"/>
      <c r="AL32" s="2014"/>
      <c r="AP32" s="537"/>
      <c r="AX32" s="399" t="s">
        <v>1093</v>
      </c>
    </row>
    <row r="33" spans="1:38" s="399" customFormat="1" ht="12.75" customHeight="1">
      <c r="A33" s="440"/>
      <c r="B33" s="439"/>
      <c r="C33" s="439"/>
      <c r="D33" s="439"/>
      <c r="E33" s="439"/>
      <c r="F33" s="439"/>
      <c r="G33" s="439"/>
      <c r="H33" s="439"/>
      <c r="I33" s="439"/>
      <c r="J33" s="439"/>
      <c r="K33" s="842"/>
      <c r="L33" s="842"/>
      <c r="M33" s="2010"/>
      <c r="N33" s="2011"/>
      <c r="O33" s="2011"/>
      <c r="P33" s="2011"/>
      <c r="Q33" s="2011"/>
      <c r="R33" s="2011"/>
      <c r="S33" s="2011"/>
      <c r="T33" s="2011"/>
      <c r="U33" s="2012"/>
      <c r="V33" s="2010"/>
      <c r="W33" s="2011"/>
      <c r="X33" s="2011"/>
      <c r="Y33" s="2011"/>
      <c r="Z33" s="2011"/>
      <c r="AA33" s="2011"/>
      <c r="AB33" s="2011"/>
      <c r="AC33" s="2012"/>
      <c r="AD33" s="2010"/>
      <c r="AE33" s="2011"/>
      <c r="AF33" s="2011"/>
      <c r="AG33" s="2011"/>
      <c r="AH33" s="2011"/>
      <c r="AI33" s="2011"/>
      <c r="AJ33" s="2011"/>
      <c r="AK33" s="2011"/>
      <c r="AL33" s="2014"/>
    </row>
    <row r="34" spans="1:38" s="399" customFormat="1">
      <c r="A34" s="411" t="s">
        <v>1309</v>
      </c>
      <c r="B34" s="410"/>
      <c r="C34" s="410"/>
      <c r="D34" s="410"/>
      <c r="E34" s="410"/>
      <c r="F34" s="410"/>
      <c r="G34" s="410"/>
      <c r="H34" s="410"/>
      <c r="I34" s="410"/>
      <c r="J34" s="410"/>
      <c r="K34" s="434"/>
      <c r="L34" s="843"/>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44"/>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c r="A36" s="420"/>
      <c r="B36" s="419"/>
      <c r="C36" s="419"/>
      <c r="D36" s="419"/>
      <c r="E36" s="419"/>
      <c r="F36" s="419"/>
      <c r="G36" s="419"/>
      <c r="H36" s="419"/>
      <c r="I36" s="419"/>
      <c r="J36" s="419"/>
      <c r="K36" s="419"/>
      <c r="L36" s="418"/>
      <c r="M36" s="1912">
        <f>'Input data'!F40</f>
        <v>0</v>
      </c>
      <c r="N36" s="1913"/>
      <c r="O36" s="1913"/>
      <c r="P36" s="1913"/>
      <c r="Q36" s="1913"/>
      <c r="R36" s="1913"/>
      <c r="S36" s="1913"/>
      <c r="T36" s="1913"/>
      <c r="U36" s="1914"/>
      <c r="V36" s="1912" t="e">
        <f>'Input data'!#REF!</f>
        <v>#REF!</v>
      </c>
      <c r="W36" s="1913"/>
      <c r="X36" s="1913"/>
      <c r="Y36" s="1913"/>
      <c r="Z36" s="1913"/>
      <c r="AA36" s="1913"/>
      <c r="AB36" s="1913"/>
      <c r="AC36" s="1914"/>
      <c r="AD36" s="1915" t="e">
        <f>'Input data'!#REF!</f>
        <v>#REF!</v>
      </c>
      <c r="AE36" s="1913"/>
      <c r="AF36" s="1913"/>
      <c r="AG36" s="1913"/>
      <c r="AH36" s="1913"/>
      <c r="AI36" s="1913"/>
      <c r="AJ36" s="1913"/>
      <c r="AK36" s="1913"/>
      <c r="AL36" s="1916"/>
    </row>
    <row r="37" spans="1:38" s="405" customFormat="1">
      <c r="W37" s="400"/>
      <c r="X37" s="400"/>
      <c r="Y37" s="400"/>
      <c r="Z37" s="400"/>
      <c r="AA37" s="400"/>
      <c r="AB37" s="400"/>
      <c r="AC37" s="400"/>
      <c r="AD37" s="400"/>
      <c r="AE37" s="400"/>
      <c r="AF37" s="400"/>
      <c r="AG37" s="400"/>
      <c r="AH37" s="400"/>
      <c r="AI37" s="400"/>
      <c r="AJ37" s="400"/>
      <c r="AK37" s="400"/>
    </row>
    <row r="38" spans="1:38" s="405" customFormat="1">
      <c r="W38" s="400"/>
      <c r="X38" s="400"/>
      <c r="Y38" s="400"/>
      <c r="Z38" s="400"/>
      <c r="AA38" s="400"/>
      <c r="AB38" s="400"/>
      <c r="AC38" s="400"/>
      <c r="AD38" s="400"/>
      <c r="AE38" s="400"/>
      <c r="AF38" s="400"/>
      <c r="AG38" s="400"/>
      <c r="AH38" s="400"/>
      <c r="AI38" s="400"/>
      <c r="AJ38" s="400"/>
      <c r="AK38" s="400"/>
    </row>
    <row r="39" spans="1:38" s="405" customFormat="1">
      <c r="W39" s="400"/>
      <c r="X39" s="400"/>
      <c r="Y39" s="400"/>
      <c r="Z39" s="400"/>
      <c r="AA39" s="400"/>
      <c r="AB39" s="400"/>
      <c r="AC39" s="400"/>
      <c r="AD39" s="400"/>
      <c r="AE39" s="400"/>
      <c r="AF39" s="400"/>
      <c r="AG39" s="400"/>
      <c r="AH39" s="400"/>
      <c r="AI39" s="400"/>
      <c r="AJ39" s="400"/>
      <c r="AK39" s="400"/>
    </row>
    <row r="40" spans="1:38" ht="13.5" thickBot="1">
      <c r="W40" s="400"/>
      <c r="X40" s="400"/>
      <c r="Y40" s="400"/>
      <c r="Z40" s="400"/>
      <c r="AA40" s="400"/>
      <c r="AB40" s="400"/>
      <c r="AC40" s="400"/>
      <c r="AD40" s="400"/>
      <c r="AE40" s="400"/>
      <c r="AF40" s="400"/>
      <c r="AG40" s="400"/>
      <c r="AH40" s="400"/>
      <c r="AI40" s="400"/>
      <c r="AJ40" s="400"/>
      <c r="AK40" s="400"/>
    </row>
    <row r="41" spans="1:38" s="405" customFormat="1">
      <c r="B41" s="417" t="s">
        <v>1505</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c r="B51" s="404"/>
      <c r="C51" s="403"/>
      <c r="D51" s="403"/>
      <c r="E51" s="403"/>
      <c r="F51" s="403"/>
      <c r="G51" s="403" t="s">
        <v>1506</v>
      </c>
      <c r="H51" s="403"/>
      <c r="I51" s="403"/>
      <c r="J51" s="403"/>
      <c r="K51" s="403"/>
      <c r="L51" s="403"/>
      <c r="M51" s="403"/>
      <c r="N51" s="403"/>
      <c r="O51" s="403"/>
      <c r="P51" s="403"/>
      <c r="Q51" s="403"/>
      <c r="R51" s="403"/>
      <c r="S51" s="403"/>
      <c r="T51" s="403"/>
      <c r="U51" s="403" t="s">
        <v>1507</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sheetPr>
    <tabColor rgb="FF00B0F0"/>
  </sheetPr>
  <dimension ref="A1:Y252"/>
  <sheetViews>
    <sheetView showGridLines="0" view="pageBreakPreview" zoomScale="120" zoomScaleNormal="100" zoomScaleSheetLayoutView="120" workbookViewId="0"/>
  </sheetViews>
  <sheetFormatPr defaultColWidth="9.140625" defaultRowHeight="11.25"/>
  <cols>
    <col min="1" max="1" width="5.5703125" style="1222" customWidth="1"/>
    <col min="2" max="2" width="16.85546875" style="1222" customWidth="1"/>
    <col min="3" max="3" width="0.85546875" style="1222" customWidth="1"/>
    <col min="4" max="4" width="3.7109375" style="1222" customWidth="1"/>
    <col min="5" max="5" width="3.5703125" style="1222" customWidth="1"/>
    <col min="6" max="6" width="12.42578125" style="1222" customWidth="1"/>
    <col min="7" max="7" width="12.140625" style="1222" customWidth="1"/>
    <col min="8" max="8" width="0.85546875" style="1222" customWidth="1"/>
    <col min="9" max="9" width="14.7109375" style="1222" customWidth="1"/>
    <col min="10" max="10" width="3.5703125" style="1222" customWidth="1"/>
    <col min="11" max="11" width="10.5703125" style="1222" customWidth="1"/>
    <col min="12" max="12" width="14.42578125" style="1222" customWidth="1"/>
    <col min="13" max="14" width="9.140625" style="1222"/>
    <col min="15" max="15" width="16.85546875" style="1222" hidden="1" customWidth="1"/>
    <col min="16" max="16" width="9.140625" style="1222"/>
    <col min="17" max="24" width="0" style="1222" hidden="1" customWidth="1"/>
    <col min="25" max="25" width="25" style="1222" hidden="1" customWidth="1"/>
    <col min="26" max="16384" width="9.140625" style="1222"/>
  </cols>
  <sheetData>
    <row r="1" spans="1:15" ht="15" customHeight="1">
      <c r="A1" s="1221"/>
      <c r="B1" s="510"/>
      <c r="C1" s="453"/>
      <c r="G1" s="1223"/>
      <c r="H1" s="1223"/>
      <c r="I1" s="1223"/>
      <c r="J1" s="1223"/>
      <c r="K1" s="1223"/>
      <c r="O1" s="510"/>
    </row>
    <row r="2" spans="1:15" ht="21.75" customHeight="1">
      <c r="A2" s="1221"/>
      <c r="B2" s="1209" t="s">
        <v>3004</v>
      </c>
      <c r="C2" s="1212"/>
      <c r="D2" s="533" t="s">
        <v>3005</v>
      </c>
      <c r="E2" s="1452" t="str">
        <f>"  "&amp;'SK Cover sheet'!A11&amp;"  "&amp;'SK Cover sheet'!B11&amp;"  "&amp;'SK Cover sheet'!C11&amp;"  "&amp;'SK Cover sheet'!D11&amp;"  "&amp;'SK Cover sheet'!E11&amp;"  "&amp;'SK Cover sheet'!F11&amp;"  "&amp;'SK Cover sheet'!G11&amp;"  "&amp;'SK Cover sheet'!H11&amp;"  "&amp;'SK Cover sheet'!I11&amp;"  "&amp;'SK Cover sheet'!J11</f>
        <v xml:space="preserve">  2  0  2  0  1  2  5  7  7  8</v>
      </c>
      <c r="F2" s="531"/>
      <c r="G2" s="530"/>
      <c r="H2" s="1248"/>
      <c r="I2" s="1256" t="s">
        <v>3006</v>
      </c>
      <c r="J2" s="1253" t="str">
        <f>"  "&amp;'SK Cover sheet'!A13&amp;"  "&amp;'SK Cover sheet'!B13&amp;"  "&amp;'SK Cover sheet'!C13&amp;"  "&amp;'SK Cover sheet'!D13&amp;"  "&amp;'SK Cover sheet'!E13&amp;"  "&amp;'SK Cover sheet'!F13&amp;"  "&amp;'SK Cover sheet'!G13&amp;"  "&amp;'SK Cover sheet'!H13&amp;" "</f>
        <v xml:space="preserve">  3  6  3  7  1  4  5  8 </v>
      </c>
      <c r="K2" s="1254"/>
      <c r="L2" s="1255"/>
      <c r="O2" s="1209" t="s">
        <v>3004</v>
      </c>
    </row>
    <row r="3" spans="1:15" ht="2.25" customHeight="1" thickBot="1">
      <c r="A3" s="1221"/>
      <c r="C3" s="1223"/>
    </row>
    <row r="4" spans="1:15" s="1224" customFormat="1" ht="11.25" customHeight="1">
      <c r="A4" s="1636" t="s">
        <v>1509</v>
      </c>
      <c r="B4" s="1649" t="s">
        <v>1510</v>
      </c>
      <c r="C4" s="2046"/>
      <c r="D4" s="2048" t="s">
        <v>1511</v>
      </c>
      <c r="E4" s="1539" t="s">
        <v>1512</v>
      </c>
      <c r="F4" s="1540"/>
      <c r="G4" s="1540"/>
      <c r="H4" s="1540"/>
      <c r="I4" s="1540"/>
      <c r="J4" s="1541"/>
      <c r="K4" s="1566" t="s">
        <v>1513</v>
      </c>
      <c r="L4" s="1567"/>
      <c r="O4" s="1649" t="s">
        <v>1510</v>
      </c>
    </row>
    <row r="5" spans="1:15" s="1224" customFormat="1" ht="11.25" customHeight="1">
      <c r="A5" s="1621"/>
      <c r="B5" s="1629"/>
      <c r="C5" s="2047"/>
      <c r="D5" s="2049"/>
      <c r="E5" s="1628">
        <v>1</v>
      </c>
      <c r="F5" s="1629" t="s">
        <v>1514</v>
      </c>
      <c r="G5" s="1543"/>
      <c r="H5" s="1451"/>
      <c r="I5" s="1630" t="s">
        <v>1515</v>
      </c>
      <c r="J5" s="1631"/>
      <c r="K5" s="1568"/>
      <c r="L5" s="1569"/>
      <c r="O5" s="1629"/>
    </row>
    <row r="6" spans="1:15" s="1224" customFormat="1" ht="12" customHeight="1">
      <c r="A6" s="1621"/>
      <c r="B6" s="1629"/>
      <c r="C6" s="2047"/>
      <c r="D6" s="2049"/>
      <c r="E6" s="1628"/>
      <c r="F6" s="1629" t="s">
        <v>1516</v>
      </c>
      <c r="G6" s="1543"/>
      <c r="H6" s="1451"/>
      <c r="I6" s="1648"/>
      <c r="J6" s="1631"/>
      <c r="K6" s="1543" t="s">
        <v>1517</v>
      </c>
      <c r="L6" s="1544"/>
      <c r="O6" s="1629"/>
    </row>
    <row r="7" spans="1:15" s="1226" customFormat="1" ht="27.95" customHeight="1">
      <c r="A7" s="1662"/>
      <c r="B7" s="1604" t="s">
        <v>521</v>
      </c>
      <c r="C7" s="1434"/>
      <c r="D7" s="1579" t="s">
        <v>522</v>
      </c>
      <c r="E7" s="1587">
        <f>BS!D10</f>
        <v>0</v>
      </c>
      <c r="F7" s="1587"/>
      <c r="G7" s="1588"/>
      <c r="H7" s="1427"/>
      <c r="I7" s="1589">
        <f>E7-E8</f>
        <v>0</v>
      </c>
      <c r="J7" s="1589"/>
      <c r="K7" s="1590"/>
      <c r="L7" s="1225"/>
      <c r="O7" s="1604" t="s">
        <v>521</v>
      </c>
    </row>
    <row r="8" spans="1:15" s="1226" customFormat="1" ht="27.95" customHeight="1">
      <c r="A8" s="1662"/>
      <c r="B8" s="1604"/>
      <c r="C8" s="1435"/>
      <c r="D8" s="1586"/>
      <c r="E8" s="1587">
        <f>BS!E10</f>
        <v>0</v>
      </c>
      <c r="F8" s="1587"/>
      <c r="G8" s="1588"/>
      <c r="H8" s="1427"/>
      <c r="I8" s="1427"/>
      <c r="J8" s="1588">
        <f>BS!G10</f>
        <v>0</v>
      </c>
      <c r="K8" s="1589"/>
      <c r="L8" s="1594"/>
      <c r="O8" s="1604"/>
    </row>
    <row r="9" spans="1:15" s="1226" customFormat="1" ht="27.95" customHeight="1">
      <c r="A9" s="1662" t="s">
        <v>523</v>
      </c>
      <c r="B9" s="1577" t="s">
        <v>524</v>
      </c>
      <c r="C9" s="1434"/>
      <c r="D9" s="1579" t="s">
        <v>525</v>
      </c>
      <c r="E9" s="1587">
        <f>BS!D11</f>
        <v>0</v>
      </c>
      <c r="F9" s="1587"/>
      <c r="G9" s="1588"/>
      <c r="H9" s="1427"/>
      <c r="I9" s="1589">
        <f>E9-E10</f>
        <v>0</v>
      </c>
      <c r="J9" s="1589"/>
      <c r="K9" s="1590"/>
      <c r="L9" s="1225"/>
      <c r="O9" s="1604" t="s">
        <v>524</v>
      </c>
    </row>
    <row r="10" spans="1:15" s="1226" customFormat="1" ht="27.95" customHeight="1">
      <c r="A10" s="1662"/>
      <c r="B10" s="1585"/>
      <c r="C10" s="1435"/>
      <c r="D10" s="1586"/>
      <c r="E10" s="1587">
        <f>BS!E11</f>
        <v>0</v>
      </c>
      <c r="F10" s="1587"/>
      <c r="G10" s="1588"/>
      <c r="H10" s="1427"/>
      <c r="I10" s="1427"/>
      <c r="J10" s="1588">
        <f>BS!G11</f>
        <v>0</v>
      </c>
      <c r="K10" s="1589"/>
      <c r="L10" s="1594"/>
      <c r="O10" s="1604"/>
    </row>
    <row r="11" spans="1:15" s="1226" customFormat="1" ht="27.95" customHeight="1">
      <c r="A11" s="1660" t="s">
        <v>526</v>
      </c>
      <c r="B11" s="1653" t="s">
        <v>527</v>
      </c>
      <c r="C11" s="1257"/>
      <c r="D11" s="1579" t="s">
        <v>528</v>
      </c>
      <c r="E11" s="1587">
        <f>BS!D12</f>
        <v>0</v>
      </c>
      <c r="F11" s="1587"/>
      <c r="G11" s="1588"/>
      <c r="H11" s="1427"/>
      <c r="I11" s="1589">
        <f>E11-E12</f>
        <v>0</v>
      </c>
      <c r="J11" s="1589"/>
      <c r="K11" s="1590"/>
      <c r="L11" s="1225"/>
      <c r="O11" s="1653" t="s">
        <v>527</v>
      </c>
    </row>
    <row r="12" spans="1:15" s="1226" customFormat="1" ht="27.95" customHeight="1">
      <c r="A12" s="1661"/>
      <c r="B12" s="1654"/>
      <c r="C12" s="1258"/>
      <c r="D12" s="1586"/>
      <c r="E12" s="1587">
        <f>BS!E12</f>
        <v>0</v>
      </c>
      <c r="F12" s="1587"/>
      <c r="G12" s="1588"/>
      <c r="H12" s="1427"/>
      <c r="I12" s="1427"/>
      <c r="J12" s="1588">
        <f>BS!G12</f>
        <v>0</v>
      </c>
      <c r="K12" s="1589"/>
      <c r="L12" s="1594"/>
      <c r="O12" s="1654"/>
    </row>
    <row r="13" spans="1:15" s="1224" customFormat="1" ht="27.95" customHeight="1">
      <c r="A13" s="1656" t="s">
        <v>529</v>
      </c>
      <c r="B13" s="1645" t="s">
        <v>530</v>
      </c>
      <c r="C13" s="1431"/>
      <c r="D13" s="1640" t="s">
        <v>531</v>
      </c>
      <c r="E13" s="1581">
        <f>BS!D13</f>
        <v>0</v>
      </c>
      <c r="F13" s="1581"/>
      <c r="G13" s="1554"/>
      <c r="H13" s="1417"/>
      <c r="I13" s="1582">
        <f>E13-E14</f>
        <v>0</v>
      </c>
      <c r="J13" s="1582"/>
      <c r="K13" s="1555"/>
      <c r="L13" s="1228"/>
      <c r="O13" s="1645" t="s">
        <v>530</v>
      </c>
    </row>
    <row r="14" spans="1:15" s="1224" customFormat="1" ht="27.95" customHeight="1">
      <c r="A14" s="1657"/>
      <c r="B14" s="1599"/>
      <c r="C14" s="1432"/>
      <c r="D14" s="1644"/>
      <c r="E14" s="1581">
        <f>BS!E13</f>
        <v>0</v>
      </c>
      <c r="F14" s="1581"/>
      <c r="G14" s="1554"/>
      <c r="H14" s="1417"/>
      <c r="I14" s="1417"/>
      <c r="J14" s="1554">
        <f>BS!G13</f>
        <v>0</v>
      </c>
      <c r="K14" s="1582"/>
      <c r="L14" s="1556"/>
      <c r="O14" s="1599"/>
    </row>
    <row r="15" spans="1:15" s="1224" customFormat="1" ht="27.95" customHeight="1">
      <c r="A15" s="1655" t="s">
        <v>532</v>
      </c>
      <c r="B15" s="1645" t="s">
        <v>533</v>
      </c>
      <c r="C15" s="1431"/>
      <c r="D15" s="1640" t="s">
        <v>534</v>
      </c>
      <c r="E15" s="1581">
        <f>BS!D14</f>
        <v>0</v>
      </c>
      <c r="F15" s="1581"/>
      <c r="G15" s="1554"/>
      <c r="H15" s="1417"/>
      <c r="I15" s="1582">
        <f>E15-E16</f>
        <v>0</v>
      </c>
      <c r="J15" s="1582"/>
      <c r="K15" s="1555"/>
      <c r="L15" s="1228"/>
      <c r="O15" s="1645" t="s">
        <v>533</v>
      </c>
    </row>
    <row r="16" spans="1:15" s="1224" customFormat="1" ht="27.95" customHeight="1">
      <c r="A16" s="1651"/>
      <c r="B16" s="1599"/>
      <c r="C16" s="1432"/>
      <c r="D16" s="1644"/>
      <c r="E16" s="1581">
        <f>BS!E14</f>
        <v>0</v>
      </c>
      <c r="F16" s="1581"/>
      <c r="G16" s="1554"/>
      <c r="H16" s="1417"/>
      <c r="I16" s="1417"/>
      <c r="J16" s="1554">
        <f>BS!G14</f>
        <v>0</v>
      </c>
      <c r="K16" s="1582"/>
      <c r="L16" s="1556"/>
      <c r="O16" s="1599"/>
    </row>
    <row r="17" spans="1:15" s="1224" customFormat="1" ht="27.95" customHeight="1">
      <c r="A17" s="1655" t="s">
        <v>535</v>
      </c>
      <c r="B17" s="1645" t="s">
        <v>536</v>
      </c>
      <c r="C17" s="1431"/>
      <c r="D17" s="1640" t="s">
        <v>537</v>
      </c>
      <c r="E17" s="1581">
        <f>BS!D15</f>
        <v>0</v>
      </c>
      <c r="F17" s="1581"/>
      <c r="G17" s="1554"/>
      <c r="H17" s="1417"/>
      <c r="I17" s="1582">
        <f>E17-E18</f>
        <v>0</v>
      </c>
      <c r="J17" s="1582"/>
      <c r="K17" s="1555"/>
      <c r="L17" s="1228"/>
      <c r="O17" s="1645" t="s">
        <v>536</v>
      </c>
    </row>
    <row r="18" spans="1:15" s="1224" customFormat="1" ht="27.95" customHeight="1">
      <c r="A18" s="1651"/>
      <c r="B18" s="1599"/>
      <c r="C18" s="1432"/>
      <c r="D18" s="1644"/>
      <c r="E18" s="1581">
        <f>BS!E15</f>
        <v>0</v>
      </c>
      <c r="F18" s="1581"/>
      <c r="G18" s="1554"/>
      <c r="H18" s="1417"/>
      <c r="I18" s="1417"/>
      <c r="J18" s="1554">
        <f>BS!G15</f>
        <v>0</v>
      </c>
      <c r="K18" s="1582"/>
      <c r="L18" s="1556"/>
      <c r="O18" s="1599"/>
    </row>
    <row r="19" spans="1:15" s="1224" customFormat="1" ht="27.95" customHeight="1">
      <c r="A19" s="1655" t="s">
        <v>538</v>
      </c>
      <c r="B19" s="1645" t="s">
        <v>539</v>
      </c>
      <c r="C19" s="1431"/>
      <c r="D19" s="1640" t="s">
        <v>540</v>
      </c>
      <c r="E19" s="1581">
        <f>BS!D16</f>
        <v>0</v>
      </c>
      <c r="F19" s="1581"/>
      <c r="G19" s="1554"/>
      <c r="H19" s="1417"/>
      <c r="I19" s="1582">
        <f>E19-E20</f>
        <v>0</v>
      </c>
      <c r="J19" s="1582"/>
      <c r="K19" s="1555"/>
      <c r="L19" s="1228"/>
      <c r="O19" s="1645" t="s">
        <v>539</v>
      </c>
    </row>
    <row r="20" spans="1:15" s="1224" customFormat="1" ht="27.95" customHeight="1">
      <c r="A20" s="1651"/>
      <c r="B20" s="1599"/>
      <c r="C20" s="1432"/>
      <c r="D20" s="1644"/>
      <c r="E20" s="1581">
        <f>BS!E16</f>
        <v>0</v>
      </c>
      <c r="F20" s="1581"/>
      <c r="G20" s="1554"/>
      <c r="H20" s="1417"/>
      <c r="I20" s="1417"/>
      <c r="J20" s="1554">
        <f>BS!G16</f>
        <v>0</v>
      </c>
      <c r="K20" s="1582"/>
      <c r="L20" s="1556"/>
      <c r="O20" s="1599"/>
    </row>
    <row r="21" spans="1:15" s="1224" customFormat="1" ht="27.95" customHeight="1">
      <c r="A21" s="1655" t="s">
        <v>541</v>
      </c>
      <c r="B21" s="1645" t="s">
        <v>2672</v>
      </c>
      <c r="C21" s="1431"/>
      <c r="D21" s="1640" t="s">
        <v>543</v>
      </c>
      <c r="E21" s="1581">
        <f>BS!D17</f>
        <v>0</v>
      </c>
      <c r="F21" s="1581"/>
      <c r="G21" s="1554"/>
      <c r="H21" s="1417"/>
      <c r="I21" s="1582">
        <f>E21-E22</f>
        <v>0</v>
      </c>
      <c r="J21" s="1582"/>
      <c r="K21" s="1555"/>
      <c r="L21" s="1228"/>
      <c r="O21" s="1645" t="s">
        <v>2672</v>
      </c>
    </row>
    <row r="22" spans="1:15" s="1224" customFormat="1" ht="27.95" customHeight="1">
      <c r="A22" s="1651"/>
      <c r="B22" s="1599"/>
      <c r="C22" s="1432"/>
      <c r="D22" s="1644"/>
      <c r="E22" s="1581">
        <f>BS!E17</f>
        <v>0</v>
      </c>
      <c r="F22" s="1581"/>
      <c r="G22" s="1554"/>
      <c r="H22" s="1417"/>
      <c r="I22" s="1417"/>
      <c r="J22" s="1554">
        <f>BS!G17</f>
        <v>0</v>
      </c>
      <c r="K22" s="1582"/>
      <c r="L22" s="1556"/>
      <c r="O22" s="1599"/>
    </row>
    <row r="23" spans="1:15" s="1224" customFormat="1" ht="27.95" customHeight="1">
      <c r="A23" s="1655" t="s">
        <v>544</v>
      </c>
      <c r="B23" s="1645" t="s">
        <v>545</v>
      </c>
      <c r="C23" s="1431"/>
      <c r="D23" s="1640" t="s">
        <v>546</v>
      </c>
      <c r="E23" s="1581">
        <f>BS!D18</f>
        <v>0</v>
      </c>
      <c r="F23" s="1581"/>
      <c r="G23" s="1554"/>
      <c r="H23" s="1417"/>
      <c r="I23" s="1582">
        <f>E23-E24</f>
        <v>0</v>
      </c>
      <c r="J23" s="1582"/>
      <c r="K23" s="1555"/>
      <c r="L23" s="1228"/>
      <c r="O23" s="1645" t="s">
        <v>545</v>
      </c>
    </row>
    <row r="24" spans="1:15" s="1224" customFormat="1" ht="27.95" customHeight="1">
      <c r="A24" s="1651"/>
      <c r="B24" s="1599"/>
      <c r="C24" s="1432"/>
      <c r="D24" s="1644"/>
      <c r="E24" s="1581">
        <f>BS!E18</f>
        <v>0</v>
      </c>
      <c r="F24" s="1581"/>
      <c r="G24" s="1554"/>
      <c r="H24" s="1417"/>
      <c r="I24" s="1417"/>
      <c r="J24" s="1554">
        <f>BS!G18</f>
        <v>0</v>
      </c>
      <c r="K24" s="1582"/>
      <c r="L24" s="1556"/>
      <c r="O24" s="1599"/>
    </row>
    <row r="25" spans="1:15" s="1224" customFormat="1" ht="27.95" customHeight="1">
      <c r="A25" s="1655" t="s">
        <v>547</v>
      </c>
      <c r="B25" s="1645" t="s">
        <v>548</v>
      </c>
      <c r="C25" s="1431"/>
      <c r="D25" s="1640" t="s">
        <v>549</v>
      </c>
      <c r="E25" s="1581">
        <f>BS!D19</f>
        <v>0</v>
      </c>
      <c r="F25" s="1581"/>
      <c r="G25" s="1554"/>
      <c r="H25" s="1417"/>
      <c r="I25" s="1582">
        <f>E25-E26</f>
        <v>0</v>
      </c>
      <c r="J25" s="1582"/>
      <c r="K25" s="1555"/>
      <c r="L25" s="1228"/>
      <c r="O25" s="1645" t="s">
        <v>548</v>
      </c>
    </row>
    <row r="26" spans="1:15" s="1224" customFormat="1" ht="27.95" customHeight="1">
      <c r="A26" s="1651"/>
      <c r="B26" s="1599"/>
      <c r="C26" s="1432"/>
      <c r="D26" s="1644"/>
      <c r="E26" s="1581">
        <f>BS!E19</f>
        <v>0</v>
      </c>
      <c r="F26" s="1581"/>
      <c r="G26" s="1554"/>
      <c r="H26" s="1417"/>
      <c r="I26" s="1417"/>
      <c r="J26" s="1554">
        <f>BS!G19</f>
        <v>0</v>
      </c>
      <c r="K26" s="1582"/>
      <c r="L26" s="1556"/>
      <c r="O26" s="1599"/>
    </row>
    <row r="27" spans="1:15" s="1226" customFormat="1" ht="27.95" customHeight="1">
      <c r="A27" s="1658" t="s">
        <v>550</v>
      </c>
      <c r="B27" s="1577" t="s">
        <v>551</v>
      </c>
      <c r="C27" s="1434"/>
      <c r="D27" s="1579" t="s">
        <v>552</v>
      </c>
      <c r="E27" s="1587">
        <f>BS!D20</f>
        <v>0</v>
      </c>
      <c r="F27" s="1587"/>
      <c r="G27" s="1588"/>
      <c r="H27" s="1427"/>
      <c r="I27" s="1589">
        <f>E27-E28</f>
        <v>0</v>
      </c>
      <c r="J27" s="1589"/>
      <c r="K27" s="1590"/>
      <c r="L27" s="1225"/>
      <c r="O27" s="1577" t="s">
        <v>551</v>
      </c>
    </row>
    <row r="28" spans="1:15" s="1226" customFormat="1" ht="27.95" customHeight="1">
      <c r="A28" s="1659"/>
      <c r="B28" s="1585"/>
      <c r="C28" s="1435"/>
      <c r="D28" s="1586"/>
      <c r="E28" s="1587">
        <f>BS!E20</f>
        <v>0</v>
      </c>
      <c r="F28" s="1587"/>
      <c r="G28" s="1588"/>
      <c r="H28" s="1427"/>
      <c r="I28" s="1427"/>
      <c r="J28" s="1588">
        <f>BS!G20</f>
        <v>0</v>
      </c>
      <c r="K28" s="1589"/>
      <c r="L28" s="1594"/>
      <c r="O28" s="1585"/>
    </row>
    <row r="29" spans="1:15" s="1224" customFormat="1" ht="27.95" customHeight="1">
      <c r="A29" s="1656" t="s">
        <v>553</v>
      </c>
      <c r="B29" s="1645" t="s">
        <v>554</v>
      </c>
      <c r="C29" s="1431"/>
      <c r="D29" s="1640" t="s">
        <v>555</v>
      </c>
      <c r="E29" s="1581">
        <f>BS!D21</f>
        <v>0</v>
      </c>
      <c r="F29" s="1581"/>
      <c r="G29" s="1554"/>
      <c r="H29" s="1417"/>
      <c r="I29" s="1582">
        <f>E29-E30</f>
        <v>0</v>
      </c>
      <c r="J29" s="1582"/>
      <c r="K29" s="1555"/>
      <c r="L29" s="1228"/>
      <c r="O29" s="1645" t="s">
        <v>554</v>
      </c>
    </row>
    <row r="30" spans="1:15" s="1224" customFormat="1" ht="27.95" customHeight="1">
      <c r="A30" s="1657"/>
      <c r="B30" s="1599"/>
      <c r="C30" s="1432"/>
      <c r="D30" s="1644"/>
      <c r="E30" s="1581">
        <f>BS!E21</f>
        <v>0</v>
      </c>
      <c r="F30" s="1581"/>
      <c r="G30" s="1554"/>
      <c r="H30" s="1417"/>
      <c r="I30" s="1417"/>
      <c r="J30" s="1554">
        <f>BS!G21</f>
        <v>0</v>
      </c>
      <c r="K30" s="1582"/>
      <c r="L30" s="1556"/>
      <c r="O30" s="1599"/>
    </row>
    <row r="31" spans="1:15" s="1224" customFormat="1" ht="27.95" customHeight="1">
      <c r="A31" s="1655" t="s">
        <v>532</v>
      </c>
      <c r="B31" s="1645" t="s">
        <v>556</v>
      </c>
      <c r="C31" s="1431"/>
      <c r="D31" s="1640" t="s">
        <v>557</v>
      </c>
      <c r="E31" s="1581">
        <f>BS!D22</f>
        <v>0</v>
      </c>
      <c r="F31" s="1581"/>
      <c r="G31" s="1554"/>
      <c r="H31" s="1417"/>
      <c r="I31" s="1582">
        <f>E31-E32</f>
        <v>0</v>
      </c>
      <c r="J31" s="1582"/>
      <c r="K31" s="1555"/>
      <c r="L31" s="1228"/>
      <c r="O31" s="1645" t="s">
        <v>556</v>
      </c>
    </row>
    <row r="32" spans="1:15" s="1224" customFormat="1" ht="27.95" customHeight="1">
      <c r="A32" s="1651"/>
      <c r="B32" s="1599"/>
      <c r="C32" s="1432"/>
      <c r="D32" s="1644"/>
      <c r="E32" s="1581">
        <f>BS!E22</f>
        <v>0</v>
      </c>
      <c r="F32" s="1581"/>
      <c r="G32" s="1554"/>
      <c r="H32" s="1417"/>
      <c r="I32" s="1417"/>
      <c r="J32" s="1554">
        <f>BS!G22</f>
        <v>0</v>
      </c>
      <c r="K32" s="1582"/>
      <c r="L32" s="1556"/>
      <c r="O32" s="1599"/>
    </row>
    <row r="33" spans="1:15" ht="27.95" customHeight="1">
      <c r="A33" s="1651" t="s">
        <v>535</v>
      </c>
      <c r="B33" s="1645" t="s">
        <v>558</v>
      </c>
      <c r="C33" s="1431"/>
      <c r="D33" s="1640" t="s">
        <v>559</v>
      </c>
      <c r="E33" s="1581">
        <f>BS!D23</f>
        <v>0</v>
      </c>
      <c r="F33" s="1581"/>
      <c r="G33" s="1554"/>
      <c r="H33" s="1417"/>
      <c r="I33" s="1582">
        <f>E33-E34</f>
        <v>0</v>
      </c>
      <c r="J33" s="1582"/>
      <c r="K33" s="1555"/>
      <c r="L33" s="1228"/>
      <c r="O33" s="1645" t="s">
        <v>558</v>
      </c>
    </row>
    <row r="34" spans="1:15" ht="27.95" customHeight="1" thickBot="1">
      <c r="A34" s="1618"/>
      <c r="B34" s="1647"/>
      <c r="C34" s="1440"/>
      <c r="D34" s="1641"/>
      <c r="E34" s="1583">
        <f>BS!E23</f>
        <v>0</v>
      </c>
      <c r="F34" s="1583"/>
      <c r="G34" s="1548"/>
      <c r="H34" s="1416"/>
      <c r="I34" s="1416"/>
      <c r="J34" s="1548">
        <f>BS!G23</f>
        <v>0</v>
      </c>
      <c r="K34" s="1584"/>
      <c r="L34" s="1550"/>
      <c r="O34" s="1599"/>
    </row>
    <row r="35" spans="1:15" ht="11.25" customHeight="1">
      <c r="A35" s="1636" t="s">
        <v>1509</v>
      </c>
      <c r="B35" s="1649" t="s">
        <v>1510</v>
      </c>
      <c r="C35" s="2046"/>
      <c r="D35" s="2048" t="s">
        <v>1511</v>
      </c>
      <c r="E35" s="1539" t="s">
        <v>1512</v>
      </c>
      <c r="F35" s="1540"/>
      <c r="G35" s="1540"/>
      <c r="H35" s="1540"/>
      <c r="I35" s="1540"/>
      <c r="J35" s="1541"/>
      <c r="K35" s="1566" t="s">
        <v>1513</v>
      </c>
      <c r="L35" s="1567"/>
      <c r="O35" s="1649" t="s">
        <v>1510</v>
      </c>
    </row>
    <row r="36" spans="1:15" ht="11.25" customHeight="1">
      <c r="A36" s="1621"/>
      <c r="B36" s="1629"/>
      <c r="C36" s="2047"/>
      <c r="D36" s="2049"/>
      <c r="E36" s="1628">
        <v>1</v>
      </c>
      <c r="F36" s="1629" t="s">
        <v>1514</v>
      </c>
      <c r="G36" s="1543"/>
      <c r="H36" s="1451"/>
      <c r="I36" s="1630" t="s">
        <v>1515</v>
      </c>
      <c r="J36" s="1631"/>
      <c r="K36" s="1568"/>
      <c r="L36" s="1569"/>
      <c r="O36" s="1629"/>
    </row>
    <row r="37" spans="1:15" ht="12" customHeight="1" thickBot="1">
      <c r="A37" s="2058"/>
      <c r="B37" s="2043"/>
      <c r="C37" s="2059"/>
      <c r="D37" s="2060"/>
      <c r="E37" s="1570"/>
      <c r="F37" s="2043" t="s">
        <v>1516</v>
      </c>
      <c r="G37" s="1626"/>
      <c r="H37" s="1441"/>
      <c r="I37" s="2050"/>
      <c r="J37" s="2051"/>
      <c r="K37" s="1626" t="s">
        <v>1517</v>
      </c>
      <c r="L37" s="1627"/>
      <c r="O37" s="2043"/>
    </row>
    <row r="38" spans="1:15" ht="27.95" customHeight="1">
      <c r="A38" s="2052" t="s">
        <v>538</v>
      </c>
      <c r="B38" s="2044" t="s">
        <v>560</v>
      </c>
      <c r="C38" s="1454"/>
      <c r="D38" s="2053" t="s">
        <v>561</v>
      </c>
      <c r="E38" s="2054">
        <f>BS!D24</f>
        <v>0</v>
      </c>
      <c r="F38" s="2054"/>
      <c r="G38" s="2055"/>
      <c r="H38" s="1455"/>
      <c r="I38" s="2055">
        <f>E38-E39</f>
        <v>0</v>
      </c>
      <c r="J38" s="2056"/>
      <c r="K38" s="2057"/>
      <c r="L38" s="1456"/>
      <c r="O38" s="2044" t="s">
        <v>560</v>
      </c>
    </row>
    <row r="39" spans="1:15" ht="27.95" customHeight="1">
      <c r="A39" s="1606"/>
      <c r="B39" s="1599"/>
      <c r="C39" s="1432"/>
      <c r="D39" s="1644"/>
      <c r="E39" s="1555">
        <f>BS!E24</f>
        <v>0</v>
      </c>
      <c r="F39" s="1581"/>
      <c r="G39" s="1554"/>
      <c r="H39" s="1417"/>
      <c r="I39" s="1422"/>
      <c r="J39" s="1554">
        <f>BS!G24</f>
        <v>0</v>
      </c>
      <c r="K39" s="1582"/>
      <c r="L39" s="1556"/>
      <c r="O39" s="1599"/>
    </row>
    <row r="40" spans="1:15" ht="27.95" customHeight="1">
      <c r="A40" s="1651" t="s">
        <v>541</v>
      </c>
      <c r="B40" s="1645" t="s">
        <v>562</v>
      </c>
      <c r="C40" s="1431"/>
      <c r="D40" s="1640" t="s">
        <v>563</v>
      </c>
      <c r="E40" s="1555">
        <f>BS!D25</f>
        <v>0</v>
      </c>
      <c r="F40" s="1581"/>
      <c r="G40" s="1554"/>
      <c r="H40" s="1423"/>
      <c r="I40" s="1554">
        <f>E40-E41</f>
        <v>0</v>
      </c>
      <c r="J40" s="1582"/>
      <c r="K40" s="1555"/>
      <c r="L40" s="1228"/>
      <c r="O40" s="1645" t="s">
        <v>562</v>
      </c>
    </row>
    <row r="41" spans="1:15" ht="27.95" customHeight="1">
      <c r="A41" s="1606"/>
      <c r="B41" s="1599"/>
      <c r="C41" s="1432"/>
      <c r="D41" s="1644"/>
      <c r="E41" s="1555">
        <f>BS!E25</f>
        <v>0</v>
      </c>
      <c r="F41" s="1581"/>
      <c r="G41" s="1554"/>
      <c r="H41" s="1417"/>
      <c r="I41" s="1422"/>
      <c r="J41" s="1554">
        <f>BS!G25</f>
        <v>0</v>
      </c>
      <c r="K41" s="1582"/>
      <c r="L41" s="1556"/>
      <c r="O41" s="1599"/>
    </row>
    <row r="42" spans="1:15" ht="27.95" customHeight="1">
      <c r="A42" s="1651" t="s">
        <v>544</v>
      </c>
      <c r="B42" s="1645" t="s">
        <v>3061</v>
      </c>
      <c r="C42" s="1431"/>
      <c r="D42" s="1640" t="s">
        <v>565</v>
      </c>
      <c r="E42" s="1555">
        <f>BS!D26</f>
        <v>0</v>
      </c>
      <c r="F42" s="1581"/>
      <c r="G42" s="1554"/>
      <c r="H42" s="1423"/>
      <c r="I42" s="1554">
        <f>E42-E43</f>
        <v>0</v>
      </c>
      <c r="J42" s="1582"/>
      <c r="K42" s="1555"/>
      <c r="L42" s="1228"/>
      <c r="O42" s="1645" t="s">
        <v>2674</v>
      </c>
    </row>
    <row r="43" spans="1:15" ht="27.95" customHeight="1">
      <c r="A43" s="1606"/>
      <c r="B43" s="1599"/>
      <c r="C43" s="1432"/>
      <c r="D43" s="1644"/>
      <c r="E43" s="1555">
        <f>BS!E26</f>
        <v>0</v>
      </c>
      <c r="F43" s="1581"/>
      <c r="G43" s="1554"/>
      <c r="H43" s="1417"/>
      <c r="I43" s="1422"/>
      <c r="J43" s="1554">
        <f>BS!G26</f>
        <v>0</v>
      </c>
      <c r="K43" s="1582"/>
      <c r="L43" s="1556"/>
      <c r="O43" s="1599"/>
    </row>
    <row r="44" spans="1:15" ht="27.95" customHeight="1">
      <c r="A44" s="1651" t="s">
        <v>547</v>
      </c>
      <c r="B44" s="1645" t="s">
        <v>566</v>
      </c>
      <c r="C44" s="1431"/>
      <c r="D44" s="1640" t="s">
        <v>567</v>
      </c>
      <c r="E44" s="1555">
        <f>BS!D27</f>
        <v>0</v>
      </c>
      <c r="F44" s="1581"/>
      <c r="G44" s="1554"/>
      <c r="H44" s="1423"/>
      <c r="I44" s="1554">
        <f>E44-E45</f>
        <v>0</v>
      </c>
      <c r="J44" s="1582"/>
      <c r="K44" s="1555"/>
      <c r="L44" s="1228"/>
      <c r="O44" s="1645" t="s">
        <v>566</v>
      </c>
    </row>
    <row r="45" spans="1:15" ht="27.95" customHeight="1">
      <c r="A45" s="1606"/>
      <c r="B45" s="1599"/>
      <c r="C45" s="1432"/>
      <c r="D45" s="1644"/>
      <c r="E45" s="1555">
        <f>BS!E27</f>
        <v>0</v>
      </c>
      <c r="F45" s="1581"/>
      <c r="G45" s="1554"/>
      <c r="H45" s="1417"/>
      <c r="I45" s="1422"/>
      <c r="J45" s="1554">
        <f>BS!G27</f>
        <v>0</v>
      </c>
      <c r="K45" s="1582"/>
      <c r="L45" s="1556"/>
      <c r="O45" s="1599"/>
    </row>
    <row r="46" spans="1:15" ht="27.95" customHeight="1">
      <c r="A46" s="1651" t="s">
        <v>568</v>
      </c>
      <c r="B46" s="1645" t="s">
        <v>569</v>
      </c>
      <c r="C46" s="1431"/>
      <c r="D46" s="1640" t="s">
        <v>570</v>
      </c>
      <c r="E46" s="1555">
        <f>BS!D28</f>
        <v>0</v>
      </c>
      <c r="F46" s="1581"/>
      <c r="G46" s="1554"/>
      <c r="H46" s="1423"/>
      <c r="I46" s="1554">
        <f>E46-E47</f>
        <v>0</v>
      </c>
      <c r="J46" s="1582"/>
      <c r="K46" s="1555"/>
      <c r="L46" s="1228"/>
      <c r="O46" s="1645" t="s">
        <v>569</v>
      </c>
    </row>
    <row r="47" spans="1:15" ht="27.95" customHeight="1">
      <c r="A47" s="1606"/>
      <c r="B47" s="1599"/>
      <c r="C47" s="1432"/>
      <c r="D47" s="1644"/>
      <c r="E47" s="1555">
        <f>BS!E28</f>
        <v>0</v>
      </c>
      <c r="F47" s="1581"/>
      <c r="G47" s="1554"/>
      <c r="H47" s="1417"/>
      <c r="I47" s="1422"/>
      <c r="J47" s="1554">
        <f>BS!G28</f>
        <v>0</v>
      </c>
      <c r="K47" s="1582"/>
      <c r="L47" s="1556"/>
      <c r="O47" s="1599"/>
    </row>
    <row r="48" spans="1:15" ht="27.95" customHeight="1">
      <c r="A48" s="1651" t="s">
        <v>571</v>
      </c>
      <c r="B48" s="1645" t="s">
        <v>572</v>
      </c>
      <c r="C48" s="1431"/>
      <c r="D48" s="1640" t="s">
        <v>573</v>
      </c>
      <c r="E48" s="1555">
        <f>BS!D29</f>
        <v>0</v>
      </c>
      <c r="F48" s="1581"/>
      <c r="G48" s="1554"/>
      <c r="H48" s="1423"/>
      <c r="I48" s="1554">
        <f>E48-E49</f>
        <v>0</v>
      </c>
      <c r="J48" s="1582"/>
      <c r="K48" s="1555"/>
      <c r="L48" s="1228"/>
      <c r="O48" s="1645" t="s">
        <v>572</v>
      </c>
    </row>
    <row r="49" spans="1:15" ht="27.95" customHeight="1">
      <c r="A49" s="1606"/>
      <c r="B49" s="1599"/>
      <c r="C49" s="1432"/>
      <c r="D49" s="1644"/>
      <c r="E49" s="1555">
        <f>BS!E29</f>
        <v>0</v>
      </c>
      <c r="F49" s="1581"/>
      <c r="G49" s="1554"/>
      <c r="H49" s="1417"/>
      <c r="I49" s="1422"/>
      <c r="J49" s="1554">
        <f>BS!G29</f>
        <v>0</v>
      </c>
      <c r="K49" s="1582"/>
      <c r="L49" s="1556"/>
      <c r="O49" s="1599"/>
    </row>
    <row r="50" spans="1:15" ht="27.95" customHeight="1">
      <c r="A50" s="1652" t="s">
        <v>574</v>
      </c>
      <c r="B50" s="1653" t="s">
        <v>2675</v>
      </c>
      <c r="C50" s="1264"/>
      <c r="D50" s="1579" t="s">
        <v>576</v>
      </c>
      <c r="E50" s="1587">
        <f>BS!D30</f>
        <v>0</v>
      </c>
      <c r="F50" s="1587"/>
      <c r="G50" s="1588"/>
      <c r="H50" s="1426"/>
      <c r="I50" s="1588">
        <f>E50-E51</f>
        <v>0</v>
      </c>
      <c r="J50" s="1589"/>
      <c r="K50" s="1590"/>
      <c r="L50" s="1225"/>
      <c r="O50" s="1653" t="s">
        <v>2675</v>
      </c>
    </row>
    <row r="51" spans="1:15" ht="27.95" customHeight="1">
      <c r="A51" s="1575"/>
      <c r="B51" s="1654"/>
      <c r="C51" s="1258"/>
      <c r="D51" s="1586"/>
      <c r="E51" s="1587">
        <f>BS!E30</f>
        <v>0</v>
      </c>
      <c r="F51" s="1587"/>
      <c r="G51" s="1588"/>
      <c r="H51" s="1427"/>
      <c r="I51" s="1425"/>
      <c r="J51" s="1588">
        <f>BS!G30</f>
        <v>0</v>
      </c>
      <c r="K51" s="1589"/>
      <c r="L51" s="1594"/>
      <c r="O51" s="1654"/>
    </row>
    <row r="52" spans="1:15" s="1230" customFormat="1" ht="27.95" customHeight="1">
      <c r="A52" s="1651" t="s">
        <v>577</v>
      </c>
      <c r="B52" s="1645" t="s">
        <v>3102</v>
      </c>
      <c r="C52" s="1431"/>
      <c r="D52" s="1640" t="s">
        <v>579</v>
      </c>
      <c r="E52" s="1581">
        <f>BS!D31</f>
        <v>0</v>
      </c>
      <c r="F52" s="1581"/>
      <c r="G52" s="1554"/>
      <c r="H52" s="1423"/>
      <c r="I52" s="1554">
        <f>E52-E53</f>
        <v>0</v>
      </c>
      <c r="J52" s="1582"/>
      <c r="K52" s="1555"/>
      <c r="L52" s="1228"/>
      <c r="O52" s="1645" t="s">
        <v>3102</v>
      </c>
    </row>
    <row r="53" spans="1:15" s="1230" customFormat="1" ht="27.95" customHeight="1">
      <c r="A53" s="1606"/>
      <c r="B53" s="1599"/>
      <c r="C53" s="1432"/>
      <c r="D53" s="1644"/>
      <c r="E53" s="1581">
        <f>BS!E31</f>
        <v>0</v>
      </c>
      <c r="F53" s="1581"/>
      <c r="G53" s="1554"/>
      <c r="H53" s="1417"/>
      <c r="I53" s="1422"/>
      <c r="J53" s="1554">
        <f>BS!G31</f>
        <v>0</v>
      </c>
      <c r="K53" s="1582"/>
      <c r="L53" s="1556"/>
      <c r="O53" s="1599"/>
    </row>
    <row r="54" spans="1:15" ht="27.95" customHeight="1">
      <c r="A54" s="1651" t="s">
        <v>532</v>
      </c>
      <c r="B54" s="1645" t="s">
        <v>3103</v>
      </c>
      <c r="C54" s="1431"/>
      <c r="D54" s="1640" t="s">
        <v>581</v>
      </c>
      <c r="E54" s="1581">
        <f>BS!D32</f>
        <v>0</v>
      </c>
      <c r="F54" s="1581"/>
      <c r="G54" s="1554"/>
      <c r="H54" s="1423"/>
      <c r="I54" s="1554">
        <f>E54-E55</f>
        <v>0</v>
      </c>
      <c r="J54" s="1582"/>
      <c r="K54" s="1555"/>
      <c r="L54" s="1228"/>
      <c r="O54" s="1645" t="s">
        <v>3103</v>
      </c>
    </row>
    <row r="55" spans="1:15" ht="27.95" customHeight="1">
      <c r="A55" s="1606"/>
      <c r="B55" s="1599"/>
      <c r="C55" s="1432"/>
      <c r="D55" s="1644"/>
      <c r="E55" s="1581">
        <f>BS!E32</f>
        <v>0</v>
      </c>
      <c r="F55" s="1581"/>
      <c r="G55" s="1554"/>
      <c r="H55" s="1417"/>
      <c r="I55" s="1422"/>
      <c r="J55" s="1554">
        <f>BS!G32</f>
        <v>0</v>
      </c>
      <c r="K55" s="1582"/>
      <c r="L55" s="1556"/>
      <c r="O55" s="1599"/>
    </row>
    <row r="56" spans="1:15" ht="27.95" customHeight="1">
      <c r="A56" s="1651" t="s">
        <v>535</v>
      </c>
      <c r="B56" s="1645" t="s">
        <v>2678</v>
      </c>
      <c r="C56" s="1431"/>
      <c r="D56" s="1640" t="s">
        <v>583</v>
      </c>
      <c r="E56" s="1581">
        <f>BS!D33</f>
        <v>0</v>
      </c>
      <c r="F56" s="1581"/>
      <c r="G56" s="1554"/>
      <c r="H56" s="1423"/>
      <c r="I56" s="1554">
        <f>E56-E57</f>
        <v>0</v>
      </c>
      <c r="J56" s="1582"/>
      <c r="K56" s="1555"/>
      <c r="L56" s="1228"/>
      <c r="O56" s="1645" t="s">
        <v>2678</v>
      </c>
    </row>
    <row r="57" spans="1:15" ht="27.95" customHeight="1">
      <c r="A57" s="1606"/>
      <c r="B57" s="1599"/>
      <c r="C57" s="1432"/>
      <c r="D57" s="1644"/>
      <c r="E57" s="1581">
        <f>BS!E33</f>
        <v>0</v>
      </c>
      <c r="F57" s="1581"/>
      <c r="G57" s="1554"/>
      <c r="H57" s="1417"/>
      <c r="I57" s="1422"/>
      <c r="J57" s="1554">
        <f>BS!G33</f>
        <v>0</v>
      </c>
      <c r="K57" s="1582"/>
      <c r="L57" s="1556"/>
      <c r="O57" s="1599"/>
    </row>
    <row r="58" spans="1:15" ht="27.95" customHeight="1">
      <c r="A58" s="1651" t="s">
        <v>538</v>
      </c>
      <c r="B58" s="1645" t="s">
        <v>3104</v>
      </c>
      <c r="C58" s="1431"/>
      <c r="D58" s="1640" t="s">
        <v>585</v>
      </c>
      <c r="E58" s="1581">
        <f>BS!D34</f>
        <v>0</v>
      </c>
      <c r="F58" s="1581"/>
      <c r="G58" s="1554"/>
      <c r="H58" s="1423"/>
      <c r="I58" s="1554">
        <f>E58-E59</f>
        <v>0</v>
      </c>
      <c r="J58" s="1582"/>
      <c r="K58" s="1555"/>
      <c r="L58" s="1228"/>
      <c r="O58" s="1645" t="s">
        <v>3104</v>
      </c>
    </row>
    <row r="59" spans="1:15" ht="27.95" customHeight="1">
      <c r="A59" s="1606"/>
      <c r="B59" s="1599"/>
      <c r="C59" s="1432"/>
      <c r="D59" s="1644"/>
      <c r="E59" s="1581">
        <f>BS!E34</f>
        <v>0</v>
      </c>
      <c r="F59" s="1581"/>
      <c r="G59" s="1554"/>
      <c r="H59" s="1417"/>
      <c r="I59" s="1422"/>
      <c r="J59" s="1554">
        <f>BS!G34</f>
        <v>0</v>
      </c>
      <c r="K59" s="1582"/>
      <c r="L59" s="1556"/>
      <c r="O59" s="1599"/>
    </row>
    <row r="60" spans="1:15" ht="27.95" customHeight="1">
      <c r="A60" s="1651" t="s">
        <v>541</v>
      </c>
      <c r="B60" s="1645" t="s">
        <v>3105</v>
      </c>
      <c r="C60" s="1431"/>
      <c r="D60" s="1640" t="s">
        <v>587</v>
      </c>
      <c r="E60" s="1581">
        <f>BS!D35</f>
        <v>0</v>
      </c>
      <c r="F60" s="1581"/>
      <c r="G60" s="1554"/>
      <c r="H60" s="1423"/>
      <c r="I60" s="1554">
        <f>E60-E61</f>
        <v>0</v>
      </c>
      <c r="J60" s="1582"/>
      <c r="K60" s="1555"/>
      <c r="L60" s="1228"/>
      <c r="O60" s="1645" t="s">
        <v>3105</v>
      </c>
    </row>
    <row r="61" spans="1:15" ht="27.95" customHeight="1">
      <c r="A61" s="1606"/>
      <c r="B61" s="1599"/>
      <c r="C61" s="1432"/>
      <c r="D61" s="1644"/>
      <c r="E61" s="1581">
        <f>BS!E35</f>
        <v>0</v>
      </c>
      <c r="F61" s="1581"/>
      <c r="G61" s="1554"/>
      <c r="H61" s="1417"/>
      <c r="I61" s="1422"/>
      <c r="J61" s="1554">
        <f>BS!G35</f>
        <v>0</v>
      </c>
      <c r="K61" s="1582"/>
      <c r="L61" s="1556"/>
      <c r="O61" s="1599"/>
    </row>
    <row r="62" spans="1:15" ht="27.95" customHeight="1">
      <c r="A62" s="1651" t="s">
        <v>544</v>
      </c>
      <c r="B62" s="1645" t="s">
        <v>2680</v>
      </c>
      <c r="C62" s="1431"/>
      <c r="D62" s="1640" t="s">
        <v>589</v>
      </c>
      <c r="E62" s="1581">
        <f>BS!D36</f>
        <v>0</v>
      </c>
      <c r="F62" s="1581"/>
      <c r="G62" s="1554"/>
      <c r="H62" s="1423"/>
      <c r="I62" s="1554">
        <f>E62-E63</f>
        <v>0</v>
      </c>
      <c r="J62" s="1582"/>
      <c r="K62" s="1555"/>
      <c r="L62" s="1228"/>
      <c r="O62" s="1645" t="s">
        <v>2680</v>
      </c>
    </row>
    <row r="63" spans="1:15" ht="27.95" customHeight="1">
      <c r="A63" s="1606"/>
      <c r="B63" s="1599"/>
      <c r="C63" s="1432"/>
      <c r="D63" s="1644"/>
      <c r="E63" s="1581">
        <f>BS!E36</f>
        <v>0</v>
      </c>
      <c r="F63" s="1581"/>
      <c r="G63" s="1554"/>
      <c r="H63" s="1417"/>
      <c r="I63" s="1422"/>
      <c r="J63" s="1554">
        <f>BS!G36</f>
        <v>0</v>
      </c>
      <c r="K63" s="1582"/>
      <c r="L63" s="1556"/>
      <c r="O63" s="1599"/>
    </row>
    <row r="64" spans="1:15" ht="27.95" customHeight="1">
      <c r="A64" s="1606" t="s">
        <v>547</v>
      </c>
      <c r="B64" s="1645" t="s">
        <v>2681</v>
      </c>
      <c r="C64" s="1431"/>
      <c r="D64" s="1640" t="s">
        <v>591</v>
      </c>
      <c r="E64" s="1581">
        <f>BS!D37</f>
        <v>0</v>
      </c>
      <c r="F64" s="1581"/>
      <c r="G64" s="1554"/>
      <c r="H64" s="1423"/>
      <c r="I64" s="1554">
        <f>E64-E65</f>
        <v>0</v>
      </c>
      <c r="J64" s="1582"/>
      <c r="K64" s="1555"/>
      <c r="L64" s="1228"/>
      <c r="O64" s="1645" t="s">
        <v>2681</v>
      </c>
    </row>
    <row r="65" spans="1:15" ht="27.95" customHeight="1" thickBot="1">
      <c r="A65" s="1618"/>
      <c r="B65" s="1647"/>
      <c r="C65" s="1440"/>
      <c r="D65" s="1641"/>
      <c r="E65" s="1583">
        <f>BS!E37</f>
        <v>0</v>
      </c>
      <c r="F65" s="1583"/>
      <c r="G65" s="1548"/>
      <c r="H65" s="1416"/>
      <c r="I65" s="1424"/>
      <c r="J65" s="1548">
        <f>BS!G37</f>
        <v>0</v>
      </c>
      <c r="K65" s="1584"/>
      <c r="L65" s="1550"/>
      <c r="O65" s="1647"/>
    </row>
    <row r="66" spans="1:15" ht="11.25" customHeight="1">
      <c r="A66" s="1636" t="s">
        <v>1509</v>
      </c>
      <c r="B66" s="1649" t="s">
        <v>1510</v>
      </c>
      <c r="C66" s="2046"/>
      <c r="D66" s="2048" t="s">
        <v>1511</v>
      </c>
      <c r="E66" s="1539" t="s">
        <v>1512</v>
      </c>
      <c r="F66" s="1540"/>
      <c r="G66" s="1540"/>
      <c r="H66" s="1540"/>
      <c r="I66" s="1540"/>
      <c r="J66" s="1541"/>
      <c r="K66" s="1566" t="s">
        <v>1513</v>
      </c>
      <c r="L66" s="1567"/>
      <c r="O66" s="1649" t="s">
        <v>1510</v>
      </c>
    </row>
    <row r="67" spans="1:15" ht="11.25" customHeight="1">
      <c r="A67" s="1621"/>
      <c r="B67" s="1629"/>
      <c r="C67" s="2047"/>
      <c r="D67" s="2049"/>
      <c r="E67" s="1628">
        <v>1</v>
      </c>
      <c r="F67" s="1629" t="s">
        <v>1514</v>
      </c>
      <c r="G67" s="1543"/>
      <c r="H67" s="1451"/>
      <c r="I67" s="1630" t="s">
        <v>1515</v>
      </c>
      <c r="J67" s="1631"/>
      <c r="K67" s="1568"/>
      <c r="L67" s="1569"/>
      <c r="O67" s="1629"/>
    </row>
    <row r="68" spans="1:15" ht="12" customHeight="1">
      <c r="A68" s="1621"/>
      <c r="B68" s="1629"/>
      <c r="C68" s="2047"/>
      <c r="D68" s="2049"/>
      <c r="E68" s="1628"/>
      <c r="F68" s="1629" t="s">
        <v>1516</v>
      </c>
      <c r="G68" s="1543"/>
      <c r="H68" s="1451"/>
      <c r="I68" s="1648"/>
      <c r="J68" s="1631"/>
      <c r="K68" s="1543" t="s">
        <v>1517</v>
      </c>
      <c r="L68" s="1544"/>
      <c r="O68" s="1629"/>
    </row>
    <row r="69" spans="1:15" ht="27.95" customHeight="1">
      <c r="A69" s="1606" t="s">
        <v>568</v>
      </c>
      <c r="B69" s="1645" t="s">
        <v>2682</v>
      </c>
      <c r="C69" s="1431"/>
      <c r="D69" s="1640" t="s">
        <v>593</v>
      </c>
      <c r="E69" s="1581">
        <f>BS!D38</f>
        <v>0</v>
      </c>
      <c r="F69" s="1581"/>
      <c r="G69" s="1554"/>
      <c r="H69" s="1423"/>
      <c r="I69" s="1554">
        <f>E69-E70</f>
        <v>0</v>
      </c>
      <c r="J69" s="1582"/>
      <c r="K69" s="1555"/>
      <c r="L69" s="1228"/>
      <c r="O69" s="1645" t="s">
        <v>2682</v>
      </c>
    </row>
    <row r="70" spans="1:15" ht="27.95" customHeight="1">
      <c r="A70" s="1606"/>
      <c r="B70" s="1599"/>
      <c r="C70" s="1432"/>
      <c r="D70" s="1644"/>
      <c r="E70" s="1581">
        <f>BS!E38</f>
        <v>0</v>
      </c>
      <c r="F70" s="1581"/>
      <c r="G70" s="1554"/>
      <c r="H70" s="1417"/>
      <c r="I70" s="1422"/>
      <c r="J70" s="1554">
        <f>BS!G38</f>
        <v>0</v>
      </c>
      <c r="K70" s="1582"/>
      <c r="L70" s="1556"/>
      <c r="O70" s="1599"/>
    </row>
    <row r="71" spans="1:15" ht="27.95" customHeight="1">
      <c r="A71" s="1606" t="s">
        <v>571</v>
      </c>
      <c r="B71" s="1642" t="s">
        <v>657</v>
      </c>
      <c r="C71" s="1288"/>
      <c r="D71" s="1640" t="s">
        <v>596</v>
      </c>
      <c r="E71" s="1581">
        <f>BS!D39</f>
        <v>0</v>
      </c>
      <c r="F71" s="1581"/>
      <c r="G71" s="1554"/>
      <c r="H71" s="1423"/>
      <c r="I71" s="1554">
        <f>E71-E72</f>
        <v>0</v>
      </c>
      <c r="J71" s="1582"/>
      <c r="K71" s="1555"/>
      <c r="L71" s="1228"/>
      <c r="O71" s="1642" t="s">
        <v>657</v>
      </c>
    </row>
    <row r="72" spans="1:15" ht="27.95" customHeight="1">
      <c r="A72" s="1606"/>
      <c r="B72" s="1643"/>
      <c r="C72" s="1289"/>
      <c r="D72" s="1644"/>
      <c r="E72" s="1581">
        <f>BS!E39</f>
        <v>0</v>
      </c>
      <c r="F72" s="1581"/>
      <c r="G72" s="1554"/>
      <c r="H72" s="1417"/>
      <c r="I72" s="1422"/>
      <c r="J72" s="1554">
        <f>BS!G39</f>
        <v>0</v>
      </c>
      <c r="K72" s="1582"/>
      <c r="L72" s="1556"/>
      <c r="O72" s="1643"/>
    </row>
    <row r="73" spans="1:15" s="1230" customFormat="1" ht="27.95" customHeight="1">
      <c r="A73" s="1606" t="s">
        <v>758</v>
      </c>
      <c r="B73" s="1642" t="s">
        <v>590</v>
      </c>
      <c r="C73" s="1288"/>
      <c r="D73" s="1640" t="s">
        <v>599</v>
      </c>
      <c r="E73" s="1581">
        <f>BS!D40</f>
        <v>0</v>
      </c>
      <c r="F73" s="1581"/>
      <c r="G73" s="1554"/>
      <c r="H73" s="1423"/>
      <c r="I73" s="1554">
        <f>E73-E74</f>
        <v>0</v>
      </c>
      <c r="J73" s="1582"/>
      <c r="K73" s="1555"/>
      <c r="L73" s="1228"/>
      <c r="O73" s="1642" t="s">
        <v>590</v>
      </c>
    </row>
    <row r="74" spans="1:15" s="1230" customFormat="1" ht="27.95" customHeight="1">
      <c r="A74" s="1606"/>
      <c r="B74" s="1643"/>
      <c r="C74" s="1289"/>
      <c r="D74" s="1644"/>
      <c r="E74" s="1581">
        <f>BS!E40</f>
        <v>0</v>
      </c>
      <c r="F74" s="1581"/>
      <c r="G74" s="1554"/>
      <c r="H74" s="1417"/>
      <c r="I74" s="1422"/>
      <c r="J74" s="1554">
        <f>BS!G40</f>
        <v>0</v>
      </c>
      <c r="K74" s="1582"/>
      <c r="L74" s="1556"/>
      <c r="O74" s="1643"/>
    </row>
    <row r="75" spans="1:15" s="1230" customFormat="1" ht="27.95" customHeight="1">
      <c r="A75" s="1606" t="s">
        <v>761</v>
      </c>
      <c r="B75" s="1645" t="s">
        <v>592</v>
      </c>
      <c r="C75" s="1431"/>
      <c r="D75" s="1640" t="s">
        <v>602</v>
      </c>
      <c r="E75" s="1581">
        <f>BS!D41</f>
        <v>0</v>
      </c>
      <c r="F75" s="1581"/>
      <c r="G75" s="1554"/>
      <c r="H75" s="1423"/>
      <c r="I75" s="1554">
        <f>E75-E76</f>
        <v>0</v>
      </c>
      <c r="J75" s="1582"/>
      <c r="K75" s="1555"/>
      <c r="L75" s="1228"/>
      <c r="O75" s="1645" t="s">
        <v>592</v>
      </c>
    </row>
    <row r="76" spans="1:15" s="1230" customFormat="1" ht="27.95" customHeight="1">
      <c r="A76" s="1606"/>
      <c r="B76" s="1599"/>
      <c r="C76" s="1432"/>
      <c r="D76" s="1644"/>
      <c r="E76" s="1581">
        <f>BS!E41</f>
        <v>0</v>
      </c>
      <c r="F76" s="1581"/>
      <c r="G76" s="1554"/>
      <c r="H76" s="1417"/>
      <c r="I76" s="1422"/>
      <c r="J76" s="1554">
        <f>BS!G41</f>
        <v>0</v>
      </c>
      <c r="K76" s="1582"/>
      <c r="L76" s="1556"/>
      <c r="O76" s="1599"/>
    </row>
    <row r="77" spans="1:15" ht="27.95" customHeight="1">
      <c r="A77" s="1575" t="s">
        <v>594</v>
      </c>
      <c r="B77" s="1577" t="s">
        <v>2683</v>
      </c>
      <c r="C77" s="1434"/>
      <c r="D77" s="1579" t="s">
        <v>604</v>
      </c>
      <c r="E77" s="1587">
        <f>BS!D42</f>
        <v>0</v>
      </c>
      <c r="F77" s="1587"/>
      <c r="G77" s="1588"/>
      <c r="H77" s="1426"/>
      <c r="I77" s="1588">
        <f>E77-E78</f>
        <v>0</v>
      </c>
      <c r="J77" s="1589"/>
      <c r="K77" s="1590"/>
      <c r="L77" s="1225"/>
      <c r="O77" s="1577" t="s">
        <v>2683</v>
      </c>
    </row>
    <row r="78" spans="1:15" ht="27.95" customHeight="1">
      <c r="A78" s="1575"/>
      <c r="B78" s="1585"/>
      <c r="C78" s="1435"/>
      <c r="D78" s="1586"/>
      <c r="E78" s="1587">
        <f>BS!E42</f>
        <v>0</v>
      </c>
      <c r="F78" s="1587"/>
      <c r="G78" s="1588"/>
      <c r="H78" s="1427"/>
      <c r="I78" s="1425"/>
      <c r="J78" s="1588">
        <f>BS!G42</f>
        <v>0</v>
      </c>
      <c r="K78" s="1589"/>
      <c r="L78" s="1594"/>
      <c r="O78" s="1585"/>
    </row>
    <row r="79" spans="1:15" ht="27.95" customHeight="1">
      <c r="A79" s="1575" t="s">
        <v>597</v>
      </c>
      <c r="B79" s="1577" t="s">
        <v>2684</v>
      </c>
      <c r="C79" s="1434"/>
      <c r="D79" s="1579" t="s">
        <v>606</v>
      </c>
      <c r="E79" s="1587">
        <f>BS!D43</f>
        <v>0</v>
      </c>
      <c r="F79" s="1587"/>
      <c r="G79" s="1588"/>
      <c r="H79" s="1426"/>
      <c r="I79" s="1588">
        <f>E79-E80</f>
        <v>0</v>
      </c>
      <c r="J79" s="1589"/>
      <c r="K79" s="1590"/>
      <c r="L79" s="1225"/>
      <c r="O79" s="1577" t="s">
        <v>2684</v>
      </c>
    </row>
    <row r="80" spans="1:15" ht="27.95" customHeight="1">
      <c r="A80" s="1575"/>
      <c r="B80" s="1585"/>
      <c r="C80" s="1435"/>
      <c r="D80" s="1586"/>
      <c r="E80" s="1587">
        <f>BS!E43</f>
        <v>0</v>
      </c>
      <c r="F80" s="1587"/>
      <c r="G80" s="1588"/>
      <c r="H80" s="1427"/>
      <c r="I80" s="1425"/>
      <c r="J80" s="1588">
        <f>BS!G43</f>
        <v>0</v>
      </c>
      <c r="K80" s="1589"/>
      <c r="L80" s="1594"/>
      <c r="O80" s="1585"/>
    </row>
    <row r="81" spans="1:15" ht="27.95" customHeight="1">
      <c r="A81" s="1606" t="s">
        <v>600</v>
      </c>
      <c r="B81" s="1645" t="s">
        <v>601</v>
      </c>
      <c r="C81" s="1431"/>
      <c r="D81" s="1640" t="s">
        <v>608</v>
      </c>
      <c r="E81" s="1581">
        <f>BS!D44</f>
        <v>0</v>
      </c>
      <c r="F81" s="1581"/>
      <c r="G81" s="1554"/>
      <c r="H81" s="1423"/>
      <c r="I81" s="1554">
        <f>E81-E82</f>
        <v>0</v>
      </c>
      <c r="J81" s="1582"/>
      <c r="K81" s="1555"/>
      <c r="L81" s="1228"/>
      <c r="O81" s="1645" t="s">
        <v>601</v>
      </c>
    </row>
    <row r="82" spans="1:15" ht="27.95" customHeight="1">
      <c r="A82" s="1606"/>
      <c r="B82" s="1599"/>
      <c r="C82" s="1432"/>
      <c r="D82" s="1644"/>
      <c r="E82" s="1581">
        <f>BS!E44</f>
        <v>0</v>
      </c>
      <c r="F82" s="1581"/>
      <c r="G82" s="1554"/>
      <c r="H82" s="1417"/>
      <c r="I82" s="1422"/>
      <c r="J82" s="1554">
        <f>BS!G44</f>
        <v>0</v>
      </c>
      <c r="K82" s="1582"/>
      <c r="L82" s="1556"/>
      <c r="O82" s="1599"/>
    </row>
    <row r="83" spans="1:15" ht="27.95" customHeight="1">
      <c r="A83" s="1606" t="s">
        <v>532</v>
      </c>
      <c r="B83" s="1645" t="s">
        <v>603</v>
      </c>
      <c r="C83" s="1431"/>
      <c r="D83" s="1640" t="s">
        <v>610</v>
      </c>
      <c r="E83" s="1581">
        <f>BS!D45</f>
        <v>0</v>
      </c>
      <c r="F83" s="1581"/>
      <c r="G83" s="1554"/>
      <c r="H83" s="1423"/>
      <c r="I83" s="1554">
        <f>E83-E84</f>
        <v>0</v>
      </c>
      <c r="J83" s="1582"/>
      <c r="K83" s="1555"/>
      <c r="L83" s="1228"/>
      <c r="O83" s="1645" t="s">
        <v>603</v>
      </c>
    </row>
    <row r="84" spans="1:15" ht="27.95" customHeight="1">
      <c r="A84" s="1606"/>
      <c r="B84" s="1599"/>
      <c r="C84" s="1432"/>
      <c r="D84" s="1644"/>
      <c r="E84" s="1581">
        <f>BS!E45</f>
        <v>0</v>
      </c>
      <c r="F84" s="1581"/>
      <c r="G84" s="1554"/>
      <c r="H84" s="1417"/>
      <c r="I84" s="1422"/>
      <c r="J84" s="1554">
        <f>BS!G45</f>
        <v>0</v>
      </c>
      <c r="K84" s="1582"/>
      <c r="L84" s="1556"/>
      <c r="O84" s="1599"/>
    </row>
    <row r="85" spans="1:15" ht="27.95" customHeight="1">
      <c r="A85" s="1606" t="s">
        <v>535</v>
      </c>
      <c r="B85" s="1645" t="s">
        <v>605</v>
      </c>
      <c r="C85" s="1431"/>
      <c r="D85" s="1640" t="s">
        <v>612</v>
      </c>
      <c r="E85" s="1581">
        <f>BS!D46</f>
        <v>0</v>
      </c>
      <c r="F85" s="1581"/>
      <c r="G85" s="1554"/>
      <c r="H85" s="1423"/>
      <c r="I85" s="1554">
        <f>E85-E86</f>
        <v>0</v>
      </c>
      <c r="J85" s="1582"/>
      <c r="K85" s="1555"/>
      <c r="L85" s="1228"/>
      <c r="O85" s="1645" t="s">
        <v>605</v>
      </c>
    </row>
    <row r="86" spans="1:15" ht="27.95" customHeight="1">
      <c r="A86" s="1606"/>
      <c r="B86" s="1599"/>
      <c r="C86" s="1432"/>
      <c r="D86" s="1644"/>
      <c r="E86" s="1581">
        <f>BS!E46</f>
        <v>0</v>
      </c>
      <c r="F86" s="1581"/>
      <c r="G86" s="1554"/>
      <c r="H86" s="1417"/>
      <c r="I86" s="1422"/>
      <c r="J86" s="1554">
        <f>BS!G46</f>
        <v>0</v>
      </c>
      <c r="K86" s="1582"/>
      <c r="L86" s="1556"/>
      <c r="O86" s="1599"/>
    </row>
    <row r="87" spans="1:15" ht="27.95" customHeight="1">
      <c r="A87" s="1606" t="s">
        <v>538</v>
      </c>
      <c r="B87" s="1645" t="s">
        <v>607</v>
      </c>
      <c r="C87" s="1431"/>
      <c r="D87" s="1640" t="s">
        <v>615</v>
      </c>
      <c r="E87" s="1581">
        <f>BS!D47</f>
        <v>0</v>
      </c>
      <c r="F87" s="1581"/>
      <c r="G87" s="1554"/>
      <c r="H87" s="1423"/>
      <c r="I87" s="1554">
        <f>E87-E88</f>
        <v>0</v>
      </c>
      <c r="J87" s="1582"/>
      <c r="K87" s="1555"/>
      <c r="L87" s="1228"/>
      <c r="O87" s="1645" t="s">
        <v>607</v>
      </c>
    </row>
    <row r="88" spans="1:15" ht="27.95" customHeight="1">
      <c r="A88" s="1606"/>
      <c r="B88" s="1599"/>
      <c r="C88" s="1432"/>
      <c r="D88" s="1644"/>
      <c r="E88" s="1581">
        <f>BS!E47</f>
        <v>0</v>
      </c>
      <c r="F88" s="1581"/>
      <c r="G88" s="1554"/>
      <c r="H88" s="1417"/>
      <c r="I88" s="1422"/>
      <c r="J88" s="1554">
        <f>BS!G47</f>
        <v>0</v>
      </c>
      <c r="K88" s="1582"/>
      <c r="L88" s="1556"/>
      <c r="O88" s="1599"/>
    </row>
    <row r="89" spans="1:15" s="1230" customFormat="1" ht="27.95" customHeight="1">
      <c r="A89" s="1606" t="s">
        <v>541</v>
      </c>
      <c r="B89" s="1645" t="s">
        <v>2685</v>
      </c>
      <c r="C89" s="1431"/>
      <c r="D89" s="1640" t="s">
        <v>618</v>
      </c>
      <c r="E89" s="1581">
        <f>BS!D48</f>
        <v>0</v>
      </c>
      <c r="F89" s="1581"/>
      <c r="G89" s="1554"/>
      <c r="H89" s="1423"/>
      <c r="I89" s="1554">
        <f>E89-E90</f>
        <v>0</v>
      </c>
      <c r="J89" s="1582"/>
      <c r="K89" s="1555"/>
      <c r="L89" s="1228"/>
      <c r="O89" s="1645" t="s">
        <v>2685</v>
      </c>
    </row>
    <row r="90" spans="1:15" s="1230" customFormat="1" ht="27.95" customHeight="1">
      <c r="A90" s="1606"/>
      <c r="B90" s="1599"/>
      <c r="C90" s="1432"/>
      <c r="D90" s="1644"/>
      <c r="E90" s="1581">
        <f>BS!E48</f>
        <v>0</v>
      </c>
      <c r="F90" s="1581"/>
      <c r="G90" s="1554"/>
      <c r="H90" s="1417"/>
      <c r="I90" s="1422"/>
      <c r="J90" s="1554">
        <f>BS!G48</f>
        <v>0</v>
      </c>
      <c r="K90" s="1582"/>
      <c r="L90" s="1556"/>
      <c r="O90" s="1599"/>
    </row>
    <row r="91" spans="1:15" s="1230" customFormat="1" ht="27.95" customHeight="1">
      <c r="A91" s="1606" t="s">
        <v>544</v>
      </c>
      <c r="B91" s="1645" t="s">
        <v>611</v>
      </c>
      <c r="C91" s="1431"/>
      <c r="D91" s="1640" t="s">
        <v>620</v>
      </c>
      <c r="E91" s="1581">
        <f>BS!D49</f>
        <v>0</v>
      </c>
      <c r="F91" s="1581"/>
      <c r="G91" s="1554"/>
      <c r="H91" s="1423"/>
      <c r="I91" s="1554">
        <f>E91-E92</f>
        <v>0</v>
      </c>
      <c r="J91" s="1582"/>
      <c r="K91" s="1555"/>
      <c r="L91" s="1228"/>
      <c r="O91" s="1645" t="s">
        <v>611</v>
      </c>
    </row>
    <row r="92" spans="1:15" s="1230" customFormat="1" ht="27.95" customHeight="1">
      <c r="A92" s="1606"/>
      <c r="B92" s="1599"/>
      <c r="C92" s="1432"/>
      <c r="D92" s="1644"/>
      <c r="E92" s="1581">
        <f>BS!E49</f>
        <v>0</v>
      </c>
      <c r="F92" s="1581"/>
      <c r="G92" s="1554"/>
      <c r="H92" s="1417"/>
      <c r="I92" s="1422"/>
      <c r="J92" s="1554">
        <f>BS!G49</f>
        <v>0</v>
      </c>
      <c r="K92" s="1582"/>
      <c r="L92" s="1556"/>
      <c r="O92" s="1599"/>
    </row>
    <row r="93" spans="1:15" ht="27.95" customHeight="1">
      <c r="A93" s="1575" t="s">
        <v>613</v>
      </c>
      <c r="B93" s="1577" t="s">
        <v>2686</v>
      </c>
      <c r="C93" s="1434"/>
      <c r="D93" s="1579" t="s">
        <v>622</v>
      </c>
      <c r="E93" s="1587">
        <f>BS!D50</f>
        <v>0</v>
      </c>
      <c r="F93" s="1587"/>
      <c r="G93" s="1588"/>
      <c r="H93" s="1426"/>
      <c r="I93" s="1588">
        <f>E93-E94</f>
        <v>0</v>
      </c>
      <c r="J93" s="1589"/>
      <c r="K93" s="1590"/>
      <c r="L93" s="1225"/>
      <c r="O93" s="1577" t="s">
        <v>2686</v>
      </c>
    </row>
    <row r="94" spans="1:15" ht="27.95" customHeight="1">
      <c r="A94" s="1575"/>
      <c r="B94" s="1585"/>
      <c r="C94" s="1290"/>
      <c r="D94" s="1586"/>
      <c r="E94" s="1587">
        <f>BS!E50</f>
        <v>0</v>
      </c>
      <c r="F94" s="1587"/>
      <c r="G94" s="1588"/>
      <c r="H94" s="1427"/>
      <c r="I94" s="1425"/>
      <c r="J94" s="1588">
        <f>BS!G50</f>
        <v>0</v>
      </c>
      <c r="K94" s="1589"/>
      <c r="L94" s="1594"/>
      <c r="O94" s="1585"/>
    </row>
    <row r="95" spans="1:15" ht="27.95" customHeight="1">
      <c r="A95" s="1575" t="s">
        <v>616</v>
      </c>
      <c r="B95" s="1577" t="s">
        <v>2687</v>
      </c>
      <c r="C95" s="1434"/>
      <c r="D95" s="1579" t="s">
        <v>624</v>
      </c>
      <c r="E95" s="1581">
        <f>BS!D51</f>
        <v>0</v>
      </c>
      <c r="F95" s="1581"/>
      <c r="G95" s="1554"/>
      <c r="H95" s="1423"/>
      <c r="I95" s="1554">
        <f>E95-E96</f>
        <v>0</v>
      </c>
      <c r="J95" s="1582"/>
      <c r="K95" s="1555"/>
      <c r="L95" s="1228"/>
      <c r="N95" s="1222" t="s">
        <v>1093</v>
      </c>
      <c r="O95" s="1577" t="s">
        <v>2687</v>
      </c>
    </row>
    <row r="96" spans="1:15" ht="27.95" customHeight="1" thickBot="1">
      <c r="A96" s="1576"/>
      <c r="B96" s="1578"/>
      <c r="C96" s="1398"/>
      <c r="D96" s="1580"/>
      <c r="E96" s="1583">
        <f>BS!E51</f>
        <v>0</v>
      </c>
      <c r="F96" s="1583"/>
      <c r="G96" s="1548"/>
      <c r="H96" s="1416"/>
      <c r="I96" s="1424"/>
      <c r="J96" s="1548">
        <f>BS!G51</f>
        <v>0</v>
      </c>
      <c r="K96" s="1584"/>
      <c r="L96" s="1550"/>
      <c r="O96" s="1578"/>
    </row>
    <row r="97" spans="1:15" ht="11.25" customHeight="1">
      <c r="A97" s="1636" t="s">
        <v>1509</v>
      </c>
      <c r="B97" s="1649" t="s">
        <v>1510</v>
      </c>
      <c r="C97" s="2046"/>
      <c r="D97" s="2048" t="s">
        <v>1511</v>
      </c>
      <c r="E97" s="1539" t="s">
        <v>1512</v>
      </c>
      <c r="F97" s="1540"/>
      <c r="G97" s="1540"/>
      <c r="H97" s="1540"/>
      <c r="I97" s="1540"/>
      <c r="J97" s="1541"/>
      <c r="K97" s="1566" t="s">
        <v>1513</v>
      </c>
      <c r="L97" s="1567"/>
      <c r="O97" s="1649" t="s">
        <v>1510</v>
      </c>
    </row>
    <row r="98" spans="1:15" ht="11.25" customHeight="1">
      <c r="A98" s="1621"/>
      <c r="B98" s="1629"/>
      <c r="C98" s="2047"/>
      <c r="D98" s="2049"/>
      <c r="E98" s="1628">
        <v>1</v>
      </c>
      <c r="F98" s="1629" t="s">
        <v>1514</v>
      </c>
      <c r="G98" s="1543"/>
      <c r="H98" s="1451"/>
      <c r="I98" s="1630" t="s">
        <v>1515</v>
      </c>
      <c r="J98" s="1631"/>
      <c r="K98" s="1568"/>
      <c r="L98" s="1569"/>
      <c r="O98" s="1629"/>
    </row>
    <row r="99" spans="1:15" ht="12" customHeight="1">
      <c r="A99" s="1621"/>
      <c r="B99" s="1629"/>
      <c r="C99" s="2047"/>
      <c r="D99" s="2049"/>
      <c r="E99" s="1628"/>
      <c r="F99" s="1629" t="s">
        <v>1516</v>
      </c>
      <c r="G99" s="1543"/>
      <c r="H99" s="1451"/>
      <c r="I99" s="1648"/>
      <c r="J99" s="1631"/>
      <c r="K99" s="1543" t="s">
        <v>1517</v>
      </c>
      <c r="L99" s="1544"/>
      <c r="O99" s="1629"/>
    </row>
    <row r="100" spans="1:15" ht="27.95" customHeight="1">
      <c r="A100" s="1606" t="s">
        <v>2688</v>
      </c>
      <c r="B100" s="1645" t="s">
        <v>3066</v>
      </c>
      <c r="C100" s="1292"/>
      <c r="D100" s="1640" t="s">
        <v>626</v>
      </c>
      <c r="E100" s="1581">
        <f>BS!D52</f>
        <v>0</v>
      </c>
      <c r="F100" s="1581"/>
      <c r="G100" s="1554"/>
      <c r="H100" s="1423"/>
      <c r="I100" s="1554">
        <f>E100-E101</f>
        <v>0</v>
      </c>
      <c r="J100" s="1582"/>
      <c r="K100" s="1555"/>
      <c r="L100" s="1228"/>
      <c r="O100" s="1645" t="s">
        <v>3066</v>
      </c>
    </row>
    <row r="101" spans="1:15" ht="27.95" customHeight="1">
      <c r="A101" s="1606"/>
      <c r="B101" s="1599"/>
      <c r="C101" s="1265"/>
      <c r="D101" s="1644"/>
      <c r="E101" s="1581">
        <f>BS!E52</f>
        <v>0</v>
      </c>
      <c r="F101" s="1581"/>
      <c r="G101" s="1554"/>
      <c r="H101" s="1417"/>
      <c r="I101" s="1422"/>
      <c r="J101" s="1554">
        <f>BS!G52</f>
        <v>0</v>
      </c>
      <c r="K101" s="1582"/>
      <c r="L101" s="1556"/>
      <c r="O101" s="1599"/>
    </row>
    <row r="102" spans="1:15" ht="27.95" customHeight="1">
      <c r="A102" s="1606" t="s">
        <v>2689</v>
      </c>
      <c r="B102" s="1645" t="s">
        <v>3067</v>
      </c>
      <c r="C102" s="1431"/>
      <c r="D102" s="1640" t="s">
        <v>628</v>
      </c>
      <c r="E102" s="1581">
        <f>BS!D53</f>
        <v>0</v>
      </c>
      <c r="F102" s="1581"/>
      <c r="G102" s="1554"/>
      <c r="H102" s="1423"/>
      <c r="I102" s="1554">
        <f>E102-E103</f>
        <v>0</v>
      </c>
      <c r="J102" s="1582"/>
      <c r="K102" s="1555"/>
      <c r="L102" s="1228"/>
      <c r="O102" s="1645" t="s">
        <v>3067</v>
      </c>
    </row>
    <row r="103" spans="1:15" ht="27.95" customHeight="1">
      <c r="A103" s="1606"/>
      <c r="B103" s="1599"/>
      <c r="C103" s="1432"/>
      <c r="D103" s="1644"/>
      <c r="E103" s="1581">
        <f>BS!E53</f>
        <v>0</v>
      </c>
      <c r="F103" s="1581"/>
      <c r="G103" s="1554"/>
      <c r="H103" s="1417"/>
      <c r="I103" s="1422"/>
      <c r="J103" s="1554">
        <f>BS!G53</f>
        <v>0</v>
      </c>
      <c r="K103" s="1582"/>
      <c r="L103" s="1556"/>
      <c r="O103" s="1599"/>
    </row>
    <row r="104" spans="1:15" ht="27.95" customHeight="1">
      <c r="A104" s="1606" t="s">
        <v>2690</v>
      </c>
      <c r="B104" s="1645" t="s">
        <v>2691</v>
      </c>
      <c r="C104" s="1431"/>
      <c r="D104" s="1640" t="s">
        <v>630</v>
      </c>
      <c r="E104" s="1581">
        <f>BS!D54</f>
        <v>0</v>
      </c>
      <c r="F104" s="1581"/>
      <c r="G104" s="1554"/>
      <c r="H104" s="1423"/>
      <c r="I104" s="1554">
        <f>E104-E105</f>
        <v>0</v>
      </c>
      <c r="J104" s="1582"/>
      <c r="K104" s="1555"/>
      <c r="L104" s="1228"/>
      <c r="O104" s="1645" t="s">
        <v>2691</v>
      </c>
    </row>
    <row r="105" spans="1:15" ht="27.95" customHeight="1">
      <c r="A105" s="1606"/>
      <c r="B105" s="1599"/>
      <c r="C105" s="1432"/>
      <c r="D105" s="1644"/>
      <c r="E105" s="1581">
        <f>BS!E54</f>
        <v>0</v>
      </c>
      <c r="F105" s="1581"/>
      <c r="G105" s="1554"/>
      <c r="H105" s="1417"/>
      <c r="I105" s="1422"/>
      <c r="J105" s="1554">
        <f>BS!G54</f>
        <v>0</v>
      </c>
      <c r="K105" s="1582"/>
      <c r="L105" s="1556"/>
      <c r="O105" s="1599"/>
    </row>
    <row r="106" spans="1:15" ht="27.95" customHeight="1">
      <c r="A106" s="1606" t="s">
        <v>532</v>
      </c>
      <c r="B106" s="1642" t="s">
        <v>619</v>
      </c>
      <c r="C106" s="1288"/>
      <c r="D106" s="1640" t="s">
        <v>633</v>
      </c>
      <c r="E106" s="1581">
        <f>BS!D55</f>
        <v>0</v>
      </c>
      <c r="F106" s="1581"/>
      <c r="G106" s="1554"/>
      <c r="H106" s="1423"/>
      <c r="I106" s="1554">
        <f>E106-E107</f>
        <v>0</v>
      </c>
      <c r="J106" s="1582"/>
      <c r="K106" s="1555"/>
      <c r="L106" s="1228"/>
      <c r="O106" s="1642" t="s">
        <v>619</v>
      </c>
    </row>
    <row r="107" spans="1:15" ht="27.95" customHeight="1">
      <c r="A107" s="1606"/>
      <c r="B107" s="1643"/>
      <c r="C107" s="1289"/>
      <c r="D107" s="1644"/>
      <c r="E107" s="1581">
        <f>BS!E55</f>
        <v>0</v>
      </c>
      <c r="F107" s="1581"/>
      <c r="G107" s="1554"/>
      <c r="H107" s="1417"/>
      <c r="I107" s="1422"/>
      <c r="J107" s="1554">
        <f>BS!G55</f>
        <v>0</v>
      </c>
      <c r="K107" s="1582"/>
      <c r="L107" s="1556"/>
      <c r="O107" s="1643"/>
    </row>
    <row r="108" spans="1:15" s="1230" customFormat="1" ht="27.95" customHeight="1">
      <c r="A108" s="1606" t="s">
        <v>535</v>
      </c>
      <c r="B108" s="1645" t="s">
        <v>3106</v>
      </c>
      <c r="C108" s="1431"/>
      <c r="D108" s="1640" t="s">
        <v>636</v>
      </c>
      <c r="E108" s="1581">
        <f>BS!D56</f>
        <v>0</v>
      </c>
      <c r="F108" s="1581"/>
      <c r="G108" s="1554"/>
      <c r="H108" s="1423"/>
      <c r="I108" s="1554">
        <f>E108-E109</f>
        <v>0</v>
      </c>
      <c r="J108" s="1582"/>
      <c r="K108" s="1555"/>
      <c r="L108" s="1228"/>
      <c r="O108" s="1645" t="s">
        <v>3106</v>
      </c>
    </row>
    <row r="109" spans="1:15" s="1230" customFormat="1" ht="27.95" customHeight="1">
      <c r="A109" s="1606"/>
      <c r="B109" s="1599"/>
      <c r="C109" s="1432"/>
      <c r="D109" s="1644"/>
      <c r="E109" s="1581">
        <f>BS!E56</f>
        <v>0</v>
      </c>
      <c r="F109" s="1581"/>
      <c r="G109" s="1554"/>
      <c r="H109" s="1417"/>
      <c r="I109" s="1422"/>
      <c r="J109" s="1554">
        <f>BS!G56</f>
        <v>0</v>
      </c>
      <c r="K109" s="1582"/>
      <c r="L109" s="1556"/>
      <c r="O109" s="1599"/>
    </row>
    <row r="110" spans="1:15" s="1230" customFormat="1" ht="27.95" customHeight="1">
      <c r="A110" s="1606" t="s">
        <v>538</v>
      </c>
      <c r="B110" s="1645" t="s">
        <v>3107</v>
      </c>
      <c r="C110" s="1431"/>
      <c r="D110" s="1640" t="s">
        <v>637</v>
      </c>
      <c r="E110" s="1581">
        <f>BS!D57</f>
        <v>0</v>
      </c>
      <c r="F110" s="1581"/>
      <c r="G110" s="1554"/>
      <c r="H110" s="1423"/>
      <c r="I110" s="1554">
        <f>E110-E111</f>
        <v>0</v>
      </c>
      <c r="J110" s="1582"/>
      <c r="K110" s="1555"/>
      <c r="L110" s="1228"/>
      <c r="O110" s="1645" t="s">
        <v>3107</v>
      </c>
    </row>
    <row r="111" spans="1:15" s="1230" customFormat="1" ht="27.95" customHeight="1">
      <c r="A111" s="1606"/>
      <c r="B111" s="1599"/>
      <c r="C111" s="1432"/>
      <c r="D111" s="1644"/>
      <c r="E111" s="1581">
        <f>BS!E57</f>
        <v>0</v>
      </c>
      <c r="F111" s="1581"/>
      <c r="G111" s="1554"/>
      <c r="H111" s="1417"/>
      <c r="I111" s="1422"/>
      <c r="J111" s="1554">
        <f>BS!G57</f>
        <v>0</v>
      </c>
      <c r="K111" s="1582"/>
      <c r="L111" s="1556"/>
      <c r="O111" s="1599"/>
    </row>
    <row r="112" spans="1:15" ht="27.95" customHeight="1">
      <c r="A112" s="1606" t="s">
        <v>541</v>
      </c>
      <c r="B112" s="1645" t="s">
        <v>625</v>
      </c>
      <c r="C112" s="1431"/>
      <c r="D112" s="1640" t="s">
        <v>639</v>
      </c>
      <c r="E112" s="1581">
        <f>BS!D58</f>
        <v>0</v>
      </c>
      <c r="F112" s="1581"/>
      <c r="G112" s="1554"/>
      <c r="H112" s="1423"/>
      <c r="I112" s="1554">
        <f>E112-E113</f>
        <v>0</v>
      </c>
      <c r="J112" s="1582"/>
      <c r="K112" s="1555"/>
      <c r="L112" s="1228"/>
      <c r="O112" s="1645" t="s">
        <v>625</v>
      </c>
    </row>
    <row r="113" spans="1:15" ht="27.95" customHeight="1">
      <c r="A113" s="1606"/>
      <c r="B113" s="1599"/>
      <c r="C113" s="1432"/>
      <c r="D113" s="1644"/>
      <c r="E113" s="1581">
        <f>BS!E58</f>
        <v>0</v>
      </c>
      <c r="F113" s="1581"/>
      <c r="G113" s="1554"/>
      <c r="H113" s="1417"/>
      <c r="I113" s="1422"/>
      <c r="J113" s="1554">
        <f>BS!G58</f>
        <v>0</v>
      </c>
      <c r="K113" s="1582"/>
      <c r="L113" s="1556"/>
      <c r="O113" s="1599"/>
    </row>
    <row r="114" spans="1:15" ht="27.95" customHeight="1">
      <c r="A114" s="1606" t="s">
        <v>544</v>
      </c>
      <c r="B114" s="1645" t="s">
        <v>2692</v>
      </c>
      <c r="C114" s="1431"/>
      <c r="D114" s="1640" t="s">
        <v>640</v>
      </c>
      <c r="E114" s="1581">
        <f>BS!D59</f>
        <v>0</v>
      </c>
      <c r="F114" s="1581"/>
      <c r="G114" s="1554"/>
      <c r="H114" s="1423"/>
      <c r="I114" s="1554">
        <f>E114-E115</f>
        <v>0</v>
      </c>
      <c r="J114" s="1582"/>
      <c r="K114" s="1555"/>
      <c r="L114" s="1228"/>
      <c r="O114" s="1645" t="s">
        <v>2692</v>
      </c>
    </row>
    <row r="115" spans="1:15" ht="27.95" customHeight="1">
      <c r="A115" s="1606"/>
      <c r="B115" s="1599"/>
      <c r="C115" s="1432"/>
      <c r="D115" s="1644"/>
      <c r="E115" s="1581">
        <f>BS!E59</f>
        <v>0</v>
      </c>
      <c r="F115" s="1581"/>
      <c r="G115" s="1554"/>
      <c r="H115" s="1417"/>
      <c r="I115" s="1422"/>
      <c r="J115" s="1554">
        <f>BS!G59</f>
        <v>0</v>
      </c>
      <c r="K115" s="1582"/>
      <c r="L115" s="1556"/>
      <c r="O115" s="1599"/>
    </row>
    <row r="116" spans="1:15" ht="27.95" customHeight="1">
      <c r="A116" s="1606" t="s">
        <v>547</v>
      </c>
      <c r="B116" s="1645" t="s">
        <v>2693</v>
      </c>
      <c r="C116" s="1431"/>
      <c r="D116" s="1640" t="s">
        <v>642</v>
      </c>
      <c r="E116" s="1581">
        <f>BS!D60</f>
        <v>0</v>
      </c>
      <c r="F116" s="1581"/>
      <c r="G116" s="1554"/>
      <c r="H116" s="1423"/>
      <c r="I116" s="1554">
        <f>E116-E117</f>
        <v>0</v>
      </c>
      <c r="J116" s="1582"/>
      <c r="K116" s="1555"/>
      <c r="L116" s="1228"/>
      <c r="O116" s="1645" t="s">
        <v>2693</v>
      </c>
    </row>
    <row r="117" spans="1:15" ht="27.95" customHeight="1">
      <c r="A117" s="1606"/>
      <c r="B117" s="1599"/>
      <c r="C117" s="1432"/>
      <c r="D117" s="1644"/>
      <c r="E117" s="1581">
        <f>BS!E60</f>
        <v>0</v>
      </c>
      <c r="F117" s="1581"/>
      <c r="G117" s="1554"/>
      <c r="H117" s="1417"/>
      <c r="I117" s="1422"/>
      <c r="J117" s="1554">
        <f>BS!G60</f>
        <v>0</v>
      </c>
      <c r="K117" s="1582"/>
      <c r="L117" s="1556"/>
      <c r="O117" s="1599"/>
    </row>
    <row r="118" spans="1:15" ht="27.95" customHeight="1">
      <c r="A118" s="1606" t="s">
        <v>568</v>
      </c>
      <c r="B118" s="1645" t="s">
        <v>629</v>
      </c>
      <c r="C118" s="1431"/>
      <c r="D118" s="1640" t="s">
        <v>644</v>
      </c>
      <c r="E118" s="1581">
        <f>BS!D61</f>
        <v>0</v>
      </c>
      <c r="F118" s="1581"/>
      <c r="G118" s="1554"/>
      <c r="H118" s="1423"/>
      <c r="I118" s="1554">
        <f>E118-E119</f>
        <v>0</v>
      </c>
      <c r="J118" s="1582"/>
      <c r="K118" s="1555"/>
      <c r="L118" s="1228"/>
      <c r="O118" s="1645" t="s">
        <v>629</v>
      </c>
    </row>
    <row r="119" spans="1:15" ht="27.95" customHeight="1">
      <c r="A119" s="1606"/>
      <c r="B119" s="1599"/>
      <c r="C119" s="1432"/>
      <c r="D119" s="1644"/>
      <c r="E119" s="1581">
        <f>BS!E61</f>
        <v>0</v>
      </c>
      <c r="F119" s="1581"/>
      <c r="G119" s="1554"/>
      <c r="H119" s="1417"/>
      <c r="I119" s="1422"/>
      <c r="J119" s="1554">
        <f>BS!G61</f>
        <v>0</v>
      </c>
      <c r="K119" s="1582"/>
      <c r="L119" s="1556"/>
      <c r="O119" s="1599"/>
    </row>
    <row r="120" spans="1:15" ht="27.95" customHeight="1">
      <c r="A120" s="1575" t="s">
        <v>631</v>
      </c>
      <c r="B120" s="1577" t="s">
        <v>2694</v>
      </c>
      <c r="C120" s="1434"/>
      <c r="D120" s="1579" t="s">
        <v>646</v>
      </c>
      <c r="E120" s="1587">
        <f>BS!D62</f>
        <v>0</v>
      </c>
      <c r="F120" s="1587"/>
      <c r="G120" s="1588"/>
      <c r="H120" s="1426"/>
      <c r="I120" s="1588">
        <f>E120-E121</f>
        <v>0</v>
      </c>
      <c r="J120" s="1589"/>
      <c r="K120" s="1590"/>
      <c r="L120" s="1225"/>
      <c r="O120" s="1577" t="s">
        <v>2694</v>
      </c>
    </row>
    <row r="121" spans="1:15" ht="27.95" customHeight="1">
      <c r="A121" s="1575"/>
      <c r="B121" s="1585"/>
      <c r="C121" s="1435"/>
      <c r="D121" s="1586"/>
      <c r="E121" s="1587">
        <f>BS!E62</f>
        <v>0</v>
      </c>
      <c r="F121" s="1587"/>
      <c r="G121" s="1588"/>
      <c r="H121" s="1427"/>
      <c r="I121" s="1425"/>
      <c r="J121" s="1588">
        <f>BS!G62</f>
        <v>0</v>
      </c>
      <c r="K121" s="1589"/>
      <c r="L121" s="1594"/>
      <c r="O121" s="1585"/>
    </row>
    <row r="122" spans="1:15" ht="27.95" customHeight="1">
      <c r="A122" s="1575" t="s">
        <v>634</v>
      </c>
      <c r="B122" s="1577" t="s">
        <v>2695</v>
      </c>
      <c r="C122" s="1434"/>
      <c r="D122" s="1579" t="s">
        <v>648</v>
      </c>
      <c r="E122" s="1581">
        <f>BS!D63</f>
        <v>0</v>
      </c>
      <c r="F122" s="1581"/>
      <c r="G122" s="1554"/>
      <c r="H122" s="1423"/>
      <c r="I122" s="1554">
        <f>E122-E123</f>
        <v>0</v>
      </c>
      <c r="J122" s="1582"/>
      <c r="K122" s="1555"/>
      <c r="L122" s="1228"/>
      <c r="O122" s="1577" t="s">
        <v>2695</v>
      </c>
    </row>
    <row r="123" spans="1:15" ht="27.95" customHeight="1">
      <c r="A123" s="1575"/>
      <c r="B123" s="1585"/>
      <c r="C123" s="1435"/>
      <c r="D123" s="1586"/>
      <c r="E123" s="1581">
        <f>BS!E63</f>
        <v>0</v>
      </c>
      <c r="F123" s="1581"/>
      <c r="G123" s="1554"/>
      <c r="H123" s="1417"/>
      <c r="I123" s="1422"/>
      <c r="J123" s="1554">
        <f>BS!G63</f>
        <v>0</v>
      </c>
      <c r="K123" s="1582"/>
      <c r="L123" s="1556"/>
      <c r="O123" s="1585"/>
    </row>
    <row r="124" spans="1:15" ht="27.95" customHeight="1">
      <c r="A124" s="1606" t="s">
        <v>2688</v>
      </c>
      <c r="B124" s="1642" t="s">
        <v>3066</v>
      </c>
      <c r="C124" s="1288"/>
      <c r="D124" s="1640" t="s">
        <v>651</v>
      </c>
      <c r="E124" s="1581">
        <f>BS!D64</f>
        <v>0</v>
      </c>
      <c r="F124" s="1581"/>
      <c r="G124" s="1554"/>
      <c r="H124" s="1423"/>
      <c r="I124" s="1554">
        <f>E124-E125</f>
        <v>0</v>
      </c>
      <c r="J124" s="1582"/>
      <c r="K124" s="1555"/>
      <c r="L124" s="1228"/>
      <c r="O124" s="1642" t="s">
        <v>3066</v>
      </c>
    </row>
    <row r="125" spans="1:15" ht="27.95" customHeight="1">
      <c r="A125" s="1606"/>
      <c r="B125" s="1643"/>
      <c r="C125" s="1289"/>
      <c r="D125" s="1644"/>
      <c r="E125" s="1581">
        <f>BS!E64</f>
        <v>0</v>
      </c>
      <c r="F125" s="1581"/>
      <c r="G125" s="1554"/>
      <c r="H125" s="1417"/>
      <c r="I125" s="1422"/>
      <c r="J125" s="1554">
        <f>BS!G64</f>
        <v>0</v>
      </c>
      <c r="K125" s="1582"/>
      <c r="L125" s="1556"/>
      <c r="O125" s="1643"/>
    </row>
    <row r="126" spans="1:15" s="1230" customFormat="1" ht="27.95" customHeight="1">
      <c r="A126" s="1606" t="s">
        <v>2689</v>
      </c>
      <c r="B126" s="1645" t="s">
        <v>3067</v>
      </c>
      <c r="C126" s="1431"/>
      <c r="D126" s="1640" t="s">
        <v>654</v>
      </c>
      <c r="E126" s="1581">
        <f>BS!D65</f>
        <v>0</v>
      </c>
      <c r="F126" s="1581"/>
      <c r="G126" s="1554"/>
      <c r="H126" s="1423"/>
      <c r="I126" s="1554">
        <f>E126-E127</f>
        <v>0</v>
      </c>
      <c r="J126" s="1582"/>
      <c r="K126" s="1555"/>
      <c r="L126" s="1228"/>
      <c r="O126" s="1645" t="s">
        <v>3067</v>
      </c>
    </row>
    <row r="127" spans="1:15" s="1230" customFormat="1" ht="27.95" customHeight="1" thickBot="1">
      <c r="A127" s="1618"/>
      <c r="B127" s="1647"/>
      <c r="C127" s="1440"/>
      <c r="D127" s="1641"/>
      <c r="E127" s="1583">
        <f>BS!E65</f>
        <v>0</v>
      </c>
      <c r="F127" s="1583"/>
      <c r="G127" s="1548"/>
      <c r="H127" s="1416"/>
      <c r="I127" s="1424"/>
      <c r="J127" s="1548">
        <f>BS!G65</f>
        <v>0</v>
      </c>
      <c r="K127" s="1584"/>
      <c r="L127" s="1550"/>
      <c r="O127" s="1647"/>
    </row>
    <row r="128" spans="1:15" ht="11.25" customHeight="1">
      <c r="A128" s="1636" t="s">
        <v>1509</v>
      </c>
      <c r="B128" s="1649" t="s">
        <v>1510</v>
      </c>
      <c r="C128" s="2046"/>
      <c r="D128" s="2048" t="s">
        <v>1511</v>
      </c>
      <c r="E128" s="1539" t="s">
        <v>1512</v>
      </c>
      <c r="F128" s="1540"/>
      <c r="G128" s="1540"/>
      <c r="H128" s="1540"/>
      <c r="I128" s="1540"/>
      <c r="J128" s="1541"/>
      <c r="K128" s="1566" t="s">
        <v>1513</v>
      </c>
      <c r="L128" s="1567"/>
      <c r="O128" s="1649" t="s">
        <v>1510</v>
      </c>
    </row>
    <row r="129" spans="1:15" ht="11.25" customHeight="1">
      <c r="A129" s="1621"/>
      <c r="B129" s="1629"/>
      <c r="C129" s="2047"/>
      <c r="D129" s="2049"/>
      <c r="E129" s="1628">
        <v>1</v>
      </c>
      <c r="F129" s="1629" t="s">
        <v>1514</v>
      </c>
      <c r="G129" s="1543"/>
      <c r="H129" s="1451"/>
      <c r="I129" s="1630" t="s">
        <v>1515</v>
      </c>
      <c r="J129" s="1631"/>
      <c r="K129" s="1568"/>
      <c r="L129" s="1569"/>
      <c r="O129" s="1629"/>
    </row>
    <row r="130" spans="1:15" ht="11.25" customHeight="1">
      <c r="A130" s="1621"/>
      <c r="B130" s="1629"/>
      <c r="C130" s="2047"/>
      <c r="D130" s="2049"/>
      <c r="E130" s="1628"/>
      <c r="F130" s="1629" t="s">
        <v>1516</v>
      </c>
      <c r="G130" s="1543"/>
      <c r="H130" s="1451"/>
      <c r="I130" s="1648"/>
      <c r="J130" s="1631"/>
      <c r="K130" s="1543" t="s">
        <v>1517</v>
      </c>
      <c r="L130" s="1544"/>
      <c r="O130" s="1629"/>
    </row>
    <row r="131" spans="1:15" s="1224" customFormat="1" ht="27.95" customHeight="1">
      <c r="A131" s="1606" t="s">
        <v>2690</v>
      </c>
      <c r="B131" s="1645" t="s">
        <v>2691</v>
      </c>
      <c r="C131" s="1431"/>
      <c r="D131" s="1640" t="s">
        <v>656</v>
      </c>
      <c r="E131" s="1581">
        <f>BS!D66</f>
        <v>0</v>
      </c>
      <c r="F131" s="1581"/>
      <c r="G131" s="1554"/>
      <c r="H131" s="1423"/>
      <c r="I131" s="1554">
        <f>E131-E132</f>
        <v>0</v>
      </c>
      <c r="J131" s="1582"/>
      <c r="K131" s="1555"/>
      <c r="L131" s="1228"/>
      <c r="O131" s="1645" t="s">
        <v>2691</v>
      </c>
    </row>
    <row r="132" spans="1:15" s="1224" customFormat="1" ht="27.95" customHeight="1">
      <c r="A132" s="1606"/>
      <c r="B132" s="1599"/>
      <c r="C132" s="1432"/>
      <c r="D132" s="1644"/>
      <c r="E132" s="1581">
        <f>BS!E66</f>
        <v>0</v>
      </c>
      <c r="F132" s="1581"/>
      <c r="G132" s="1554"/>
      <c r="H132" s="1417"/>
      <c r="I132" s="1422"/>
      <c r="J132" s="1554">
        <f>BS!G66</f>
        <v>0</v>
      </c>
      <c r="K132" s="1582"/>
      <c r="L132" s="1556"/>
      <c r="O132" s="1599"/>
    </row>
    <row r="133" spans="1:15" s="1224" customFormat="1" ht="27.95" customHeight="1">
      <c r="A133" s="1606" t="s">
        <v>532</v>
      </c>
      <c r="B133" s="1645" t="s">
        <v>619</v>
      </c>
      <c r="C133" s="1431"/>
      <c r="D133" s="1640" t="s">
        <v>658</v>
      </c>
      <c r="E133" s="1581">
        <f>BS!D67</f>
        <v>0</v>
      </c>
      <c r="F133" s="1581"/>
      <c r="G133" s="1554"/>
      <c r="H133" s="1423"/>
      <c r="I133" s="1554">
        <f>E133-E134</f>
        <v>0</v>
      </c>
      <c r="J133" s="1582"/>
      <c r="K133" s="1555"/>
      <c r="L133" s="1228"/>
      <c r="O133" s="1645" t="s">
        <v>619</v>
      </c>
    </row>
    <row r="134" spans="1:15" ht="27.95" customHeight="1">
      <c r="A134" s="1606"/>
      <c r="B134" s="1599"/>
      <c r="C134" s="1432"/>
      <c r="D134" s="1644"/>
      <c r="E134" s="1581">
        <f>BS!E67</f>
        <v>0</v>
      </c>
      <c r="F134" s="1581"/>
      <c r="G134" s="1554"/>
      <c r="H134" s="1417"/>
      <c r="I134" s="1422"/>
      <c r="J134" s="1554">
        <f>BS!G67</f>
        <v>0</v>
      </c>
      <c r="K134" s="1582"/>
      <c r="L134" s="1556"/>
      <c r="O134" s="1599"/>
    </row>
    <row r="135" spans="1:15" ht="27.95" customHeight="1">
      <c r="A135" s="1606" t="s">
        <v>535</v>
      </c>
      <c r="B135" s="1645" t="s">
        <v>3106</v>
      </c>
      <c r="C135" s="1431"/>
      <c r="D135" s="1640" t="s">
        <v>660</v>
      </c>
      <c r="E135" s="1581">
        <f>BS!D68</f>
        <v>0</v>
      </c>
      <c r="F135" s="1581"/>
      <c r="G135" s="1554"/>
      <c r="H135" s="1423"/>
      <c r="I135" s="1554">
        <f>E135-E136</f>
        <v>0</v>
      </c>
      <c r="J135" s="1582"/>
      <c r="K135" s="1555"/>
      <c r="L135" s="1228"/>
      <c r="O135" s="1645" t="s">
        <v>3106</v>
      </c>
    </row>
    <row r="136" spans="1:15" ht="27.95" customHeight="1">
      <c r="A136" s="1606"/>
      <c r="B136" s="1599"/>
      <c r="C136" s="1432"/>
      <c r="D136" s="1644"/>
      <c r="E136" s="1581">
        <f>BS!E68</f>
        <v>0</v>
      </c>
      <c r="F136" s="1581"/>
      <c r="G136" s="1554"/>
      <c r="H136" s="1417"/>
      <c r="I136" s="1422"/>
      <c r="J136" s="1554">
        <f>BS!G68</f>
        <v>0</v>
      </c>
      <c r="K136" s="1582"/>
      <c r="L136" s="1556"/>
      <c r="O136" s="1599"/>
    </row>
    <row r="137" spans="1:15" ht="27.95" customHeight="1">
      <c r="A137" s="1606" t="s">
        <v>538</v>
      </c>
      <c r="B137" s="1645" t="s">
        <v>3107</v>
      </c>
      <c r="C137" s="1431"/>
      <c r="D137" s="1640" t="s">
        <v>662</v>
      </c>
      <c r="E137" s="1581">
        <f>BS!D69</f>
        <v>0</v>
      </c>
      <c r="F137" s="1581"/>
      <c r="G137" s="1554"/>
      <c r="H137" s="1423"/>
      <c r="I137" s="1554">
        <f>E137-E138</f>
        <v>0</v>
      </c>
      <c r="J137" s="1582"/>
      <c r="K137" s="1555"/>
      <c r="L137" s="1228"/>
      <c r="O137" s="1645" t="s">
        <v>3107</v>
      </c>
    </row>
    <row r="138" spans="1:15" ht="27.95" customHeight="1">
      <c r="A138" s="1606"/>
      <c r="B138" s="1599"/>
      <c r="C138" s="1432"/>
      <c r="D138" s="1644"/>
      <c r="E138" s="1581">
        <f>BS!E69</f>
        <v>0</v>
      </c>
      <c r="F138" s="1581"/>
      <c r="G138" s="1554"/>
      <c r="H138" s="1417"/>
      <c r="I138" s="1422"/>
      <c r="J138" s="1554">
        <f>BS!G69</f>
        <v>0</v>
      </c>
      <c r="K138" s="1582"/>
      <c r="L138" s="1556"/>
      <c r="O138" s="1599"/>
    </row>
    <row r="139" spans="1:15" ht="27.95" customHeight="1">
      <c r="A139" s="1606" t="s">
        <v>541</v>
      </c>
      <c r="B139" s="1645" t="s">
        <v>641</v>
      </c>
      <c r="C139" s="1431"/>
      <c r="D139" s="1640" t="s">
        <v>665</v>
      </c>
      <c r="E139" s="1581">
        <f>BS!D70</f>
        <v>0</v>
      </c>
      <c r="F139" s="1581"/>
      <c r="G139" s="1554"/>
      <c r="H139" s="1423"/>
      <c r="I139" s="1554">
        <f>E139-E140</f>
        <v>0</v>
      </c>
      <c r="J139" s="1582"/>
      <c r="K139" s="1555"/>
      <c r="L139" s="1228"/>
      <c r="O139" s="1645" t="s">
        <v>641</v>
      </c>
    </row>
    <row r="140" spans="1:15" ht="27.95" customHeight="1">
      <c r="A140" s="1606"/>
      <c r="B140" s="1599"/>
      <c r="C140" s="1432"/>
      <c r="D140" s="1644"/>
      <c r="E140" s="1581">
        <f>BS!E70</f>
        <v>0</v>
      </c>
      <c r="F140" s="1581"/>
      <c r="G140" s="1554"/>
      <c r="H140" s="1417"/>
      <c r="I140" s="1422"/>
      <c r="J140" s="1554">
        <f>BS!G70</f>
        <v>0</v>
      </c>
      <c r="K140" s="1582"/>
      <c r="L140" s="1556"/>
      <c r="O140" s="1599"/>
    </row>
    <row r="141" spans="1:15" ht="27.95" customHeight="1">
      <c r="A141" s="1606" t="s">
        <v>544</v>
      </c>
      <c r="B141" s="1645" t="s">
        <v>2696</v>
      </c>
      <c r="C141" s="1431"/>
      <c r="D141" s="1640" t="s">
        <v>668</v>
      </c>
      <c r="E141" s="1581">
        <f>BS!D71</f>
        <v>0</v>
      </c>
      <c r="F141" s="1581"/>
      <c r="G141" s="1554"/>
      <c r="H141" s="1423"/>
      <c r="I141" s="1554">
        <f>E141-E142</f>
        <v>0</v>
      </c>
      <c r="J141" s="1582"/>
      <c r="K141" s="1555"/>
      <c r="L141" s="1228"/>
      <c r="O141" s="1645" t="s">
        <v>2696</v>
      </c>
    </row>
    <row r="142" spans="1:15" ht="27.95" customHeight="1">
      <c r="A142" s="1606"/>
      <c r="B142" s="1599"/>
      <c r="C142" s="1432"/>
      <c r="D142" s="1644"/>
      <c r="E142" s="1581">
        <f>BS!E71</f>
        <v>0</v>
      </c>
      <c r="F142" s="1581"/>
      <c r="G142" s="1554"/>
      <c r="H142" s="1417"/>
      <c r="I142" s="1422"/>
      <c r="J142" s="1554">
        <f>BS!G71</f>
        <v>0</v>
      </c>
      <c r="K142" s="1582"/>
      <c r="L142" s="1556"/>
      <c r="O142" s="1599"/>
    </row>
    <row r="143" spans="1:15" ht="27.95" customHeight="1">
      <c r="A143" s="1606" t="s">
        <v>547</v>
      </c>
      <c r="B143" s="1645" t="s">
        <v>2697</v>
      </c>
      <c r="C143" s="1431"/>
      <c r="D143" s="1640" t="s">
        <v>670</v>
      </c>
      <c r="E143" s="1581">
        <f>BS!D72</f>
        <v>0</v>
      </c>
      <c r="F143" s="1581"/>
      <c r="G143" s="1554"/>
      <c r="H143" s="1423"/>
      <c r="I143" s="1554">
        <f>E143-E144</f>
        <v>0</v>
      </c>
      <c r="J143" s="1582"/>
      <c r="K143" s="1555"/>
      <c r="L143" s="1228"/>
      <c r="O143" s="1645" t="s">
        <v>2697</v>
      </c>
    </row>
    <row r="144" spans="1:15" s="1230" customFormat="1" ht="27.95" customHeight="1">
      <c r="A144" s="1606"/>
      <c r="B144" s="1599"/>
      <c r="C144" s="1432"/>
      <c r="D144" s="1644"/>
      <c r="E144" s="1581">
        <f>BS!E72</f>
        <v>0</v>
      </c>
      <c r="F144" s="1581"/>
      <c r="G144" s="1554"/>
      <c r="H144" s="1417"/>
      <c r="I144" s="1422"/>
      <c r="J144" s="1554">
        <f>BS!G72</f>
        <v>0</v>
      </c>
      <c r="K144" s="1582"/>
      <c r="L144" s="1556"/>
      <c r="O144" s="1599"/>
    </row>
    <row r="145" spans="1:15" s="1230" customFormat="1" ht="27.95" customHeight="1">
      <c r="A145" s="1606" t="s">
        <v>568</v>
      </c>
      <c r="B145" s="1645" t="s">
        <v>2692</v>
      </c>
      <c r="C145" s="1431"/>
      <c r="D145" s="1640" t="s">
        <v>672</v>
      </c>
      <c r="E145" s="1581">
        <f>BS!D73</f>
        <v>0</v>
      </c>
      <c r="F145" s="1581"/>
      <c r="G145" s="1554"/>
      <c r="H145" s="1423"/>
      <c r="I145" s="1554">
        <f>E145-E146</f>
        <v>0</v>
      </c>
      <c r="J145" s="1582"/>
      <c r="K145" s="1555"/>
      <c r="L145" s="1228"/>
      <c r="O145" s="1645" t="s">
        <v>2692</v>
      </c>
    </row>
    <row r="146" spans="1:15" ht="27.95" customHeight="1">
      <c r="A146" s="1606"/>
      <c r="B146" s="1599"/>
      <c r="C146" s="1432"/>
      <c r="D146" s="1644"/>
      <c r="E146" s="1581">
        <f>BS!E73</f>
        <v>0</v>
      </c>
      <c r="F146" s="1581"/>
      <c r="G146" s="1554"/>
      <c r="H146" s="1417"/>
      <c r="I146" s="1422"/>
      <c r="J146" s="1554">
        <f>BS!G73</f>
        <v>0</v>
      </c>
      <c r="K146" s="1582"/>
      <c r="L146" s="1556"/>
      <c r="O146" s="1599"/>
    </row>
    <row r="147" spans="1:15" ht="27.95" customHeight="1">
      <c r="A147" s="1606" t="s">
        <v>571</v>
      </c>
      <c r="B147" s="2041" t="s">
        <v>2698</v>
      </c>
      <c r="C147" s="1442"/>
      <c r="D147" s="1640" t="s">
        <v>674</v>
      </c>
      <c r="E147" s="1581">
        <f>BS!D74</f>
        <v>0</v>
      </c>
      <c r="F147" s="1581"/>
      <c r="G147" s="1554"/>
      <c r="H147" s="1423"/>
      <c r="I147" s="1554">
        <f>E147-E148</f>
        <v>0</v>
      </c>
      <c r="J147" s="1582"/>
      <c r="K147" s="1555"/>
      <c r="L147" s="1228"/>
      <c r="O147" s="2041" t="s">
        <v>2698</v>
      </c>
    </row>
    <row r="148" spans="1:15" s="1231" customFormat="1" ht="27.95" customHeight="1">
      <c r="A148" s="1606"/>
      <c r="B148" s="2042"/>
      <c r="C148" s="1443"/>
      <c r="D148" s="1644"/>
      <c r="E148" s="1581">
        <f>BS!E74</f>
        <v>0</v>
      </c>
      <c r="F148" s="1581"/>
      <c r="G148" s="1554"/>
      <c r="H148" s="1417"/>
      <c r="I148" s="1422"/>
      <c r="J148" s="1554">
        <f>BS!G74</f>
        <v>0</v>
      </c>
      <c r="K148" s="1582"/>
      <c r="L148" s="1556"/>
      <c r="O148" s="2042"/>
    </row>
    <row r="149" spans="1:15" s="1224" customFormat="1" ht="27.95" customHeight="1">
      <c r="A149" s="1575" t="s">
        <v>649</v>
      </c>
      <c r="B149" s="1577" t="s">
        <v>2699</v>
      </c>
      <c r="C149" s="1434"/>
      <c r="D149" s="1579" t="s">
        <v>681</v>
      </c>
      <c r="E149" s="1587">
        <f>BS!D75</f>
        <v>0</v>
      </c>
      <c r="F149" s="1587"/>
      <c r="G149" s="1588"/>
      <c r="H149" s="1426"/>
      <c r="I149" s="1588">
        <f>E149-E150</f>
        <v>0</v>
      </c>
      <c r="J149" s="1589"/>
      <c r="K149" s="1590"/>
      <c r="L149" s="1225"/>
      <c r="O149" s="1577" t="s">
        <v>2699</v>
      </c>
    </row>
    <row r="150" spans="1:15" s="1224" customFormat="1" ht="27.95" customHeight="1">
      <c r="A150" s="1575"/>
      <c r="B150" s="1585"/>
      <c r="C150" s="1435"/>
      <c r="D150" s="1586"/>
      <c r="E150" s="1587">
        <f>BS!E75</f>
        <v>0</v>
      </c>
      <c r="F150" s="1587"/>
      <c r="G150" s="1588"/>
      <c r="H150" s="1427"/>
      <c r="I150" s="1425"/>
      <c r="J150" s="1588">
        <f>BS!G75</f>
        <v>0</v>
      </c>
      <c r="K150" s="1589"/>
      <c r="L150" s="1594"/>
      <c r="O150" s="1585"/>
    </row>
    <row r="151" spans="1:15" s="1224" customFormat="1" ht="27.95" customHeight="1">
      <c r="A151" s="1606" t="s">
        <v>652</v>
      </c>
      <c r="B151" s="1645" t="s">
        <v>3108</v>
      </c>
      <c r="C151" s="1431"/>
      <c r="D151" s="1640" t="s">
        <v>683</v>
      </c>
      <c r="E151" s="1581">
        <f>BS!D76</f>
        <v>0</v>
      </c>
      <c r="F151" s="1581"/>
      <c r="G151" s="1554"/>
      <c r="H151" s="1423"/>
      <c r="I151" s="1554">
        <f>E151-E152</f>
        <v>0</v>
      </c>
      <c r="J151" s="1582"/>
      <c r="K151" s="1555"/>
      <c r="L151" s="1228"/>
      <c r="O151" s="1645" t="s">
        <v>3108</v>
      </c>
    </row>
    <row r="152" spans="1:15" ht="27.95" customHeight="1">
      <c r="A152" s="1606"/>
      <c r="B152" s="1599"/>
      <c r="C152" s="1432"/>
      <c r="D152" s="1644"/>
      <c r="E152" s="1581">
        <f>BS!E76</f>
        <v>0</v>
      </c>
      <c r="F152" s="1581"/>
      <c r="G152" s="1554"/>
      <c r="H152" s="1417"/>
      <c r="I152" s="1422"/>
      <c r="J152" s="1554">
        <f>BS!G76</f>
        <v>0</v>
      </c>
      <c r="K152" s="1582"/>
      <c r="L152" s="1556"/>
      <c r="O152" s="1599"/>
    </row>
    <row r="153" spans="1:15" ht="27.95" customHeight="1">
      <c r="A153" s="1606" t="s">
        <v>532</v>
      </c>
      <c r="B153" s="1645" t="s">
        <v>3109</v>
      </c>
      <c r="C153" s="1431"/>
      <c r="D153" s="1640" t="s">
        <v>685</v>
      </c>
      <c r="E153" s="1581">
        <f>BS!D77</f>
        <v>0</v>
      </c>
      <c r="F153" s="1581"/>
      <c r="G153" s="1554"/>
      <c r="H153" s="1423"/>
      <c r="I153" s="1554">
        <f>E153-E154</f>
        <v>0</v>
      </c>
      <c r="J153" s="1582"/>
      <c r="K153" s="1555"/>
      <c r="L153" s="1228"/>
      <c r="O153" s="1645" t="s">
        <v>3109</v>
      </c>
    </row>
    <row r="154" spans="1:15" ht="27.95" customHeight="1">
      <c r="A154" s="1606"/>
      <c r="B154" s="1599"/>
      <c r="C154" s="1432"/>
      <c r="D154" s="1644"/>
      <c r="E154" s="1581">
        <f>BS!E78</f>
        <v>0</v>
      </c>
      <c r="F154" s="1581"/>
      <c r="G154" s="1554"/>
      <c r="H154" s="1417"/>
      <c r="I154" s="1422"/>
      <c r="J154" s="1554">
        <f>BS!G77</f>
        <v>0</v>
      </c>
      <c r="K154" s="1582"/>
      <c r="L154" s="1556"/>
      <c r="O154" s="1599"/>
    </row>
    <row r="155" spans="1:15" ht="27.95" customHeight="1">
      <c r="A155" s="1606" t="s">
        <v>535</v>
      </c>
      <c r="B155" s="1645" t="s">
        <v>2700</v>
      </c>
      <c r="C155" s="1431"/>
      <c r="D155" s="1640" t="s">
        <v>687</v>
      </c>
      <c r="E155" s="1581">
        <f>BS!D78</f>
        <v>0</v>
      </c>
      <c r="F155" s="1581"/>
      <c r="G155" s="1554"/>
      <c r="H155" s="1423"/>
      <c r="I155" s="1554">
        <f>E155-E156</f>
        <v>0</v>
      </c>
      <c r="J155" s="1582"/>
      <c r="K155" s="1555"/>
      <c r="L155" s="1228"/>
      <c r="O155" s="1645" t="s">
        <v>2700</v>
      </c>
    </row>
    <row r="156" spans="1:15" ht="27.95" customHeight="1">
      <c r="A156" s="1606"/>
      <c r="B156" s="1599"/>
      <c r="C156" s="1432"/>
      <c r="D156" s="1644"/>
      <c r="E156" s="1581">
        <f>BS!E78</f>
        <v>0</v>
      </c>
      <c r="F156" s="1581"/>
      <c r="G156" s="1554"/>
      <c r="H156" s="1417"/>
      <c r="I156" s="1422"/>
      <c r="J156" s="1554">
        <f>BS!G78</f>
        <v>0</v>
      </c>
      <c r="K156" s="1582"/>
      <c r="L156" s="1556"/>
      <c r="O156" s="1599"/>
    </row>
    <row r="157" spans="1:15" ht="27.95" customHeight="1">
      <c r="A157" s="1606" t="s">
        <v>538</v>
      </c>
      <c r="B157" s="1645" t="s">
        <v>2701</v>
      </c>
      <c r="C157" s="1431"/>
      <c r="D157" s="1640" t="s">
        <v>689</v>
      </c>
      <c r="E157" s="1581">
        <f>BS!D79</f>
        <v>0</v>
      </c>
      <c r="F157" s="1581"/>
      <c r="G157" s="1554"/>
      <c r="H157" s="1423"/>
      <c r="I157" s="1554">
        <f>E157-E158</f>
        <v>0</v>
      </c>
      <c r="J157" s="1582"/>
      <c r="K157" s="1555"/>
      <c r="L157" s="1228"/>
      <c r="O157" s="1645" t="s">
        <v>2701</v>
      </c>
    </row>
    <row r="158" spans="1:15" ht="27.95" customHeight="1" thickBot="1">
      <c r="A158" s="1618"/>
      <c r="B158" s="1647"/>
      <c r="C158" s="1440"/>
      <c r="D158" s="1641"/>
      <c r="E158" s="1583">
        <f>BS!E79</f>
        <v>0</v>
      </c>
      <c r="F158" s="1583"/>
      <c r="G158" s="1548"/>
      <c r="H158" s="1416"/>
      <c r="I158" s="1424"/>
      <c r="J158" s="1548">
        <f>BS!G79</f>
        <v>0</v>
      </c>
      <c r="K158" s="1584"/>
      <c r="L158" s="1550"/>
      <c r="O158" s="1647"/>
    </row>
    <row r="159" spans="1:15" ht="11.25" customHeight="1">
      <c r="A159" s="1636" t="s">
        <v>1509</v>
      </c>
      <c r="B159" s="1649" t="s">
        <v>1510</v>
      </c>
      <c r="C159" s="2046"/>
      <c r="D159" s="2048" t="s">
        <v>1511</v>
      </c>
      <c r="E159" s="1539" t="s">
        <v>1512</v>
      </c>
      <c r="F159" s="1540"/>
      <c r="G159" s="1540"/>
      <c r="H159" s="1540"/>
      <c r="I159" s="1540"/>
      <c r="J159" s="1541"/>
      <c r="K159" s="1566" t="s">
        <v>1513</v>
      </c>
      <c r="L159" s="1567"/>
      <c r="O159" s="1649" t="s">
        <v>1510</v>
      </c>
    </row>
    <row r="160" spans="1:15" ht="11.25" customHeight="1">
      <c r="A160" s="1621"/>
      <c r="B160" s="1629"/>
      <c r="C160" s="2047"/>
      <c r="D160" s="2049"/>
      <c r="E160" s="1628">
        <v>1</v>
      </c>
      <c r="F160" s="1629" t="s">
        <v>1514</v>
      </c>
      <c r="G160" s="1543"/>
      <c r="H160" s="1451"/>
      <c r="I160" s="1630" t="s">
        <v>1515</v>
      </c>
      <c r="J160" s="1631"/>
      <c r="K160" s="1568"/>
      <c r="L160" s="1569"/>
      <c r="O160" s="1629"/>
    </row>
    <row r="161" spans="1:15" ht="12" customHeight="1">
      <c r="A161" s="1621"/>
      <c r="B161" s="1629"/>
      <c r="C161" s="2047"/>
      <c r="D161" s="2049"/>
      <c r="E161" s="1628"/>
      <c r="F161" s="1629" t="s">
        <v>1516</v>
      </c>
      <c r="G161" s="1543"/>
      <c r="H161" s="1451"/>
      <c r="I161" s="1648"/>
      <c r="J161" s="1631"/>
      <c r="K161" s="1543" t="s">
        <v>1517</v>
      </c>
      <c r="L161" s="1544"/>
      <c r="O161" s="1629"/>
    </row>
    <row r="162" spans="1:15" ht="27.95" customHeight="1">
      <c r="A162" s="1575" t="s">
        <v>787</v>
      </c>
      <c r="B162" s="1577" t="s">
        <v>2702</v>
      </c>
      <c r="C162" s="1434"/>
      <c r="D162" s="1579" t="s">
        <v>691</v>
      </c>
      <c r="E162" s="1587">
        <f>BS!D80</f>
        <v>0</v>
      </c>
      <c r="F162" s="1587"/>
      <c r="G162" s="1588"/>
      <c r="H162" s="1426"/>
      <c r="I162" s="1588">
        <f>E162-E163</f>
        <v>0</v>
      </c>
      <c r="J162" s="1589"/>
      <c r="K162" s="1590"/>
      <c r="L162" s="1225"/>
      <c r="O162" s="1577" t="s">
        <v>2702</v>
      </c>
    </row>
    <row r="163" spans="1:15" ht="27.95" customHeight="1">
      <c r="A163" s="1575"/>
      <c r="B163" s="2040"/>
      <c r="C163" s="1435"/>
      <c r="D163" s="1586"/>
      <c r="E163" s="1616">
        <f>BS!E80</f>
        <v>0</v>
      </c>
      <c r="F163" s="1616"/>
      <c r="G163" s="1617"/>
      <c r="H163" s="1301"/>
      <c r="I163" s="1438"/>
      <c r="J163" s="1588">
        <f>BS!G80</f>
        <v>0</v>
      </c>
      <c r="K163" s="1589"/>
      <c r="L163" s="1594"/>
      <c r="O163" s="2040"/>
    </row>
    <row r="164" spans="1:15" ht="27.95" customHeight="1">
      <c r="A164" s="1606" t="s">
        <v>790</v>
      </c>
      <c r="B164" s="1645" t="s">
        <v>653</v>
      </c>
      <c r="C164" s="1431"/>
      <c r="D164" s="1640" t="s">
        <v>693</v>
      </c>
      <c r="E164" s="1581">
        <f>BS!D81</f>
        <v>0</v>
      </c>
      <c r="F164" s="1581"/>
      <c r="G164" s="1554"/>
      <c r="H164" s="1423"/>
      <c r="I164" s="1554">
        <f>E164-E165</f>
        <v>0</v>
      </c>
      <c r="J164" s="1615"/>
      <c r="K164" s="1602"/>
      <c r="L164" s="1228"/>
      <c r="O164" s="1645" t="s">
        <v>653</v>
      </c>
    </row>
    <row r="165" spans="1:15" s="1230" customFormat="1" ht="27.95" customHeight="1">
      <c r="A165" s="1606"/>
      <c r="B165" s="1599"/>
      <c r="C165" s="1432"/>
      <c r="D165" s="1644"/>
      <c r="E165" s="1581">
        <f>BS!E81</f>
        <v>0</v>
      </c>
      <c r="F165" s="1581"/>
      <c r="G165" s="1554"/>
      <c r="H165" s="1417"/>
      <c r="I165" s="1422"/>
      <c r="J165" s="1554">
        <f>BS!G81</f>
        <v>0</v>
      </c>
      <c r="K165" s="1582"/>
      <c r="L165" s="1556"/>
      <c r="O165" s="1599"/>
    </row>
    <row r="166" spans="1:15" s="1230" customFormat="1" ht="27.95" customHeight="1">
      <c r="A166" s="1606" t="s">
        <v>532</v>
      </c>
      <c r="B166" s="1645" t="s">
        <v>655</v>
      </c>
      <c r="C166" s="1431"/>
      <c r="D166" s="1640" t="s">
        <v>695</v>
      </c>
      <c r="E166" s="1581">
        <f>BS!D82</f>
        <v>0</v>
      </c>
      <c r="F166" s="1581"/>
      <c r="G166" s="1554"/>
      <c r="H166" s="1423"/>
      <c r="I166" s="1554">
        <f>E166-E167</f>
        <v>0</v>
      </c>
      <c r="J166" s="1582"/>
      <c r="K166" s="1555"/>
      <c r="L166" s="1228"/>
      <c r="O166" s="1645" t="s">
        <v>655</v>
      </c>
    </row>
    <row r="167" spans="1:15" ht="27.95" customHeight="1">
      <c r="A167" s="1606"/>
      <c r="B167" s="1599"/>
      <c r="C167" s="1432"/>
      <c r="D167" s="1644"/>
      <c r="E167" s="1581">
        <f>BS!E82</f>
        <v>0</v>
      </c>
      <c r="F167" s="1581"/>
      <c r="G167" s="1554"/>
      <c r="H167" s="1417"/>
      <c r="I167" s="1422"/>
      <c r="J167" s="1554">
        <f>BS!G82</f>
        <v>0</v>
      </c>
      <c r="K167" s="1582"/>
      <c r="L167" s="1556"/>
      <c r="O167" s="1599"/>
    </row>
    <row r="168" spans="1:15" ht="27.95" customHeight="1">
      <c r="A168" s="1575" t="s">
        <v>663</v>
      </c>
      <c r="B168" s="1577" t="s">
        <v>2703</v>
      </c>
      <c r="C168" s="1434"/>
      <c r="D168" s="1579" t="s">
        <v>697</v>
      </c>
      <c r="E168" s="1587">
        <f>BS!D83</f>
        <v>0</v>
      </c>
      <c r="F168" s="1587"/>
      <c r="G168" s="1588"/>
      <c r="H168" s="1426"/>
      <c r="I168" s="1588">
        <f>E168-E169</f>
        <v>0</v>
      </c>
      <c r="J168" s="1589"/>
      <c r="K168" s="1590"/>
      <c r="L168" s="1225"/>
      <c r="O168" s="1577" t="s">
        <v>2703</v>
      </c>
    </row>
    <row r="169" spans="1:15" s="1231" customFormat="1" ht="27.95" customHeight="1">
      <c r="A169" s="1575"/>
      <c r="B169" s="1585"/>
      <c r="C169" s="1435"/>
      <c r="D169" s="1586"/>
      <c r="E169" s="1587">
        <f>BS!E83</f>
        <v>0</v>
      </c>
      <c r="F169" s="1587"/>
      <c r="G169" s="1588"/>
      <c r="H169" s="1427"/>
      <c r="I169" s="1425"/>
      <c r="J169" s="1588">
        <f>BS!G83</f>
        <v>0</v>
      </c>
      <c r="K169" s="1589"/>
      <c r="L169" s="1594"/>
      <c r="O169" s="1585"/>
    </row>
    <row r="170" spans="1:15" ht="27.95" customHeight="1">
      <c r="A170" s="1606" t="s">
        <v>666</v>
      </c>
      <c r="B170" s="1645" t="s">
        <v>667</v>
      </c>
      <c r="C170" s="1431"/>
      <c r="D170" s="1640" t="s">
        <v>699</v>
      </c>
      <c r="E170" s="1581">
        <f>BS!D84</f>
        <v>0</v>
      </c>
      <c r="F170" s="1581"/>
      <c r="G170" s="1554"/>
      <c r="H170" s="1423"/>
      <c r="I170" s="1554">
        <f>E170-E171</f>
        <v>0</v>
      </c>
      <c r="J170" s="1582"/>
      <c r="K170" s="1555"/>
      <c r="L170" s="1228"/>
      <c r="O170" s="1645" t="s">
        <v>667</v>
      </c>
    </row>
    <row r="171" spans="1:15" s="1230" customFormat="1" ht="27.95" customHeight="1">
      <c r="A171" s="1606"/>
      <c r="B171" s="1599"/>
      <c r="C171" s="1432"/>
      <c r="D171" s="1644"/>
      <c r="E171" s="1581">
        <f>BS!E84</f>
        <v>0</v>
      </c>
      <c r="F171" s="1581"/>
      <c r="G171" s="1554"/>
      <c r="H171" s="1417"/>
      <c r="I171" s="1422"/>
      <c r="J171" s="1554">
        <f>BS!G84</f>
        <v>0</v>
      </c>
      <c r="K171" s="1582"/>
      <c r="L171" s="1556"/>
      <c r="O171" s="1599"/>
    </row>
    <row r="172" spans="1:15" s="1230" customFormat="1" ht="27.95" customHeight="1">
      <c r="A172" s="1606" t="s">
        <v>532</v>
      </c>
      <c r="B172" s="1645" t="s">
        <v>669</v>
      </c>
      <c r="C172" s="1431"/>
      <c r="D172" s="1640" t="s">
        <v>701</v>
      </c>
      <c r="E172" s="1581">
        <f>BS!D85</f>
        <v>0</v>
      </c>
      <c r="F172" s="1581"/>
      <c r="G172" s="1554"/>
      <c r="H172" s="1423"/>
      <c r="I172" s="1554">
        <f>E172-E173</f>
        <v>0</v>
      </c>
      <c r="J172" s="1582"/>
      <c r="K172" s="1555"/>
      <c r="L172" s="1228"/>
      <c r="O172" s="1645" t="s">
        <v>669</v>
      </c>
    </row>
    <row r="173" spans="1:15" ht="27.95" customHeight="1">
      <c r="A173" s="1606"/>
      <c r="B173" s="1599"/>
      <c r="C173" s="1432"/>
      <c r="D173" s="1644"/>
      <c r="E173" s="1581">
        <f>BS!E85</f>
        <v>0</v>
      </c>
      <c r="F173" s="1581"/>
      <c r="G173" s="1554"/>
      <c r="H173" s="1417"/>
      <c r="I173" s="1422"/>
      <c r="J173" s="1554">
        <f>BS!G85</f>
        <v>0</v>
      </c>
      <c r="K173" s="1582"/>
      <c r="L173" s="1556"/>
      <c r="O173" s="1599"/>
    </row>
    <row r="174" spans="1:15" ht="27.95" customHeight="1">
      <c r="A174" s="1606" t="s">
        <v>535</v>
      </c>
      <c r="B174" s="1645" t="s">
        <v>671</v>
      </c>
      <c r="C174" s="1431"/>
      <c r="D174" s="1640" t="s">
        <v>703</v>
      </c>
      <c r="E174" s="1581">
        <f>BS!D86</f>
        <v>0</v>
      </c>
      <c r="F174" s="1581"/>
      <c r="G174" s="1554"/>
      <c r="H174" s="1423"/>
      <c r="I174" s="1554">
        <f>E174-E175</f>
        <v>0</v>
      </c>
      <c r="J174" s="1582"/>
      <c r="K174" s="1555"/>
      <c r="L174" s="1228"/>
      <c r="O174" s="1645" t="s">
        <v>671</v>
      </c>
    </row>
    <row r="175" spans="1:15" s="1231" customFormat="1" ht="27.95" customHeight="1">
      <c r="A175" s="1606"/>
      <c r="B175" s="1599"/>
      <c r="C175" s="1432"/>
      <c r="D175" s="1644"/>
      <c r="E175" s="1581">
        <f>BS!E86</f>
        <v>0</v>
      </c>
      <c r="F175" s="1581"/>
      <c r="G175" s="1554"/>
      <c r="H175" s="1417"/>
      <c r="I175" s="1422"/>
      <c r="J175" s="1554">
        <f>BS!G86</f>
        <v>0</v>
      </c>
      <c r="K175" s="1582"/>
      <c r="L175" s="1556"/>
      <c r="O175" s="1599"/>
    </row>
    <row r="176" spans="1:15" ht="27.95" customHeight="1">
      <c r="A176" s="1606" t="s">
        <v>538</v>
      </c>
      <c r="B176" s="1645" t="s">
        <v>673</v>
      </c>
      <c r="C176" s="1431"/>
      <c r="D176" s="1640" t="s">
        <v>705</v>
      </c>
      <c r="E176" s="1581">
        <f>BS!D87</f>
        <v>0</v>
      </c>
      <c r="F176" s="1581"/>
      <c r="G176" s="1554"/>
      <c r="H176" s="1423"/>
      <c r="I176" s="1554">
        <f>E176-E177</f>
        <v>0</v>
      </c>
      <c r="J176" s="1582"/>
      <c r="K176" s="1555"/>
      <c r="L176" s="1228"/>
      <c r="O176" s="1645" t="s">
        <v>673</v>
      </c>
    </row>
    <row r="177" spans="1:25" s="1230" customFormat="1" ht="27.95" customHeight="1">
      <c r="A177" s="1606"/>
      <c r="B177" s="1599"/>
      <c r="C177" s="1265"/>
      <c r="D177" s="1644"/>
      <c r="E177" s="1581">
        <f>BS!E87</f>
        <v>0</v>
      </c>
      <c r="F177" s="1581"/>
      <c r="G177" s="1554"/>
      <c r="H177" s="1417"/>
      <c r="I177" s="1422"/>
      <c r="J177" s="1554">
        <f>BS!G87</f>
        <v>0</v>
      </c>
      <c r="K177" s="1582"/>
      <c r="L177" s="1556"/>
      <c r="O177" s="1599"/>
    </row>
    <row r="178" spans="1:25" s="1230" customFormat="1" ht="2.25" customHeight="1">
      <c r="A178" s="1295"/>
      <c r="B178" s="1265"/>
      <c r="C178" s="1265"/>
      <c r="D178" s="1302"/>
      <c r="E178" s="1437"/>
      <c r="F178" s="1423"/>
      <c r="G178" s="1437"/>
      <c r="H178" s="1423"/>
      <c r="I178" s="1437"/>
      <c r="J178" s="1437"/>
      <c r="K178" s="1437"/>
      <c r="L178" s="1418"/>
      <c r="O178" s="1265"/>
    </row>
    <row r="179" spans="1:25" s="1231" customFormat="1" ht="30" customHeight="1">
      <c r="A179" s="1237" t="s">
        <v>1509</v>
      </c>
      <c r="B179" s="1568" t="s">
        <v>1573</v>
      </c>
      <c r="C179" s="1624"/>
      <c r="D179" s="1624"/>
      <c r="E179" s="1624"/>
      <c r="F179" s="1625"/>
      <c r="G179" s="1249" t="s">
        <v>1511</v>
      </c>
      <c r="H179" s="1303"/>
      <c r="I179" s="1543" t="s">
        <v>1574</v>
      </c>
      <c r="J179" s="2045"/>
      <c r="K179" s="1543" t="s">
        <v>1575</v>
      </c>
      <c r="L179" s="1544"/>
    </row>
    <row r="180" spans="1:25" s="1231" customFormat="1" ht="27.75" customHeight="1">
      <c r="A180" s="1238"/>
      <c r="B180" s="1604" t="str">
        <f>V180</f>
        <v>SHAREHOLDERS' EQUITY AND LIABILITIES TOTAL l. 080 + l. 101 + l. 141</v>
      </c>
      <c r="C180" s="1604"/>
      <c r="D180" s="1605"/>
      <c r="E180" s="1605"/>
      <c r="F180" s="1605"/>
      <c r="G180" s="1250" t="s">
        <v>707</v>
      </c>
      <c r="H180" s="1304"/>
      <c r="I180" s="1588">
        <f>BS!D94</f>
        <v>0</v>
      </c>
      <c r="J180" s="1590"/>
      <c r="K180" s="1588">
        <f>BS!E94</f>
        <v>0</v>
      </c>
      <c r="L180" s="1594"/>
      <c r="Q180" s="1591"/>
      <c r="R180" s="1592"/>
      <c r="S180" s="2038"/>
      <c r="T180" s="2038"/>
      <c r="U180" s="2039"/>
      <c r="V180" s="2032" t="s">
        <v>2705</v>
      </c>
      <c r="W180" s="2033"/>
      <c r="X180" s="2033"/>
      <c r="Y180" s="2033"/>
    </row>
    <row r="181" spans="1:25" s="1231" customFormat="1" ht="27.75" customHeight="1">
      <c r="A181" s="1238" t="s">
        <v>523</v>
      </c>
      <c r="B181" s="1591" t="str">
        <f t="shared" ref="B181:B190" si="0">V181</f>
        <v>Shareholders' equity l. 081+ 085+ 086 + 087+ 090 + l. 093 + l. 097 +  l. 100</v>
      </c>
      <c r="C181" s="1592"/>
      <c r="D181" s="1592"/>
      <c r="E181" s="1592"/>
      <c r="F181" s="1593"/>
      <c r="G181" s="1251" t="s">
        <v>709</v>
      </c>
      <c r="H181" s="1293"/>
      <c r="I181" s="1588">
        <f>BS!D95</f>
        <v>0</v>
      </c>
      <c r="J181" s="1590"/>
      <c r="K181" s="1588">
        <f>BS!E95</f>
        <v>0</v>
      </c>
      <c r="L181" s="1594"/>
      <c r="Q181" s="1591"/>
      <c r="R181" s="1592"/>
      <c r="S181" s="1592"/>
      <c r="T181" s="1592"/>
      <c r="U181" s="1593"/>
      <c r="V181" s="2032" t="s">
        <v>2706</v>
      </c>
      <c r="W181" s="2033"/>
      <c r="X181" s="2033"/>
      <c r="Y181" s="2033"/>
    </row>
    <row r="182" spans="1:25" ht="27.75" customHeight="1">
      <c r="A182" s="1238" t="s">
        <v>526</v>
      </c>
      <c r="B182" s="1591" t="str">
        <f t="shared" si="0"/>
        <v>Registered capital total (l. 082 to 084)</v>
      </c>
      <c r="C182" s="1592"/>
      <c r="D182" s="1592"/>
      <c r="E182" s="1592"/>
      <c r="F182" s="1593"/>
      <c r="G182" s="1251" t="s">
        <v>711</v>
      </c>
      <c r="H182" s="1293"/>
      <c r="I182" s="1588">
        <f>BS!D96</f>
        <v>0</v>
      </c>
      <c r="J182" s="1590"/>
      <c r="K182" s="1588">
        <f>BS!E96</f>
        <v>0</v>
      </c>
      <c r="L182" s="1594"/>
      <c r="Q182" s="1591"/>
      <c r="R182" s="1592"/>
      <c r="S182" s="1592"/>
      <c r="T182" s="1592"/>
      <c r="U182" s="1593"/>
      <c r="V182" s="2032" t="s">
        <v>2707</v>
      </c>
      <c r="W182" s="2033"/>
      <c r="X182" s="2033"/>
      <c r="Y182" s="2033"/>
    </row>
    <row r="183" spans="1:25" s="1230" customFormat="1" ht="27.75" customHeight="1">
      <c r="A183" s="1240" t="s">
        <v>529</v>
      </c>
      <c r="B183" s="1551" t="str">
        <f t="shared" si="0"/>
        <v>Share capital (411 alebo +/- 491)</v>
      </c>
      <c r="C183" s="1552"/>
      <c r="D183" s="1552"/>
      <c r="E183" s="1552"/>
      <c r="F183" s="1553"/>
      <c r="G183" s="1252" t="s">
        <v>713</v>
      </c>
      <c r="H183" s="1294"/>
      <c r="I183" s="1554">
        <f>BS!D97</f>
        <v>0</v>
      </c>
      <c r="J183" s="1555"/>
      <c r="K183" s="1554">
        <f>BS!E97</f>
        <v>0</v>
      </c>
      <c r="L183" s="1556"/>
      <c r="Q183" s="1551"/>
      <c r="R183" s="1552"/>
      <c r="S183" s="1552"/>
      <c r="T183" s="1552"/>
      <c r="U183" s="1553"/>
      <c r="V183" s="2032" t="s">
        <v>686</v>
      </c>
      <c r="W183" s="2033"/>
      <c r="X183" s="2033"/>
      <c r="Y183" s="2033"/>
    </row>
    <row r="184" spans="1:25" s="1230" customFormat="1" ht="27.75" customHeight="1">
      <c r="A184" s="1238" t="s">
        <v>532</v>
      </c>
      <c r="B184" s="1551" t="str">
        <f t="shared" si="0"/>
        <v>Change in share capital +/- 419</v>
      </c>
      <c r="C184" s="1552"/>
      <c r="D184" s="1552"/>
      <c r="E184" s="1552"/>
      <c r="F184" s="1553"/>
      <c r="G184" s="1252" t="s">
        <v>715</v>
      </c>
      <c r="H184" s="1294"/>
      <c r="I184" s="1554">
        <f>BS!D98</f>
        <v>0</v>
      </c>
      <c r="J184" s="1555"/>
      <c r="K184" s="1554">
        <f>BS!E98</f>
        <v>0</v>
      </c>
      <c r="L184" s="1556"/>
      <c r="Q184" s="1551"/>
      <c r="R184" s="1552"/>
      <c r="S184" s="1552"/>
      <c r="T184" s="1552"/>
      <c r="U184" s="1553"/>
      <c r="V184" s="2032" t="s">
        <v>690</v>
      </c>
      <c r="W184" s="2033"/>
      <c r="X184" s="2033"/>
      <c r="Y184" s="2033"/>
    </row>
    <row r="185" spans="1:25" s="1230" customFormat="1" ht="27.75" customHeight="1">
      <c r="A185" s="1238" t="s">
        <v>535</v>
      </c>
      <c r="B185" s="1551" t="str">
        <f t="shared" si="0"/>
        <v>Receivables for subscribed share capital (/-/353)</v>
      </c>
      <c r="C185" s="1552"/>
      <c r="D185" s="1552"/>
      <c r="E185" s="1552"/>
      <c r="F185" s="1553"/>
      <c r="G185" s="1252" t="s">
        <v>718</v>
      </c>
      <c r="H185" s="1294"/>
      <c r="I185" s="1554">
        <f>BS!D99</f>
        <v>0</v>
      </c>
      <c r="J185" s="1555"/>
      <c r="K185" s="1554">
        <f>BS!E99</f>
        <v>0</v>
      </c>
      <c r="L185" s="1556"/>
      <c r="Q185" s="1551"/>
      <c r="R185" s="1552"/>
      <c r="S185" s="1552"/>
      <c r="T185" s="1552"/>
      <c r="U185" s="1553"/>
      <c r="V185" s="2032" t="s">
        <v>692</v>
      </c>
      <c r="W185" s="2033"/>
      <c r="X185" s="2033"/>
      <c r="Y185" s="2033"/>
    </row>
    <row r="186" spans="1:25" ht="27.75" customHeight="1">
      <c r="A186" s="1238" t="s">
        <v>550</v>
      </c>
      <c r="B186" s="1591" t="str">
        <f t="shared" si="0"/>
        <v>Share premium (412)</v>
      </c>
      <c r="C186" s="1592"/>
      <c r="D186" s="1592"/>
      <c r="E186" s="1592"/>
      <c r="F186" s="1593"/>
      <c r="G186" s="1251" t="s">
        <v>721</v>
      </c>
      <c r="H186" s="1293"/>
      <c r="I186" s="1588">
        <f>BS!D100</f>
        <v>0</v>
      </c>
      <c r="J186" s="1590"/>
      <c r="K186" s="1588">
        <f>BS!E100</f>
        <v>0</v>
      </c>
      <c r="L186" s="1594"/>
      <c r="Q186" s="1591"/>
      <c r="R186" s="1592"/>
      <c r="S186" s="1592"/>
      <c r="T186" s="1592"/>
      <c r="U186" s="1593"/>
      <c r="V186" s="2032" t="s">
        <v>696</v>
      </c>
      <c r="W186" s="2033"/>
      <c r="X186" s="2033"/>
      <c r="Y186" s="2033"/>
    </row>
    <row r="187" spans="1:25" ht="27.75" customHeight="1">
      <c r="A187" s="1238" t="s">
        <v>574</v>
      </c>
      <c r="B187" s="1591" t="str">
        <f t="shared" si="0"/>
        <v>Other capital funds (413)</v>
      </c>
      <c r="C187" s="1592"/>
      <c r="D187" s="1592"/>
      <c r="E187" s="1592"/>
      <c r="F187" s="1593"/>
      <c r="G187" s="1251" t="s">
        <v>723</v>
      </c>
      <c r="H187" s="1293"/>
      <c r="I187" s="1588">
        <f>BS!D101</f>
        <v>0</v>
      </c>
      <c r="J187" s="1590"/>
      <c r="K187" s="1588">
        <f>BS!E101</f>
        <v>0</v>
      </c>
      <c r="L187" s="1594"/>
      <c r="Q187" s="1591"/>
      <c r="R187" s="1592"/>
      <c r="S187" s="1592"/>
      <c r="T187" s="1592"/>
      <c r="U187" s="1593"/>
      <c r="V187" s="2032" t="s">
        <v>698</v>
      </c>
      <c r="W187" s="2033"/>
      <c r="X187" s="2033"/>
      <c r="Y187" s="2033"/>
    </row>
    <row r="188" spans="1:25" ht="27.75" customHeight="1">
      <c r="A188" s="1238" t="s">
        <v>716</v>
      </c>
      <c r="B188" s="1591" t="str">
        <f t="shared" si="0"/>
        <v>Legal reserve funds l. 088 + l. 089</v>
      </c>
      <c r="C188" s="1592"/>
      <c r="D188" s="1592"/>
      <c r="E188" s="1592"/>
      <c r="F188" s="1593"/>
      <c r="G188" s="1251" t="s">
        <v>726</v>
      </c>
      <c r="H188" s="1293"/>
      <c r="I188" s="1588">
        <f>BS!D102</f>
        <v>0</v>
      </c>
      <c r="J188" s="1590"/>
      <c r="K188" s="1588">
        <f>BS!E102</f>
        <v>0</v>
      </c>
      <c r="L188" s="1594"/>
      <c r="Q188" s="1591"/>
      <c r="R188" s="1592"/>
      <c r="S188" s="1592"/>
      <c r="T188" s="1592"/>
      <c r="U188" s="1593"/>
      <c r="V188" s="2032" t="s">
        <v>2708</v>
      </c>
      <c r="W188" s="2033"/>
      <c r="X188" s="2033"/>
      <c r="Y188" s="2033"/>
    </row>
    <row r="189" spans="1:25" ht="27.75" customHeight="1">
      <c r="A189" s="1240" t="s">
        <v>719</v>
      </c>
      <c r="B189" s="1551" t="str">
        <f t="shared" si="0"/>
        <v>Legal reserve fund  and non-distributable fund (417A, 418, 421A, 422)</v>
      </c>
      <c r="C189" s="1552"/>
      <c r="D189" s="1552"/>
      <c r="E189" s="1552"/>
      <c r="F189" s="1553"/>
      <c r="G189" s="1252" t="s">
        <v>728</v>
      </c>
      <c r="H189" s="1294"/>
      <c r="I189" s="1554">
        <f>BS!D103</f>
        <v>0</v>
      </c>
      <c r="J189" s="1555"/>
      <c r="K189" s="1554">
        <f>BS!E103</f>
        <v>0</v>
      </c>
      <c r="L189" s="1556"/>
      <c r="Q189" s="1551"/>
      <c r="R189" s="1552"/>
      <c r="S189" s="1552"/>
      <c r="T189" s="1552"/>
      <c r="U189" s="1553"/>
      <c r="V189" s="2032" t="s">
        <v>2709</v>
      </c>
      <c r="W189" s="2033"/>
      <c r="X189" s="2033"/>
      <c r="Y189" s="2033"/>
    </row>
    <row r="190" spans="1:25" s="1230" customFormat="1" ht="27.75" customHeight="1" thickBot="1">
      <c r="A190" s="1407" t="s">
        <v>532</v>
      </c>
      <c r="B190" s="1545" t="str">
        <f t="shared" si="0"/>
        <v>Reserve fund on own shares and interests (417A, 421A)</v>
      </c>
      <c r="C190" s="1546"/>
      <c r="D190" s="1546"/>
      <c r="E190" s="1546"/>
      <c r="F190" s="1547"/>
      <c r="G190" s="1408" t="s">
        <v>730</v>
      </c>
      <c r="H190" s="1409"/>
      <c r="I190" s="1548">
        <f>BS!D104</f>
        <v>0</v>
      </c>
      <c r="J190" s="1549"/>
      <c r="K190" s="1548">
        <f>BS!E104</f>
        <v>0</v>
      </c>
      <c r="L190" s="1550"/>
      <c r="Q190" s="1545"/>
      <c r="R190" s="1546"/>
      <c r="S190" s="1546"/>
      <c r="T190" s="1546"/>
      <c r="U190" s="1547"/>
      <c r="V190" s="2032" t="s">
        <v>2710</v>
      </c>
      <c r="W190" s="2033"/>
      <c r="X190" s="2033"/>
      <c r="Y190" s="2033"/>
    </row>
    <row r="191" spans="1:25" s="1230" customFormat="1" ht="27.75" customHeight="1">
      <c r="A191" s="1404" t="s">
        <v>1509</v>
      </c>
      <c r="B191" s="1539" t="s">
        <v>1573</v>
      </c>
      <c r="C191" s="1540"/>
      <c r="D191" s="1540"/>
      <c r="E191" s="1540"/>
      <c r="F191" s="1541"/>
      <c r="G191" s="1405" t="s">
        <v>1511</v>
      </c>
      <c r="H191" s="1406"/>
      <c r="I191" s="1539" t="s">
        <v>1574</v>
      </c>
      <c r="J191" s="1541"/>
      <c r="K191" s="1539" t="s">
        <v>1575</v>
      </c>
      <c r="L191" s="1542"/>
      <c r="Q191" s="1539" t="s">
        <v>1573</v>
      </c>
      <c r="R191" s="1540"/>
      <c r="S191" s="1540"/>
      <c r="T191" s="1540"/>
      <c r="U191" s="1541"/>
      <c r="V191" s="2032"/>
      <c r="W191" s="2033"/>
      <c r="X191" s="2033"/>
      <c r="Y191" s="2033"/>
    </row>
    <row r="192" spans="1:25" ht="27.75" customHeight="1">
      <c r="A192" s="1238" t="s">
        <v>724</v>
      </c>
      <c r="B192" s="1591" t="str">
        <f>V192</f>
        <v>Funds created from profit total (l. 091 + l. 092)</v>
      </c>
      <c r="C192" s="1592"/>
      <c r="D192" s="1592"/>
      <c r="E192" s="1592"/>
      <c r="F192" s="1593"/>
      <c r="G192" s="1251" t="s">
        <v>732</v>
      </c>
      <c r="H192" s="1293"/>
      <c r="I192" s="1588">
        <f>BS!D105</f>
        <v>0</v>
      </c>
      <c r="J192" s="1590"/>
      <c r="K192" s="1588">
        <f>BS!E105</f>
        <v>0</v>
      </c>
      <c r="L192" s="1594"/>
      <c r="Q192" s="1591"/>
      <c r="R192" s="1592"/>
      <c r="S192" s="1592"/>
      <c r="T192" s="1592"/>
      <c r="U192" s="1593"/>
      <c r="V192" s="2032" t="s">
        <v>2711</v>
      </c>
      <c r="W192" s="2033"/>
      <c r="X192" s="2033"/>
      <c r="Y192" s="2033"/>
    </row>
    <row r="193" spans="1:25" ht="27.75" customHeight="1">
      <c r="A193" s="1240" t="s">
        <v>2712</v>
      </c>
      <c r="B193" s="1551" t="str">
        <f t="shared" ref="B193:B219" si="1">V193</f>
        <v>Statutory funds (423, 42X)</v>
      </c>
      <c r="C193" s="1552"/>
      <c r="D193" s="1552"/>
      <c r="E193" s="1552"/>
      <c r="F193" s="1553"/>
      <c r="G193" s="1252" t="s">
        <v>734</v>
      </c>
      <c r="H193" s="1294"/>
      <c r="I193" s="1554">
        <f>BS!D106</f>
        <v>0</v>
      </c>
      <c r="J193" s="1555"/>
      <c r="K193" s="1554">
        <f>BS!E106</f>
        <v>0</v>
      </c>
      <c r="L193" s="1556"/>
      <c r="Q193" s="1551"/>
      <c r="R193" s="1552"/>
      <c r="S193" s="1552"/>
      <c r="T193" s="1552"/>
      <c r="U193" s="1553"/>
      <c r="V193" s="2032" t="s">
        <v>2713</v>
      </c>
      <c r="W193" s="2033"/>
      <c r="X193" s="2033"/>
      <c r="Y193" s="2033"/>
    </row>
    <row r="194" spans="1:25" ht="27.75" customHeight="1">
      <c r="A194" s="1238" t="s">
        <v>532</v>
      </c>
      <c r="B194" s="1551" t="str">
        <f t="shared" si="1"/>
        <v>Other funds (427, 42X)</v>
      </c>
      <c r="C194" s="1552"/>
      <c r="D194" s="1552"/>
      <c r="E194" s="1552"/>
      <c r="F194" s="1553"/>
      <c r="G194" s="1252" t="s">
        <v>736</v>
      </c>
      <c r="H194" s="1294"/>
      <c r="I194" s="1554">
        <f>BS!D107</f>
        <v>0</v>
      </c>
      <c r="J194" s="1555"/>
      <c r="K194" s="1554">
        <f>BS!E107</f>
        <v>0</v>
      </c>
      <c r="L194" s="1556"/>
      <c r="Q194" s="1551"/>
      <c r="R194" s="1552"/>
      <c r="S194" s="1552"/>
      <c r="T194" s="1552"/>
      <c r="U194" s="1553"/>
      <c r="V194" s="2032" t="s">
        <v>2714</v>
      </c>
      <c r="W194" s="2033"/>
      <c r="X194" s="2033"/>
      <c r="Y194" s="2033"/>
    </row>
    <row r="195" spans="1:25" ht="27.75" customHeight="1">
      <c r="A195" s="1238" t="s">
        <v>2715</v>
      </c>
      <c r="B195" s="1591" t="str">
        <f t="shared" si="1"/>
        <v>Revaluation reserves total (l. 094 to l. 096)</v>
      </c>
      <c r="C195" s="1592"/>
      <c r="D195" s="1592"/>
      <c r="E195" s="1592"/>
      <c r="F195" s="1593"/>
      <c r="G195" s="1251" t="s">
        <v>738</v>
      </c>
      <c r="H195" s="1293"/>
      <c r="I195" s="1588">
        <f>BS!D108</f>
        <v>0</v>
      </c>
      <c r="J195" s="1590"/>
      <c r="K195" s="1588">
        <f>BS!E108</f>
        <v>0</v>
      </c>
      <c r="L195" s="1594"/>
      <c r="Q195" s="1591"/>
      <c r="R195" s="1592"/>
      <c r="S195" s="1592"/>
      <c r="T195" s="1592"/>
      <c r="U195" s="1593"/>
      <c r="V195" s="2032" t="s">
        <v>2716</v>
      </c>
      <c r="W195" s="2033"/>
      <c r="X195" s="2033"/>
      <c r="Y195" s="2033"/>
    </row>
    <row r="196" spans="1:25" ht="27.75" customHeight="1">
      <c r="A196" s="1240" t="s">
        <v>2717</v>
      </c>
      <c r="B196" s="1551" t="str">
        <f t="shared" si="1"/>
        <v>Revaluation reserve from valuation of assets and liabilities (+/- 414)</v>
      </c>
      <c r="C196" s="1552"/>
      <c r="D196" s="1552"/>
      <c r="E196" s="1552"/>
      <c r="F196" s="1553"/>
      <c r="G196" s="1252" t="s">
        <v>740</v>
      </c>
      <c r="H196" s="1294"/>
      <c r="I196" s="1554">
        <f>BS!D109</f>
        <v>0</v>
      </c>
      <c r="J196" s="1555"/>
      <c r="K196" s="1554">
        <f>BS!E109</f>
        <v>0</v>
      </c>
      <c r="L196" s="1556"/>
      <c r="Q196" s="1551"/>
      <c r="R196" s="1552"/>
      <c r="S196" s="1552"/>
      <c r="T196" s="1552"/>
      <c r="U196" s="1553"/>
      <c r="V196" s="2032" t="s">
        <v>2718</v>
      </c>
      <c r="W196" s="2033"/>
      <c r="X196" s="2033"/>
      <c r="Y196" s="2033"/>
    </row>
    <row r="197" spans="1:25" ht="27.75" customHeight="1">
      <c r="A197" s="1240" t="s">
        <v>532</v>
      </c>
      <c r="B197" s="1551" t="str">
        <f t="shared" si="1"/>
        <v>Investments revaluation reserve  (+/- 415)</v>
      </c>
      <c r="C197" s="1552"/>
      <c r="D197" s="1552"/>
      <c r="E197" s="1552"/>
      <c r="F197" s="1553"/>
      <c r="G197" s="1252" t="s">
        <v>742</v>
      </c>
      <c r="H197" s="1294"/>
      <c r="I197" s="1554">
        <f>BS!D110</f>
        <v>0</v>
      </c>
      <c r="J197" s="1555"/>
      <c r="K197" s="1554">
        <f>BS!E110</f>
        <v>0</v>
      </c>
      <c r="L197" s="1556"/>
      <c r="Q197" s="1551"/>
      <c r="R197" s="1552"/>
      <c r="S197" s="1552"/>
      <c r="T197" s="1552"/>
      <c r="U197" s="1553"/>
      <c r="V197" s="2032" t="s">
        <v>704</v>
      </c>
      <c r="W197" s="2033"/>
      <c r="X197" s="2033"/>
      <c r="Y197" s="2033"/>
    </row>
    <row r="198" spans="1:25" s="1230" customFormat="1" ht="27.75" customHeight="1">
      <c r="A198" s="1240" t="s">
        <v>535</v>
      </c>
      <c r="B198" s="1551" t="str">
        <f t="shared" si="1"/>
        <v>Revaluation reserve for mergers and demergers (+/-416)</v>
      </c>
      <c r="C198" s="1552"/>
      <c r="D198" s="1552"/>
      <c r="E198" s="1552"/>
      <c r="F198" s="1553"/>
      <c r="G198" s="1252" t="s">
        <v>743</v>
      </c>
      <c r="H198" s="1294"/>
      <c r="I198" s="1554">
        <f>BS!D111</f>
        <v>0</v>
      </c>
      <c r="J198" s="1555"/>
      <c r="K198" s="1554">
        <f>BS!E111</f>
        <v>0</v>
      </c>
      <c r="L198" s="1556"/>
      <c r="Q198" s="1551"/>
      <c r="R198" s="1552"/>
      <c r="S198" s="1552"/>
      <c r="T198" s="1552"/>
      <c r="U198" s="1553"/>
      <c r="V198" s="2032" t="s">
        <v>706</v>
      </c>
      <c r="W198" s="2033"/>
      <c r="X198" s="2033"/>
      <c r="Y198" s="2033"/>
    </row>
    <row r="199" spans="1:25" ht="27.75" customHeight="1">
      <c r="A199" s="1238" t="s">
        <v>2719</v>
      </c>
      <c r="B199" s="1591" t="str">
        <f t="shared" si="1"/>
        <v>Retained earnings l. 098+ 099</v>
      </c>
      <c r="C199" s="1592"/>
      <c r="D199" s="1592"/>
      <c r="E199" s="1592"/>
      <c r="F199" s="1593"/>
      <c r="G199" s="1251" t="s">
        <v>745</v>
      </c>
      <c r="H199" s="1293"/>
      <c r="I199" s="1588">
        <f>BS!D112</f>
        <v>0</v>
      </c>
      <c r="J199" s="1590"/>
      <c r="K199" s="1588">
        <f>BS!E112</f>
        <v>0</v>
      </c>
      <c r="L199" s="1594"/>
      <c r="Q199" s="1591"/>
      <c r="R199" s="1592"/>
      <c r="S199" s="1592"/>
      <c r="T199" s="1592"/>
      <c r="U199" s="1593"/>
      <c r="V199" s="2032" t="s">
        <v>2720</v>
      </c>
      <c r="W199" s="2033"/>
      <c r="X199" s="2033"/>
      <c r="Y199" s="2033"/>
    </row>
    <row r="200" spans="1:25" ht="27.75" customHeight="1">
      <c r="A200" s="1240" t="s">
        <v>2721</v>
      </c>
      <c r="B200" s="1551" t="str">
        <f t="shared" si="1"/>
        <v>Retained profits from previous years (428)</v>
      </c>
      <c r="C200" s="1552"/>
      <c r="D200" s="1552"/>
      <c r="E200" s="1552"/>
      <c r="F200" s="1553"/>
      <c r="G200" s="1252" t="s">
        <v>747</v>
      </c>
      <c r="H200" s="1294"/>
      <c r="I200" s="1554">
        <f>BS!D113</f>
        <v>0</v>
      </c>
      <c r="J200" s="1555"/>
      <c r="K200" s="1554">
        <f>BS!E113</f>
        <v>0</v>
      </c>
      <c r="L200" s="1556"/>
      <c r="Q200" s="1551"/>
      <c r="R200" s="1552"/>
      <c r="S200" s="1552"/>
      <c r="T200" s="1552"/>
      <c r="U200" s="1553"/>
      <c r="V200" s="2032" t="s">
        <v>720</v>
      </c>
      <c r="W200" s="2033"/>
      <c r="X200" s="2033"/>
      <c r="Y200" s="2033"/>
    </row>
    <row r="201" spans="1:25" ht="27.75" customHeight="1">
      <c r="A201" s="1240" t="s">
        <v>532</v>
      </c>
      <c r="B201" s="1551" t="str">
        <f t="shared" si="1"/>
        <v>Accumulated loss carried forward (/-/429)</v>
      </c>
      <c r="C201" s="1552"/>
      <c r="D201" s="1552"/>
      <c r="E201" s="1552"/>
      <c r="F201" s="1553"/>
      <c r="G201" s="1252" t="s">
        <v>749</v>
      </c>
      <c r="H201" s="1294"/>
      <c r="I201" s="1554">
        <f>BS!D114</f>
        <v>0</v>
      </c>
      <c r="J201" s="1555"/>
      <c r="K201" s="1554">
        <f>BS!E114</f>
        <v>0</v>
      </c>
      <c r="L201" s="1556"/>
      <c r="Q201" s="1551"/>
      <c r="R201" s="1552"/>
      <c r="S201" s="1552"/>
      <c r="T201" s="1552"/>
      <c r="U201" s="1553"/>
      <c r="V201" s="2032" t="s">
        <v>722</v>
      </c>
      <c r="W201" s="2033"/>
      <c r="X201" s="2033"/>
      <c r="Y201" s="2033"/>
    </row>
    <row r="202" spans="1:25" s="1230" customFormat="1" ht="31.5" customHeight="1">
      <c r="A202" s="1238" t="s">
        <v>2722</v>
      </c>
      <c r="B202" s="1591" t="str">
        <f t="shared" si="1"/>
        <v>Profit or loss from current period /+-/ l. 001 - (081 + 085 + 086 + 087 + 090 + 093 + 097 + 101 + 141)</v>
      </c>
      <c r="C202" s="1592"/>
      <c r="D202" s="1592"/>
      <c r="E202" s="1592"/>
      <c r="F202" s="1593"/>
      <c r="G202" s="1251" t="s">
        <v>751</v>
      </c>
      <c r="H202" s="1293"/>
      <c r="I202" s="1588">
        <f>BS!D115</f>
        <v>0</v>
      </c>
      <c r="J202" s="1590"/>
      <c r="K202" s="1588">
        <f>BS!E115</f>
        <v>0</v>
      </c>
      <c r="L202" s="1594"/>
      <c r="Q202" s="1591"/>
      <c r="R202" s="1592"/>
      <c r="S202" s="1592"/>
      <c r="T202" s="1592"/>
      <c r="U202" s="1593"/>
      <c r="V202" s="2032" t="s">
        <v>2723</v>
      </c>
      <c r="W202" s="2033"/>
      <c r="X202" s="2033"/>
      <c r="Y202" s="2033"/>
    </row>
    <row r="203" spans="1:25" ht="27.75" customHeight="1">
      <c r="A203" s="1238" t="s">
        <v>594</v>
      </c>
      <c r="B203" s="1591" t="str">
        <f t="shared" si="1"/>
        <v>Liabilities l. 102 + 118 + 121 + 122 + 136 + 139 + 140</v>
      </c>
      <c r="C203" s="1592"/>
      <c r="D203" s="1592"/>
      <c r="E203" s="1592"/>
      <c r="F203" s="1593"/>
      <c r="G203" s="1251" t="s">
        <v>753</v>
      </c>
      <c r="H203" s="1293"/>
      <c r="I203" s="1588">
        <f>BS!D116</f>
        <v>0</v>
      </c>
      <c r="J203" s="1590"/>
      <c r="K203" s="1588">
        <f>BS!E116</f>
        <v>0</v>
      </c>
      <c r="L203" s="1594"/>
      <c r="Q203" s="1591"/>
      <c r="R203" s="1592"/>
      <c r="S203" s="1592"/>
      <c r="T203" s="1592"/>
      <c r="U203" s="1593"/>
      <c r="V203" s="2032" t="s">
        <v>2724</v>
      </c>
      <c r="W203" s="2033"/>
      <c r="X203" s="2033"/>
      <c r="Y203" s="2033"/>
    </row>
    <row r="204" spans="1:25" ht="27.75" customHeight="1">
      <c r="A204" s="1238" t="s">
        <v>597</v>
      </c>
      <c r="B204" s="1591" t="str">
        <f t="shared" si="1"/>
        <v>Non-current liabilities total (l. 103 + l. 107 to 117)</v>
      </c>
      <c r="C204" s="1592"/>
      <c r="D204" s="1592"/>
      <c r="E204" s="1592"/>
      <c r="F204" s="1593"/>
      <c r="G204" s="1251" t="s">
        <v>755</v>
      </c>
      <c r="H204" s="1293"/>
      <c r="I204" s="1588">
        <f>BS!D117</f>
        <v>0</v>
      </c>
      <c r="J204" s="1590"/>
      <c r="K204" s="1588">
        <f>BS!E117</f>
        <v>0</v>
      </c>
      <c r="L204" s="1594"/>
      <c r="Q204" s="1591"/>
      <c r="R204" s="1592"/>
      <c r="S204" s="1592"/>
      <c r="T204" s="1592"/>
      <c r="U204" s="1593"/>
      <c r="V204" s="2032" t="s">
        <v>2725</v>
      </c>
      <c r="W204" s="2033"/>
      <c r="X204" s="2033"/>
      <c r="Y204" s="2033"/>
    </row>
    <row r="205" spans="1:25" s="1230" customFormat="1" ht="27.75" customHeight="1">
      <c r="A205" s="1238" t="s">
        <v>600</v>
      </c>
      <c r="B205" s="1591" t="str">
        <f t="shared" si="1"/>
        <v>Non-current trade liabilities total (l. 104 to 106)</v>
      </c>
      <c r="C205" s="1592"/>
      <c r="D205" s="1592"/>
      <c r="E205" s="1592"/>
      <c r="F205" s="1593"/>
      <c r="G205" s="1251" t="s">
        <v>757</v>
      </c>
      <c r="H205" s="1294"/>
      <c r="I205" s="1554">
        <f>BS!D118</f>
        <v>0</v>
      </c>
      <c r="J205" s="1555"/>
      <c r="K205" s="1554">
        <f>BS!E118</f>
        <v>0</v>
      </c>
      <c r="L205" s="1556"/>
      <c r="Q205" s="1591"/>
      <c r="R205" s="1592"/>
      <c r="S205" s="1592"/>
      <c r="T205" s="1592"/>
      <c r="U205" s="1593"/>
      <c r="V205" s="2032" t="s">
        <v>2726</v>
      </c>
      <c r="W205" s="2033"/>
      <c r="X205" s="2033"/>
      <c r="Y205" s="2033"/>
    </row>
    <row r="206" spans="1:25" s="1230" customFormat="1" ht="27.75" customHeight="1">
      <c r="A206" s="1240" t="s">
        <v>2688</v>
      </c>
      <c r="B206" s="1551" t="str">
        <f t="shared" si="1"/>
        <v>Trade payables to connected entities (321A, 475A, 476A)</v>
      </c>
      <c r="C206" s="1552"/>
      <c r="D206" s="1552"/>
      <c r="E206" s="1552"/>
      <c r="F206" s="1553"/>
      <c r="G206" s="1252" t="s">
        <v>760</v>
      </c>
      <c r="H206" s="1294"/>
      <c r="I206" s="1554">
        <f>BS!D119</f>
        <v>0</v>
      </c>
      <c r="J206" s="1555"/>
      <c r="K206" s="1554">
        <f>BS!E119</f>
        <v>0</v>
      </c>
      <c r="L206" s="1556"/>
      <c r="Q206" s="1551"/>
      <c r="R206" s="1552"/>
      <c r="S206" s="1552"/>
      <c r="T206" s="1552"/>
      <c r="U206" s="1553"/>
      <c r="V206" s="2032" t="s">
        <v>3110</v>
      </c>
      <c r="W206" s="2033"/>
      <c r="X206" s="2033"/>
      <c r="Y206" s="2033"/>
    </row>
    <row r="207" spans="1:25" s="1230" customFormat="1" ht="31.5" customHeight="1">
      <c r="A207" s="1240" t="s">
        <v>2689</v>
      </c>
      <c r="B207" s="1551" t="str">
        <f t="shared" si="1"/>
        <v>Trade payables to group except for connected entities (321A, 475A, 476A)</v>
      </c>
      <c r="C207" s="1552"/>
      <c r="D207" s="1552"/>
      <c r="E207" s="1552"/>
      <c r="F207" s="1553"/>
      <c r="G207" s="1252" t="s">
        <v>763</v>
      </c>
      <c r="H207" s="1294"/>
      <c r="I207" s="1554">
        <f>BS!D120</f>
        <v>0</v>
      </c>
      <c r="J207" s="1555"/>
      <c r="K207" s="1554">
        <f>BS!E120</f>
        <v>0</v>
      </c>
      <c r="L207" s="1556"/>
      <c r="Q207" s="1551"/>
      <c r="R207" s="1552"/>
      <c r="S207" s="1552"/>
      <c r="T207" s="1552"/>
      <c r="U207" s="1553"/>
      <c r="V207" s="2032" t="s">
        <v>3111</v>
      </c>
      <c r="W207" s="2033"/>
      <c r="X207" s="2033"/>
      <c r="Y207" s="2033"/>
    </row>
    <row r="208" spans="1:25" ht="27.75" customHeight="1">
      <c r="A208" s="1240" t="s">
        <v>2690</v>
      </c>
      <c r="B208" s="1551" t="str">
        <f t="shared" si="1"/>
        <v>Other trade payables (321A, 475A, 476A)</v>
      </c>
      <c r="C208" s="1552"/>
      <c r="D208" s="1552"/>
      <c r="E208" s="1552"/>
      <c r="F208" s="1553"/>
      <c r="G208" s="1252" t="s">
        <v>765</v>
      </c>
      <c r="H208" s="1294"/>
      <c r="I208" s="1554">
        <f>BS!D121</f>
        <v>0</v>
      </c>
      <c r="J208" s="1555"/>
      <c r="K208" s="1554">
        <f>BS!E121</f>
        <v>0</v>
      </c>
      <c r="L208" s="1556"/>
      <c r="Q208" s="1551"/>
      <c r="R208" s="1552"/>
      <c r="S208" s="1552"/>
      <c r="T208" s="1552"/>
      <c r="U208" s="1553"/>
      <c r="V208" s="2032" t="s">
        <v>2727</v>
      </c>
      <c r="W208" s="2033"/>
      <c r="X208" s="2033"/>
      <c r="Y208" s="2033"/>
    </row>
    <row r="209" spans="1:25" ht="25.5" customHeight="1">
      <c r="A209" s="1240" t="s">
        <v>532</v>
      </c>
      <c r="B209" s="1551" t="str">
        <f t="shared" si="1"/>
        <v>Net value of construction contracts (316A)</v>
      </c>
      <c r="C209" s="1552"/>
      <c r="D209" s="1552"/>
      <c r="E209" s="1552"/>
      <c r="F209" s="1553"/>
      <c r="G209" s="1251" t="s">
        <v>767</v>
      </c>
      <c r="H209" s="1293"/>
      <c r="I209" s="1554">
        <f>BS!D122</f>
        <v>0</v>
      </c>
      <c r="J209" s="1555"/>
      <c r="K209" s="1554">
        <f>BS!E122</f>
        <v>0</v>
      </c>
      <c r="L209" s="1556"/>
      <c r="Q209" s="1551"/>
      <c r="R209" s="1552"/>
      <c r="S209" s="1552"/>
      <c r="T209" s="1552"/>
      <c r="U209" s="1553"/>
      <c r="V209" s="2032" t="s">
        <v>619</v>
      </c>
      <c r="W209" s="2033"/>
      <c r="X209" s="2033"/>
      <c r="Y209" s="2033"/>
    </row>
    <row r="210" spans="1:25" ht="27.75" customHeight="1">
      <c r="A210" s="1445" t="s">
        <v>535</v>
      </c>
      <c r="B210" s="1551" t="str">
        <f t="shared" si="1"/>
        <v>Other long-term liabilities to connected entities (471A, 47XA)</v>
      </c>
      <c r="C210" s="1552"/>
      <c r="D210" s="1552"/>
      <c r="E210" s="1552"/>
      <c r="F210" s="1553"/>
      <c r="G210" s="1305" t="s">
        <v>768</v>
      </c>
      <c r="H210" s="1302"/>
      <c r="I210" s="1601">
        <f>BS!D123</f>
        <v>0</v>
      </c>
      <c r="J210" s="1602"/>
      <c r="K210" s="1601">
        <f>BS!E123</f>
        <v>0</v>
      </c>
      <c r="L210" s="1603"/>
      <c r="Q210" s="1551"/>
      <c r="R210" s="1552"/>
      <c r="S210" s="2036"/>
      <c r="T210" s="2036"/>
      <c r="U210" s="2037"/>
      <c r="V210" s="2032" t="s">
        <v>3112</v>
      </c>
      <c r="W210" s="2033"/>
      <c r="X210" s="2033"/>
      <c r="Y210" s="2033"/>
    </row>
    <row r="211" spans="1:25" ht="32.25" customHeight="1">
      <c r="A211" s="1242" t="s">
        <v>538</v>
      </c>
      <c r="B211" s="1551" t="str">
        <f t="shared" si="1"/>
        <v>Other long-term liabilities within group except for connected entities (471A, 47XA)</v>
      </c>
      <c r="C211" s="1552"/>
      <c r="D211" s="1552"/>
      <c r="E211" s="1552"/>
      <c r="F211" s="1553"/>
      <c r="G211" s="1252" t="s">
        <v>770</v>
      </c>
      <c r="H211" s="1294"/>
      <c r="I211" s="1554">
        <f>BS!D124</f>
        <v>0</v>
      </c>
      <c r="J211" s="1555"/>
      <c r="K211" s="1554">
        <f>BS!E124</f>
        <v>0</v>
      </c>
      <c r="L211" s="1556"/>
      <c r="Q211" s="1551"/>
      <c r="R211" s="1552"/>
      <c r="S211" s="1552"/>
      <c r="T211" s="1552"/>
      <c r="U211" s="1553"/>
      <c r="V211" s="2032" t="s">
        <v>3113</v>
      </c>
      <c r="W211" s="2033"/>
      <c r="X211" s="2033"/>
      <c r="Y211" s="2033"/>
    </row>
    <row r="212" spans="1:25" s="1230" customFormat="1" ht="27.75" customHeight="1">
      <c r="A212" s="1242" t="s">
        <v>541</v>
      </c>
      <c r="B212" s="1551" t="str">
        <f t="shared" si="1"/>
        <v>Other long-term liabilities (479A, 47XA)</v>
      </c>
      <c r="C212" s="1552"/>
      <c r="D212" s="1552"/>
      <c r="E212" s="1552"/>
      <c r="F212" s="1553"/>
      <c r="G212" s="1252" t="s">
        <v>772</v>
      </c>
      <c r="H212" s="1294"/>
      <c r="I212" s="1554">
        <f>BS!D125</f>
        <v>0</v>
      </c>
      <c r="J212" s="1555"/>
      <c r="K212" s="1554">
        <f>BS!E125</f>
        <v>0</v>
      </c>
      <c r="L212" s="1556"/>
      <c r="Q212" s="1551"/>
      <c r="R212" s="1552"/>
      <c r="S212" s="1552"/>
      <c r="T212" s="1552"/>
      <c r="U212" s="1553"/>
      <c r="V212" s="2032" t="s">
        <v>2728</v>
      </c>
      <c r="W212" s="2033"/>
      <c r="X212" s="2033"/>
      <c r="Y212" s="2033"/>
    </row>
    <row r="213" spans="1:25" ht="27.75" customHeight="1">
      <c r="A213" s="1242" t="s">
        <v>544</v>
      </c>
      <c r="B213" s="1551" t="str">
        <f t="shared" si="1"/>
        <v>Long-term advance payaments received (475A)</v>
      </c>
      <c r="C213" s="1552"/>
      <c r="D213" s="1552"/>
      <c r="E213" s="1552"/>
      <c r="F213" s="1553"/>
      <c r="G213" s="1252" t="s">
        <v>774</v>
      </c>
      <c r="H213" s="1294"/>
      <c r="I213" s="1554">
        <f>BS!D126</f>
        <v>0</v>
      </c>
      <c r="J213" s="1555"/>
      <c r="K213" s="1554">
        <f>BS!E126</f>
        <v>0</v>
      </c>
      <c r="L213" s="1556"/>
      <c r="Q213" s="1551"/>
      <c r="R213" s="1552"/>
      <c r="S213" s="1552"/>
      <c r="T213" s="1552"/>
      <c r="U213" s="1553"/>
      <c r="V213" s="2032" t="s">
        <v>750</v>
      </c>
      <c r="W213" s="2033"/>
      <c r="X213" s="2033"/>
      <c r="Y213" s="2033"/>
    </row>
    <row r="214" spans="1:25" ht="27.75" customHeight="1">
      <c r="A214" s="1242" t="s">
        <v>547</v>
      </c>
      <c r="B214" s="1551" t="str">
        <f t="shared" si="1"/>
        <v>Long-term bills of exchange payable (478A)</v>
      </c>
      <c r="C214" s="1552"/>
      <c r="D214" s="1552"/>
      <c r="E214" s="1552"/>
      <c r="F214" s="1553"/>
      <c r="G214" s="1252" t="s">
        <v>776</v>
      </c>
      <c r="H214" s="1294"/>
      <c r="I214" s="1554">
        <f>BS!D127</f>
        <v>0</v>
      </c>
      <c r="J214" s="1555"/>
      <c r="K214" s="1554">
        <f>BS!E127</f>
        <v>0</v>
      </c>
      <c r="L214" s="1556"/>
      <c r="Q214" s="1551"/>
      <c r="R214" s="1552"/>
      <c r="S214" s="1552"/>
      <c r="T214" s="1552"/>
      <c r="U214" s="1553"/>
      <c r="V214" s="2032" t="s">
        <v>752</v>
      </c>
      <c r="W214" s="2033"/>
      <c r="X214" s="2033"/>
      <c r="Y214" s="2033"/>
    </row>
    <row r="215" spans="1:25" ht="27.75" customHeight="1">
      <c r="A215" s="1242" t="s">
        <v>568</v>
      </c>
      <c r="B215" s="1551" t="str">
        <f t="shared" si="1"/>
        <v>Bonds and debentures issued (473A/-/255A)</v>
      </c>
      <c r="C215" s="1552"/>
      <c r="D215" s="1552"/>
      <c r="E215" s="1552"/>
      <c r="F215" s="1553"/>
      <c r="G215" s="1252" t="s">
        <v>778</v>
      </c>
      <c r="H215" s="1294"/>
      <c r="I215" s="1554">
        <f>BS!D128</f>
        <v>0</v>
      </c>
      <c r="J215" s="1555"/>
      <c r="K215" s="1554">
        <f>BS!E128</f>
        <v>0</v>
      </c>
      <c r="L215" s="1556"/>
      <c r="Q215" s="1551"/>
      <c r="R215" s="1552"/>
      <c r="S215" s="1552"/>
      <c r="T215" s="1552"/>
      <c r="U215" s="1553"/>
      <c r="V215" s="2032" t="s">
        <v>754</v>
      </c>
      <c r="W215" s="2033"/>
      <c r="X215" s="2033"/>
      <c r="Y215" s="2033"/>
    </row>
    <row r="216" spans="1:25" ht="27.75" customHeight="1">
      <c r="A216" s="1242" t="s">
        <v>571</v>
      </c>
      <c r="B216" s="1551" t="str">
        <f t="shared" si="1"/>
        <v>Social fund payable (472)</v>
      </c>
      <c r="C216" s="1552"/>
      <c r="D216" s="1552"/>
      <c r="E216" s="1552"/>
      <c r="F216" s="1553"/>
      <c r="G216" s="1252" t="s">
        <v>780</v>
      </c>
      <c r="H216" s="1294"/>
      <c r="I216" s="1554">
        <f>BS!D129</f>
        <v>0</v>
      </c>
      <c r="J216" s="1555"/>
      <c r="K216" s="1554">
        <f>BS!E129</f>
        <v>0</v>
      </c>
      <c r="L216" s="1556"/>
      <c r="Q216" s="1551"/>
      <c r="R216" s="1552"/>
      <c r="S216" s="1552"/>
      <c r="T216" s="1552"/>
      <c r="U216" s="1553"/>
      <c r="V216" s="2032" t="s">
        <v>756</v>
      </c>
      <c r="W216" s="2033"/>
      <c r="X216" s="2033"/>
      <c r="Y216" s="2033"/>
    </row>
    <row r="217" spans="1:25" ht="27.75" customHeight="1">
      <c r="A217" s="1242" t="s">
        <v>758</v>
      </c>
      <c r="B217" s="1551" t="str">
        <f t="shared" si="1"/>
        <v>Other non-current liabilities (336A, 372A, 474A, 47XA)</v>
      </c>
      <c r="C217" s="1552"/>
      <c r="D217" s="1552"/>
      <c r="E217" s="1552"/>
      <c r="F217" s="1553"/>
      <c r="G217" s="1252" t="s">
        <v>782</v>
      </c>
      <c r="H217" s="1294"/>
      <c r="I217" s="1554">
        <f>BS!D130</f>
        <v>0</v>
      </c>
      <c r="J217" s="1555"/>
      <c r="K217" s="1554">
        <f>BS!E130</f>
        <v>0</v>
      </c>
      <c r="L217" s="1556"/>
      <c r="Q217" s="1551"/>
      <c r="R217" s="1552"/>
      <c r="S217" s="1552"/>
      <c r="T217" s="1552"/>
      <c r="U217" s="1553"/>
      <c r="V217" s="2032" t="s">
        <v>2729</v>
      </c>
      <c r="W217" s="2033"/>
      <c r="X217" s="2033"/>
      <c r="Y217" s="2033"/>
    </row>
    <row r="218" spans="1:25" ht="27.75" customHeight="1">
      <c r="A218" s="1242" t="s">
        <v>761</v>
      </c>
      <c r="B218" s="1551" t="str">
        <f t="shared" si="1"/>
        <v>Long-term liabilities from derivative operations (373A, 377A)</v>
      </c>
      <c r="C218" s="1552"/>
      <c r="D218" s="1552"/>
      <c r="E218" s="1552"/>
      <c r="F218" s="1553"/>
      <c r="G218" s="1252" t="s">
        <v>784</v>
      </c>
      <c r="H218" s="1294"/>
      <c r="I218" s="1554">
        <f>BS!D131</f>
        <v>0</v>
      </c>
      <c r="J218" s="1555"/>
      <c r="K218" s="1554">
        <f>BS!E131</f>
        <v>0</v>
      </c>
      <c r="L218" s="1556"/>
      <c r="Q218" s="1551"/>
      <c r="R218" s="1552"/>
      <c r="S218" s="1552"/>
      <c r="T218" s="1552"/>
      <c r="U218" s="1553"/>
      <c r="V218" s="2032" t="s">
        <v>2730</v>
      </c>
      <c r="W218" s="2033"/>
      <c r="X218" s="2033"/>
      <c r="Y218" s="2033"/>
    </row>
    <row r="219" spans="1:25" ht="27.75" customHeight="1" thickBot="1">
      <c r="A219" s="1410" t="s">
        <v>2731</v>
      </c>
      <c r="B219" s="1545" t="str">
        <f t="shared" si="1"/>
        <v>Deferred tax liability (481A)</v>
      </c>
      <c r="C219" s="1546"/>
      <c r="D219" s="1546"/>
      <c r="E219" s="1546"/>
      <c r="F219" s="1547"/>
      <c r="G219" s="1408" t="s">
        <v>786</v>
      </c>
      <c r="H219" s="1409"/>
      <c r="I219" s="1548">
        <f>BS!D132</f>
        <v>0</v>
      </c>
      <c r="J219" s="1549"/>
      <c r="K219" s="1548">
        <f>BS!E132</f>
        <v>0</v>
      </c>
      <c r="L219" s="1550"/>
      <c r="Q219" s="1545"/>
      <c r="R219" s="1546"/>
      <c r="S219" s="1546"/>
      <c r="T219" s="1546"/>
      <c r="U219" s="1547"/>
      <c r="V219" s="2032" t="s">
        <v>762</v>
      </c>
      <c r="W219" s="2033"/>
      <c r="X219" s="2033"/>
      <c r="Y219" s="2033"/>
    </row>
    <row r="220" spans="1:25" ht="27.75" customHeight="1">
      <c r="A220" s="1404" t="s">
        <v>1509</v>
      </c>
      <c r="B220" s="1539" t="s">
        <v>1573</v>
      </c>
      <c r="C220" s="1540"/>
      <c r="D220" s="1540"/>
      <c r="E220" s="1540"/>
      <c r="F220" s="1541"/>
      <c r="G220" s="1405" t="s">
        <v>1511</v>
      </c>
      <c r="H220" s="1406"/>
      <c r="I220" s="1539" t="s">
        <v>1574</v>
      </c>
      <c r="J220" s="1541"/>
      <c r="K220" s="1539" t="s">
        <v>1575</v>
      </c>
      <c r="L220" s="1542"/>
      <c r="Q220" s="1539" t="s">
        <v>1573</v>
      </c>
      <c r="R220" s="1540"/>
      <c r="S220" s="1540"/>
      <c r="T220" s="1540"/>
      <c r="U220" s="1541"/>
      <c r="V220" s="2032"/>
      <c r="W220" s="2033"/>
      <c r="X220" s="2033"/>
      <c r="Y220" s="2033"/>
    </row>
    <row r="221" spans="1:25" ht="27.75" customHeight="1">
      <c r="A221" s="1447" t="s">
        <v>613</v>
      </c>
      <c r="B221" s="1591" t="str">
        <f>V221</f>
        <v>Non-current provisions total (l. 119 to 120)</v>
      </c>
      <c r="C221" s="1592"/>
      <c r="D221" s="1592"/>
      <c r="E221" s="1592"/>
      <c r="F221" s="1593"/>
      <c r="G221" s="1251" t="s">
        <v>789</v>
      </c>
      <c r="H221" s="1293"/>
      <c r="I221" s="1588">
        <f>BS!D133</f>
        <v>0</v>
      </c>
      <c r="J221" s="1590"/>
      <c r="K221" s="1588">
        <f>BS!E133</f>
        <v>0</v>
      </c>
      <c r="L221" s="1594"/>
      <c r="Q221" s="1591"/>
      <c r="R221" s="1592"/>
      <c r="S221" s="1592"/>
      <c r="T221" s="1592"/>
      <c r="U221" s="1593"/>
      <c r="V221" s="2032" t="s">
        <v>2732</v>
      </c>
      <c r="W221" s="2033"/>
      <c r="X221" s="2033"/>
      <c r="Y221" s="2033"/>
    </row>
    <row r="222" spans="1:25" ht="27.75" customHeight="1">
      <c r="A222" s="1242" t="s">
        <v>616</v>
      </c>
      <c r="B222" s="1551" t="str">
        <f t="shared" ref="B222:B248" si="2">V222</f>
        <v>Legal provisions long term (451A)</v>
      </c>
      <c r="C222" s="1552"/>
      <c r="D222" s="1552"/>
      <c r="E222" s="1552"/>
      <c r="F222" s="1553"/>
      <c r="G222" s="1252" t="s">
        <v>792</v>
      </c>
      <c r="H222" s="1294"/>
      <c r="I222" s="1554">
        <f>BS!D134</f>
        <v>0</v>
      </c>
      <c r="J222" s="1555"/>
      <c r="K222" s="1554">
        <f>BS!E134</f>
        <v>0</v>
      </c>
      <c r="L222" s="1556"/>
      <c r="Q222" s="1551"/>
      <c r="R222" s="1552"/>
      <c r="S222" s="1552"/>
      <c r="T222" s="1552"/>
      <c r="U222" s="1553"/>
      <c r="V222" s="2032" t="s">
        <v>731</v>
      </c>
      <c r="W222" s="2033"/>
      <c r="X222" s="2033"/>
      <c r="Y222" s="2033"/>
    </row>
    <row r="223" spans="1:25" ht="27.75" customHeight="1">
      <c r="A223" s="1242" t="s">
        <v>532</v>
      </c>
      <c r="B223" s="1551" t="str">
        <f t="shared" si="2"/>
        <v>Other long-term provisions (459A, 45XA)</v>
      </c>
      <c r="C223" s="1552"/>
      <c r="D223" s="1552"/>
      <c r="E223" s="1552"/>
      <c r="F223" s="1553"/>
      <c r="G223" s="1252" t="s">
        <v>794</v>
      </c>
      <c r="H223" s="1294"/>
      <c r="I223" s="1554">
        <f>BS!D135</f>
        <v>0</v>
      </c>
      <c r="J223" s="1555"/>
      <c r="K223" s="1554">
        <f>BS!E135</f>
        <v>0</v>
      </c>
      <c r="L223" s="1556"/>
      <c r="Q223" s="1551"/>
      <c r="R223" s="1552"/>
      <c r="S223" s="1552"/>
      <c r="T223" s="1552"/>
      <c r="U223" s="1553"/>
      <c r="V223" s="2032" t="s">
        <v>735</v>
      </c>
      <c r="W223" s="2033"/>
      <c r="X223" s="2033"/>
      <c r="Y223" s="2033"/>
    </row>
    <row r="224" spans="1:25" ht="27.75" customHeight="1">
      <c r="A224" s="1447" t="s">
        <v>631</v>
      </c>
      <c r="B224" s="1591" t="str">
        <f t="shared" si="2"/>
        <v>Long-term bank loans (461A, 46XA)</v>
      </c>
      <c r="C224" s="1592"/>
      <c r="D224" s="1592"/>
      <c r="E224" s="1592"/>
      <c r="F224" s="1593"/>
      <c r="G224" s="1251" t="s">
        <v>796</v>
      </c>
      <c r="H224" s="1293"/>
      <c r="I224" s="1588">
        <f>BS!D136</f>
        <v>0</v>
      </c>
      <c r="J224" s="1590"/>
      <c r="K224" s="1588">
        <f>BS!E136</f>
        <v>0</v>
      </c>
      <c r="L224" s="1594"/>
      <c r="Q224" s="1591"/>
      <c r="R224" s="1592"/>
      <c r="S224" s="1592"/>
      <c r="T224" s="1592"/>
      <c r="U224" s="1593"/>
      <c r="V224" s="2032" t="s">
        <v>791</v>
      </c>
      <c r="W224" s="2033"/>
      <c r="X224" s="2033"/>
      <c r="Y224" s="2033"/>
    </row>
    <row r="225" spans="1:25" ht="27.75" customHeight="1">
      <c r="A225" s="1447" t="s">
        <v>649</v>
      </c>
      <c r="B225" s="1591" t="str">
        <f t="shared" si="2"/>
        <v>Current liabilities  total (l. 123 + l. 127 to l. 135)</v>
      </c>
      <c r="C225" s="1592"/>
      <c r="D225" s="1592"/>
      <c r="E225" s="1592"/>
      <c r="F225" s="1593"/>
      <c r="G225" s="1251" t="s">
        <v>798</v>
      </c>
      <c r="H225" s="1293"/>
      <c r="I225" s="1588">
        <f>BS!D137</f>
        <v>0</v>
      </c>
      <c r="J225" s="1590"/>
      <c r="K225" s="1588">
        <f>BS!E137</f>
        <v>0</v>
      </c>
      <c r="L225" s="1594"/>
      <c r="Q225" s="1591"/>
      <c r="R225" s="1592"/>
      <c r="S225" s="1592"/>
      <c r="T225" s="1592"/>
      <c r="U225" s="1593"/>
      <c r="V225" s="2032" t="s">
        <v>2733</v>
      </c>
      <c r="W225" s="2033"/>
      <c r="X225" s="2033"/>
      <c r="Y225" s="2033"/>
    </row>
    <row r="226" spans="1:25" s="1230" customFormat="1" ht="27.75" customHeight="1">
      <c r="A226" s="1447" t="s">
        <v>652</v>
      </c>
      <c r="B226" s="1591" t="str">
        <f t="shared" si="2"/>
        <v>Current trade payables (l. 124 to l. 126)</v>
      </c>
      <c r="C226" s="1592"/>
      <c r="D226" s="1592"/>
      <c r="E226" s="1592"/>
      <c r="F226" s="1593"/>
      <c r="G226" s="1251" t="s">
        <v>800</v>
      </c>
      <c r="H226" s="1294"/>
      <c r="I226" s="1554">
        <f>BS!D138</f>
        <v>0</v>
      </c>
      <c r="J226" s="1555"/>
      <c r="K226" s="1554">
        <f>BS!E138</f>
        <v>0</v>
      </c>
      <c r="L226" s="1556"/>
      <c r="Q226" s="1591"/>
      <c r="R226" s="1592"/>
      <c r="S226" s="1592"/>
      <c r="T226" s="1592"/>
      <c r="U226" s="1593"/>
      <c r="V226" s="2032" t="s">
        <v>2734</v>
      </c>
      <c r="W226" s="2033"/>
      <c r="X226" s="2033"/>
      <c r="Y226" s="2033"/>
    </row>
    <row r="227" spans="1:25" ht="31.5" customHeight="1">
      <c r="A227" s="1242" t="s">
        <v>2688</v>
      </c>
      <c r="B227" s="1551" t="str">
        <f t="shared" si="2"/>
        <v>Trade payables to connected entities (321A, 322A, 324A, 325A, 326A, 32XA, 475A, 476A, 478A, 47XA)</v>
      </c>
      <c r="C227" s="1552"/>
      <c r="D227" s="1552"/>
      <c r="E227" s="1552"/>
      <c r="F227" s="1553"/>
      <c r="G227" s="1252" t="s">
        <v>802</v>
      </c>
      <c r="H227" s="1294"/>
      <c r="I227" s="1554">
        <f>BS!D139</f>
        <v>0</v>
      </c>
      <c r="J227" s="1555"/>
      <c r="K227" s="1554">
        <f>BS!E139</f>
        <v>0</v>
      </c>
      <c r="L227" s="1556"/>
      <c r="Q227" s="1551"/>
      <c r="R227" s="1552"/>
      <c r="S227" s="1552"/>
      <c r="T227" s="1552"/>
      <c r="U227" s="1553"/>
      <c r="V227" s="2032" t="s">
        <v>3114</v>
      </c>
      <c r="W227" s="2033"/>
      <c r="X227" s="2033"/>
      <c r="Y227" s="2033"/>
    </row>
    <row r="228" spans="1:25" ht="30.75" customHeight="1">
      <c r="A228" s="1242" t="s">
        <v>2689</v>
      </c>
      <c r="B228" s="1551" t="str">
        <f t="shared" si="2"/>
        <v>Trade payables to group except for connected entities (321A, 322A, 324A, 325A, 326A, 32XA, 475A, 476A, 478A, 47XA)</v>
      </c>
      <c r="C228" s="1552"/>
      <c r="D228" s="1552"/>
      <c r="E228" s="1552"/>
      <c r="F228" s="1553"/>
      <c r="G228" s="1252" t="s">
        <v>804</v>
      </c>
      <c r="H228" s="1294"/>
      <c r="I228" s="1554">
        <f>BS!D140</f>
        <v>0</v>
      </c>
      <c r="J228" s="1555"/>
      <c r="K228" s="1554">
        <f>BS!E140</f>
        <v>0</v>
      </c>
      <c r="L228" s="1556"/>
      <c r="Q228" s="1551"/>
      <c r="R228" s="1552"/>
      <c r="S228" s="1552"/>
      <c r="T228" s="1552"/>
      <c r="U228" s="1553"/>
      <c r="V228" s="2032" t="s">
        <v>3115</v>
      </c>
      <c r="W228" s="2033"/>
      <c r="X228" s="2033"/>
      <c r="Y228" s="2033"/>
    </row>
    <row r="229" spans="1:25" ht="31.5" customHeight="1">
      <c r="A229" s="1242" t="s">
        <v>2690</v>
      </c>
      <c r="B229" s="1551" t="str">
        <f t="shared" si="2"/>
        <v>Other trade payables (321A, 322A, 324A, 325A, 326A, 32XA, 475A, 476A, 478A, 47XA)</v>
      </c>
      <c r="C229" s="1552"/>
      <c r="D229" s="1552"/>
      <c r="E229" s="1552"/>
      <c r="F229" s="1553"/>
      <c r="G229" s="1252" t="s">
        <v>2736</v>
      </c>
      <c r="H229" s="1294"/>
      <c r="I229" s="1554">
        <f>BS!D141</f>
        <v>0</v>
      </c>
      <c r="J229" s="1555"/>
      <c r="K229" s="1554">
        <f>BS!E141</f>
        <v>0</v>
      </c>
      <c r="L229" s="1556"/>
      <c r="Q229" s="1551"/>
      <c r="R229" s="1552"/>
      <c r="S229" s="1552"/>
      <c r="T229" s="1552"/>
      <c r="U229" s="1553"/>
      <c r="V229" s="2032" t="s">
        <v>2735</v>
      </c>
      <c r="W229" s="2033"/>
      <c r="X229" s="2033"/>
      <c r="Y229" s="2033"/>
    </row>
    <row r="230" spans="1:25" ht="27.75" customHeight="1">
      <c r="A230" s="1242" t="s">
        <v>532</v>
      </c>
      <c r="B230" s="1551" t="str">
        <f t="shared" si="2"/>
        <v>Net value of construction contracts (316A)</v>
      </c>
      <c r="C230" s="1552"/>
      <c r="D230" s="1552"/>
      <c r="E230" s="1552"/>
      <c r="F230" s="1553"/>
      <c r="G230" s="1252" t="s">
        <v>2737</v>
      </c>
      <c r="H230" s="1294"/>
      <c r="I230" s="1554">
        <f>BS!D142</f>
        <v>0</v>
      </c>
      <c r="J230" s="1555"/>
      <c r="K230" s="1554">
        <f>BS!E142</f>
        <v>0</v>
      </c>
      <c r="L230" s="1556"/>
      <c r="Q230" s="1551"/>
      <c r="R230" s="1552"/>
      <c r="S230" s="1552"/>
      <c r="T230" s="1552"/>
      <c r="U230" s="1553"/>
      <c r="V230" s="2032" t="s">
        <v>619</v>
      </c>
      <c r="W230" s="2033"/>
      <c r="X230" s="2033"/>
      <c r="Y230" s="2033"/>
    </row>
    <row r="231" spans="1:25" ht="27.75" customHeight="1">
      <c r="A231" s="1242" t="s">
        <v>535</v>
      </c>
      <c r="B231" s="1551" t="str">
        <f t="shared" si="2"/>
        <v>Payables to connected entities (361A, 36XA, 471A, 47XA)</v>
      </c>
      <c r="C231" s="1552"/>
      <c r="D231" s="1552"/>
      <c r="E231" s="1552"/>
      <c r="F231" s="1553"/>
      <c r="G231" s="1252" t="s">
        <v>2738</v>
      </c>
      <c r="H231" s="1294"/>
      <c r="I231" s="1554">
        <f>BS!D143</f>
        <v>0</v>
      </c>
      <c r="J231" s="1555"/>
      <c r="K231" s="1554">
        <f>BS!E143</f>
        <v>0</v>
      </c>
      <c r="L231" s="1556"/>
      <c r="Q231" s="1551"/>
      <c r="R231" s="1552"/>
      <c r="S231" s="1552"/>
      <c r="T231" s="1552"/>
      <c r="U231" s="1553"/>
      <c r="V231" s="2032" t="s">
        <v>3116</v>
      </c>
      <c r="W231" s="2033"/>
      <c r="X231" s="2033"/>
      <c r="Y231" s="2033"/>
    </row>
    <row r="232" spans="1:25" ht="30.75" customHeight="1">
      <c r="A232" s="1242" t="s">
        <v>538</v>
      </c>
      <c r="B232" s="1551" t="str">
        <f t="shared" si="2"/>
        <v>Other liabilities within group except for connected entities (361A, 36XA, 471A, 47XA)</v>
      </c>
      <c r="C232" s="1552"/>
      <c r="D232" s="1552"/>
      <c r="E232" s="1552"/>
      <c r="F232" s="1553"/>
      <c r="G232" s="1252" t="s">
        <v>2739</v>
      </c>
      <c r="H232" s="1294"/>
      <c r="I232" s="1554">
        <f>BS!D144</f>
        <v>0</v>
      </c>
      <c r="J232" s="1555"/>
      <c r="K232" s="1554">
        <f>BS!E144</f>
        <v>0</v>
      </c>
      <c r="L232" s="1556"/>
      <c r="Q232" s="1551"/>
      <c r="R232" s="1552"/>
      <c r="S232" s="1552"/>
      <c r="T232" s="1552"/>
      <c r="U232" s="1553"/>
      <c r="V232" s="2032" t="s">
        <v>3117</v>
      </c>
      <c r="W232" s="2033"/>
      <c r="X232" s="2033"/>
      <c r="Y232" s="2033"/>
    </row>
    <row r="233" spans="1:25" ht="27.75" customHeight="1">
      <c r="A233" s="1242" t="s">
        <v>541</v>
      </c>
      <c r="B233" s="1551" t="str">
        <f t="shared" si="2"/>
        <v>Payables to partners and consortium members (364, 365, 366, 367, 368, 398A, 478A, 479A)</v>
      </c>
      <c r="C233" s="1552"/>
      <c r="D233" s="1552"/>
      <c r="E233" s="1552"/>
      <c r="F233" s="1553"/>
      <c r="G233" s="1252" t="s">
        <v>2740</v>
      </c>
      <c r="H233" s="1294"/>
      <c r="I233" s="1554">
        <f>BS!D145</f>
        <v>0</v>
      </c>
      <c r="J233" s="1555"/>
      <c r="K233" s="1554">
        <f>BS!E145</f>
        <v>0</v>
      </c>
      <c r="L233" s="1556"/>
      <c r="Q233" s="1551"/>
      <c r="R233" s="1552"/>
      <c r="S233" s="1552"/>
      <c r="T233" s="1552"/>
      <c r="U233" s="1553"/>
      <c r="V233" s="2032" t="s">
        <v>775</v>
      </c>
      <c r="W233" s="2033"/>
      <c r="X233" s="2033"/>
      <c r="Y233" s="2033"/>
    </row>
    <row r="234" spans="1:25" ht="27.75" customHeight="1">
      <c r="A234" s="1242" t="s">
        <v>544</v>
      </c>
      <c r="B234" s="1551" t="str">
        <f t="shared" si="2"/>
        <v>Payables to employees (331, 333, 33X, 479A)</v>
      </c>
      <c r="C234" s="1552"/>
      <c r="D234" s="1552"/>
      <c r="E234" s="1552"/>
      <c r="F234" s="1553"/>
      <c r="G234" s="1252" t="s">
        <v>2741</v>
      </c>
      <c r="H234" s="1294"/>
      <c r="I234" s="1554">
        <f>BS!D146</f>
        <v>0</v>
      </c>
      <c r="J234" s="1555"/>
      <c r="K234" s="1554">
        <f>BS!E146</f>
        <v>0</v>
      </c>
      <c r="L234" s="1556"/>
      <c r="Q234" s="1551"/>
      <c r="R234" s="1552"/>
      <c r="S234" s="1552"/>
      <c r="T234" s="1552"/>
      <c r="U234" s="1553"/>
      <c r="V234" s="2032" t="s">
        <v>777</v>
      </c>
      <c r="W234" s="2033"/>
      <c r="X234" s="2033"/>
      <c r="Y234" s="2033"/>
    </row>
    <row r="235" spans="1:25" ht="27.75" customHeight="1">
      <c r="A235" s="1242" t="s">
        <v>547</v>
      </c>
      <c r="B235" s="1551" t="str">
        <f t="shared" si="2"/>
        <v>Social security payables (336A)</v>
      </c>
      <c r="C235" s="1552"/>
      <c r="D235" s="1552"/>
      <c r="E235" s="1552"/>
      <c r="F235" s="1553"/>
      <c r="G235" s="1252" t="s">
        <v>2743</v>
      </c>
      <c r="H235" s="1294"/>
      <c r="I235" s="1554">
        <f>BS!D147</f>
        <v>0</v>
      </c>
      <c r="J235" s="1555"/>
      <c r="K235" s="1554">
        <f>BS!E147</f>
        <v>0</v>
      </c>
      <c r="L235" s="1556"/>
      <c r="Q235" s="1551"/>
      <c r="R235" s="1552"/>
      <c r="S235" s="1552"/>
      <c r="T235" s="1552"/>
      <c r="U235" s="1553"/>
      <c r="V235" s="2032" t="s">
        <v>2742</v>
      </c>
      <c r="W235" s="2033"/>
      <c r="X235" s="2033"/>
      <c r="Y235" s="2033"/>
    </row>
    <row r="236" spans="1:25" s="1230" customFormat="1" ht="27.75" customHeight="1">
      <c r="A236" s="1242" t="s">
        <v>568</v>
      </c>
      <c r="B236" s="1551" t="str">
        <f t="shared" si="2"/>
        <v>Tax liabilities and subsidies (341, 342, 343, 345, 346, 347, 34X)</v>
      </c>
      <c r="C236" s="1552"/>
      <c r="D236" s="1552"/>
      <c r="E236" s="1552"/>
      <c r="F236" s="1553"/>
      <c r="G236" s="1252" t="s">
        <v>2744</v>
      </c>
      <c r="H236" s="1294"/>
      <c r="I236" s="1554">
        <f>BS!D148</f>
        <v>0</v>
      </c>
      <c r="J236" s="1555"/>
      <c r="K236" s="1554">
        <f>BS!E148</f>
        <v>0</v>
      </c>
      <c r="L236" s="1556"/>
      <c r="Q236" s="1551"/>
      <c r="R236" s="1552"/>
      <c r="S236" s="1552"/>
      <c r="T236" s="1552"/>
      <c r="U236" s="1553"/>
      <c r="V236" s="2032" t="s">
        <v>781</v>
      </c>
      <c r="W236" s="2033"/>
      <c r="X236" s="2033"/>
      <c r="Y236" s="2033"/>
    </row>
    <row r="237" spans="1:25" ht="27.75" customHeight="1">
      <c r="A237" s="1242" t="s">
        <v>571</v>
      </c>
      <c r="B237" s="1551" t="str">
        <f t="shared" si="2"/>
        <v>Payables from derivative operations (373A, 377A)</v>
      </c>
      <c r="C237" s="1552"/>
      <c r="D237" s="1552"/>
      <c r="E237" s="1552"/>
      <c r="F237" s="1553"/>
      <c r="G237" s="1252" t="s">
        <v>2746</v>
      </c>
      <c r="H237" s="1294"/>
      <c r="I237" s="1554">
        <f>BS!D149</f>
        <v>0</v>
      </c>
      <c r="J237" s="1555"/>
      <c r="K237" s="1554">
        <f>BS!E149</f>
        <v>0</v>
      </c>
      <c r="L237" s="1556"/>
      <c r="Q237" s="1551"/>
      <c r="R237" s="1552"/>
      <c r="S237" s="1552"/>
      <c r="T237" s="1552"/>
      <c r="U237" s="1553"/>
      <c r="V237" s="2032" t="s">
        <v>2745</v>
      </c>
      <c r="W237" s="2033"/>
      <c r="X237" s="2033"/>
      <c r="Y237" s="2033"/>
    </row>
    <row r="238" spans="1:25" ht="27.75" customHeight="1">
      <c r="A238" s="1242" t="s">
        <v>758</v>
      </c>
      <c r="B238" s="1551" t="str">
        <f t="shared" si="2"/>
        <v>Other short-term liabilities (372A, 379A, 474A, 475A, 479A, 47XA)</v>
      </c>
      <c r="C238" s="1552"/>
      <c r="D238" s="1552"/>
      <c r="E238" s="1552"/>
      <c r="F238" s="1553"/>
      <c r="G238" s="1252" t="s">
        <v>2748</v>
      </c>
      <c r="H238" s="1294"/>
      <c r="I238" s="1554">
        <f>BS!D150</f>
        <v>0</v>
      </c>
      <c r="J238" s="1555"/>
      <c r="K238" s="1554">
        <f>BS!E150</f>
        <v>0</v>
      </c>
      <c r="L238" s="1556"/>
      <c r="Q238" s="1551"/>
      <c r="R238" s="1552"/>
      <c r="S238" s="1552"/>
      <c r="T238" s="1552"/>
      <c r="U238" s="1553"/>
      <c r="V238" s="2032" t="s">
        <v>2747</v>
      </c>
      <c r="W238" s="2033"/>
      <c r="X238" s="2033"/>
      <c r="Y238" s="2033"/>
    </row>
    <row r="239" spans="1:25" ht="27.75" customHeight="1">
      <c r="A239" s="1447" t="s">
        <v>787</v>
      </c>
      <c r="B239" s="1591" t="str">
        <f t="shared" si="2"/>
        <v>Current provisions total (l. 137 + l. 138)</v>
      </c>
      <c r="C239" s="1592"/>
      <c r="D239" s="1592"/>
      <c r="E239" s="1592"/>
      <c r="F239" s="1593"/>
      <c r="G239" s="1251" t="s">
        <v>2750</v>
      </c>
      <c r="H239" s="1293"/>
      <c r="I239" s="1588">
        <f>BS!D151</f>
        <v>0</v>
      </c>
      <c r="J239" s="1590"/>
      <c r="K239" s="1588">
        <f>BS!E151</f>
        <v>0</v>
      </c>
      <c r="L239" s="1594"/>
      <c r="Q239" s="1591"/>
      <c r="R239" s="1592"/>
      <c r="S239" s="1592"/>
      <c r="T239" s="1592"/>
      <c r="U239" s="1593"/>
      <c r="V239" s="2032" t="s">
        <v>2749</v>
      </c>
      <c r="W239" s="2033"/>
      <c r="X239" s="2033"/>
      <c r="Y239" s="2033"/>
    </row>
    <row r="240" spans="1:25" s="1230" customFormat="1" ht="27.75" customHeight="1">
      <c r="A240" s="1242" t="s">
        <v>790</v>
      </c>
      <c r="B240" s="1551" t="str">
        <f t="shared" si="2"/>
        <v>Legal provisions short term (323A, 451A)</v>
      </c>
      <c r="C240" s="1552"/>
      <c r="D240" s="1552"/>
      <c r="E240" s="1552"/>
      <c r="F240" s="1553"/>
      <c r="G240" s="1252" t="s">
        <v>2751</v>
      </c>
      <c r="H240" s="1294"/>
      <c r="I240" s="1554">
        <f>BS!D152</f>
        <v>0</v>
      </c>
      <c r="J240" s="1555"/>
      <c r="K240" s="1554">
        <f>BS!E152</f>
        <v>0</v>
      </c>
      <c r="L240" s="1556"/>
      <c r="Q240" s="1551"/>
      <c r="R240" s="1552"/>
      <c r="S240" s="1552"/>
      <c r="T240" s="1552"/>
      <c r="U240" s="1553"/>
      <c r="V240" s="2032" t="s">
        <v>733</v>
      </c>
      <c r="W240" s="2033"/>
      <c r="X240" s="2033"/>
      <c r="Y240" s="2033"/>
    </row>
    <row r="241" spans="1:25" s="1230" customFormat="1" ht="27.75" customHeight="1">
      <c r="A241" s="1242" t="s">
        <v>532</v>
      </c>
      <c r="B241" s="1551" t="str">
        <f t="shared" si="2"/>
        <v>Other short term provisions (323, 32X, 451A, 459A, 45XA)</v>
      </c>
      <c r="C241" s="1552"/>
      <c r="D241" s="1552"/>
      <c r="E241" s="1552"/>
      <c r="F241" s="1553"/>
      <c r="G241" s="1252" t="s">
        <v>2752</v>
      </c>
      <c r="H241" s="1294"/>
      <c r="I241" s="1554">
        <f>BS!D153</f>
        <v>0</v>
      </c>
      <c r="J241" s="1555"/>
      <c r="K241" s="1554">
        <f>BS!E153</f>
        <v>0</v>
      </c>
      <c r="L241" s="1556"/>
      <c r="Q241" s="1551"/>
      <c r="R241" s="1552"/>
      <c r="S241" s="1552"/>
      <c r="T241" s="1552"/>
      <c r="U241" s="1553"/>
      <c r="V241" s="2032" t="s">
        <v>737</v>
      </c>
      <c r="W241" s="2033"/>
      <c r="X241" s="2033"/>
      <c r="Y241" s="2033"/>
    </row>
    <row r="242" spans="1:25" s="1230" customFormat="1" ht="27.75" customHeight="1">
      <c r="A242" s="1444" t="s">
        <v>2753</v>
      </c>
      <c r="B242" s="1591" t="str">
        <f t="shared" si="2"/>
        <v>Current bank loans (221A, 231, 232, 23X, 461A, 46XA)</v>
      </c>
      <c r="C242" s="1592"/>
      <c r="D242" s="1592"/>
      <c r="E242" s="1592"/>
      <c r="F242" s="1593"/>
      <c r="G242" s="1306" t="s">
        <v>2754</v>
      </c>
      <c r="H242" s="1307"/>
      <c r="I242" s="1596">
        <f>BS!D154</f>
        <v>0</v>
      </c>
      <c r="J242" s="1597"/>
      <c r="K242" s="1596">
        <f>BS!E154</f>
        <v>0</v>
      </c>
      <c r="L242" s="1598"/>
      <c r="Q242" s="1591"/>
      <c r="R242" s="1592"/>
      <c r="S242" s="2034"/>
      <c r="T242" s="2034"/>
      <c r="U242" s="2035"/>
      <c r="V242" s="2032" t="s">
        <v>793</v>
      </c>
      <c r="W242" s="2033"/>
      <c r="X242" s="2033"/>
      <c r="Y242" s="2033"/>
    </row>
    <row r="243" spans="1:25" s="1230" customFormat="1" ht="27.75" customHeight="1">
      <c r="A243" s="1421" t="s">
        <v>2755</v>
      </c>
      <c r="B243" s="1591" t="str">
        <f t="shared" si="2"/>
        <v>Short term financial borrowings (241, 249, 24x, 473A, /-/255A)</v>
      </c>
      <c r="C243" s="1592"/>
      <c r="D243" s="1592"/>
      <c r="E243" s="1592"/>
      <c r="F243" s="1593"/>
      <c r="G243" s="1251" t="s">
        <v>2756</v>
      </c>
      <c r="H243" s="1293"/>
      <c r="I243" s="1588">
        <f>BS!D155</f>
        <v>0</v>
      </c>
      <c r="J243" s="1590"/>
      <c r="K243" s="1588">
        <f>BS!E155</f>
        <v>0</v>
      </c>
      <c r="L243" s="1594"/>
      <c r="Q243" s="1591"/>
      <c r="R243" s="1592"/>
      <c r="S243" s="1592"/>
      <c r="T243" s="1592"/>
      <c r="U243" s="1593"/>
      <c r="V243" s="2032" t="s">
        <v>785</v>
      </c>
      <c r="W243" s="2033"/>
      <c r="X243" s="2033"/>
      <c r="Y243" s="2033"/>
    </row>
    <row r="244" spans="1:25" s="1230" customFormat="1" ht="27.75" customHeight="1">
      <c r="A244" s="1421" t="s">
        <v>663</v>
      </c>
      <c r="B244" s="1591" t="str">
        <f t="shared" si="2"/>
        <v>Accruals and deferred income - total (l. 142 to 145)</v>
      </c>
      <c r="C244" s="1592"/>
      <c r="D244" s="1592"/>
      <c r="E244" s="1592"/>
      <c r="F244" s="1593"/>
      <c r="G244" s="1251" t="s">
        <v>2758</v>
      </c>
      <c r="H244" s="1293"/>
      <c r="I244" s="1588">
        <f>BS!D156</f>
        <v>0</v>
      </c>
      <c r="J244" s="1590"/>
      <c r="K244" s="1588">
        <f>BS!E156</f>
        <v>0</v>
      </c>
      <c r="L244" s="1594"/>
      <c r="Q244" s="1591"/>
      <c r="R244" s="1592"/>
      <c r="S244" s="1592"/>
      <c r="T244" s="1592"/>
      <c r="U244" s="1593"/>
      <c r="V244" s="2032" t="s">
        <v>2757</v>
      </c>
      <c r="W244" s="2033"/>
      <c r="X244" s="2033"/>
      <c r="Y244" s="2033"/>
    </row>
    <row r="245" spans="1:25" s="1230" customFormat="1" ht="27.75" customHeight="1">
      <c r="A245" s="1430" t="s">
        <v>666</v>
      </c>
      <c r="B245" s="1551" t="str">
        <f t="shared" si="2"/>
        <v>Accruals long term (383A)</v>
      </c>
      <c r="C245" s="1552"/>
      <c r="D245" s="1552"/>
      <c r="E245" s="1552"/>
      <c r="F245" s="1553"/>
      <c r="G245" s="1252" t="s">
        <v>2759</v>
      </c>
      <c r="H245" s="1294"/>
      <c r="I245" s="1554">
        <f>BS!D157</f>
        <v>0</v>
      </c>
      <c r="J245" s="1555"/>
      <c r="K245" s="1554">
        <f>BS!E157</f>
        <v>0</v>
      </c>
      <c r="L245" s="1556"/>
      <c r="Q245" s="1551"/>
      <c r="R245" s="1552"/>
      <c r="S245" s="1552"/>
      <c r="T245" s="1552"/>
      <c r="U245" s="1553"/>
      <c r="V245" s="2032" t="s">
        <v>797</v>
      </c>
      <c r="W245" s="2033"/>
      <c r="X245" s="2033"/>
      <c r="Y245" s="2033"/>
    </row>
    <row r="246" spans="1:25" s="1230" customFormat="1" ht="27.75" customHeight="1">
      <c r="A246" s="1430" t="s">
        <v>532</v>
      </c>
      <c r="B246" s="1551" t="str">
        <f t="shared" si="2"/>
        <v>Accruals short term (383A)</v>
      </c>
      <c r="C246" s="1552"/>
      <c r="D246" s="1552"/>
      <c r="E246" s="1552"/>
      <c r="F246" s="1553"/>
      <c r="G246" s="1252" t="s">
        <v>2760</v>
      </c>
      <c r="H246" s="1294"/>
      <c r="I246" s="1554">
        <f>BS!D158</f>
        <v>0</v>
      </c>
      <c r="J246" s="1555"/>
      <c r="K246" s="1554">
        <f>BS!E158</f>
        <v>0</v>
      </c>
      <c r="L246" s="1556"/>
      <c r="Q246" s="1551"/>
      <c r="R246" s="1552"/>
      <c r="S246" s="1552"/>
      <c r="T246" s="1552"/>
      <c r="U246" s="1553"/>
      <c r="V246" s="2032" t="s">
        <v>799</v>
      </c>
      <c r="W246" s="2033"/>
      <c r="X246" s="2033"/>
      <c r="Y246" s="2033"/>
    </row>
    <row r="247" spans="1:25" s="1230" customFormat="1" ht="27.75" customHeight="1">
      <c r="A247" s="1430" t="s">
        <v>535</v>
      </c>
      <c r="B247" s="1551" t="str">
        <f t="shared" si="2"/>
        <v>Deferred income long term (384A)</v>
      </c>
      <c r="C247" s="1552"/>
      <c r="D247" s="1552"/>
      <c r="E247" s="1552"/>
      <c r="F247" s="1553"/>
      <c r="G247" s="1252" t="s">
        <v>2761</v>
      </c>
      <c r="H247" s="1294"/>
      <c r="I247" s="1554">
        <f>BS!D159</f>
        <v>0</v>
      </c>
      <c r="J247" s="1555"/>
      <c r="K247" s="1554">
        <f>BS!E159</f>
        <v>0</v>
      </c>
      <c r="L247" s="1556"/>
      <c r="Q247" s="1551"/>
      <c r="R247" s="1552"/>
      <c r="S247" s="1552"/>
      <c r="T247" s="1552"/>
      <c r="U247" s="1553"/>
      <c r="V247" s="2032" t="s">
        <v>801</v>
      </c>
      <c r="W247" s="2033"/>
      <c r="X247" s="2033"/>
      <c r="Y247" s="2033"/>
    </row>
    <row r="248" spans="1:25" ht="27.75" customHeight="1" thickBot="1">
      <c r="A248" s="1439" t="s">
        <v>538</v>
      </c>
      <c r="B248" s="1545" t="str">
        <f t="shared" si="2"/>
        <v>Deferred income short term (384A)</v>
      </c>
      <c r="C248" s="1546"/>
      <c r="D248" s="1546"/>
      <c r="E248" s="1546"/>
      <c r="F248" s="1547"/>
      <c r="G248" s="1408" t="s">
        <v>2762</v>
      </c>
      <c r="H248" s="1409"/>
      <c r="I248" s="1548">
        <f>BS!D160</f>
        <v>0</v>
      </c>
      <c r="J248" s="1549"/>
      <c r="K248" s="1548">
        <f>BS!E160</f>
        <v>0</v>
      </c>
      <c r="L248" s="1550"/>
      <c r="Q248" s="1545"/>
      <c r="R248" s="1546"/>
      <c r="S248" s="1546"/>
      <c r="T248" s="1546"/>
      <c r="U248" s="1547"/>
      <c r="V248" s="2032" t="s">
        <v>803</v>
      </c>
      <c r="W248" s="2033"/>
      <c r="X248" s="2033"/>
      <c r="Y248" s="2033"/>
    </row>
    <row r="249" spans="1:25" ht="27.75" customHeight="1">
      <c r="A249" s="1233"/>
      <c r="B249" s="1234"/>
      <c r="C249" s="1234"/>
      <c r="D249" s="1244"/>
      <c r="E249" s="1244"/>
      <c r="F249" s="1244"/>
      <c r="G249" s="1235"/>
      <c r="H249" s="1235"/>
      <c r="I249" s="1236"/>
      <c r="J249" s="1236"/>
      <c r="K249" s="1236"/>
      <c r="L249" s="1236"/>
      <c r="O249" s="1234"/>
      <c r="V249" s="2032"/>
      <c r="W249" s="2033"/>
      <c r="X249" s="2033"/>
      <c r="Y249" s="2033"/>
    </row>
    <row r="250" spans="1:25" ht="24.75" customHeight="1">
      <c r="V250" s="2032"/>
      <c r="W250" s="2033"/>
      <c r="X250" s="2033"/>
      <c r="Y250" s="2033"/>
    </row>
    <row r="251" spans="1:25" ht="24.75" customHeight="1">
      <c r="V251" s="2032"/>
      <c r="W251" s="2033"/>
      <c r="X251" s="2033"/>
      <c r="Y251" s="2033"/>
    </row>
    <row r="252" spans="1:25" ht="24.75" customHeight="1">
      <c r="V252" s="2032"/>
      <c r="W252" s="2033"/>
      <c r="X252" s="2033"/>
      <c r="Y252" s="2033"/>
    </row>
  </sheetData>
  <mergeCells count="1054">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sheetPr>
    <tabColor rgb="FF00B0F0"/>
  </sheetPr>
  <dimension ref="A1:M213"/>
  <sheetViews>
    <sheetView zoomScaleNormal="100" zoomScaleSheetLayoutView="100" workbookViewId="0">
      <selection activeCell="B211" sqref="B211"/>
    </sheetView>
  </sheetViews>
  <sheetFormatPr defaultColWidth="9.140625" defaultRowHeight="11.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c r="A1" s="509"/>
      <c r="F1" s="453"/>
      <c r="G1" s="453"/>
      <c r="H1" s="453"/>
      <c r="I1" s="453"/>
    </row>
    <row r="2" spans="1:13" ht="17.25" customHeight="1">
      <c r="A2" s="509"/>
      <c r="B2" s="2061" t="s">
        <v>1475</v>
      </c>
      <c r="C2" s="2062"/>
      <c r="E2" s="453"/>
      <c r="F2" s="533" t="s">
        <v>1508</v>
      </c>
      <c r="G2" s="2063" t="str">
        <f>"  "&amp;'SK Cover sheet'!A11&amp;"  "&amp;'SK Cover sheet'!B11&amp;"  "&amp;'SK Cover sheet'!C11&amp;"  "&amp;'SK Cover sheet'!D11&amp;"  "&amp;'SK Cover sheet'!E11&amp;"  "&amp;'SK Cover sheet'!F11&amp;"  "&amp;'SK Cover sheet'!G11&amp;"  "&amp;'SK Cover sheet'!H11&amp;"  "&amp;'SK Cover sheet'!I11&amp;"  "&amp;'SK Cover sheet'!J11</f>
        <v xml:space="preserve">  2  0  2  0  1  2  5  7  7  8</v>
      </c>
      <c r="H2" s="2064"/>
      <c r="I2" s="2065"/>
    </row>
    <row r="3" spans="1:13" ht="7.5" customHeight="1" thickBot="1">
      <c r="A3" s="509"/>
    </row>
    <row r="4" spans="1:13" s="527" customFormat="1" ht="11.25" customHeight="1">
      <c r="A4" s="2066" t="s">
        <v>1509</v>
      </c>
      <c r="B4" s="2068" t="s">
        <v>1510</v>
      </c>
      <c r="C4" s="2070" t="s">
        <v>1511</v>
      </c>
      <c r="D4" s="1936" t="s">
        <v>1512</v>
      </c>
      <c r="E4" s="1952"/>
      <c r="F4" s="1952"/>
      <c r="G4" s="1952"/>
      <c r="H4" s="1937"/>
      <c r="I4" s="1931" t="s">
        <v>1513</v>
      </c>
      <c r="J4" s="1932"/>
    </row>
    <row r="5" spans="1:13" s="527" customFormat="1" ht="11.25" customHeight="1">
      <c r="A5" s="2067"/>
      <c r="B5" s="2069"/>
      <c r="C5" s="2071"/>
      <c r="D5" s="1991">
        <v>1</v>
      </c>
      <c r="E5" s="1924" t="s">
        <v>1514</v>
      </c>
      <c r="F5" s="1942"/>
      <c r="G5" s="1929" t="s">
        <v>1515</v>
      </c>
      <c r="H5" s="1930"/>
      <c r="I5" s="1926"/>
      <c r="J5" s="1933"/>
    </row>
    <row r="6" spans="1:13" s="527" customFormat="1" ht="12" customHeight="1">
      <c r="A6" s="1989"/>
      <c r="B6" s="1988"/>
      <c r="C6" s="1997"/>
      <c r="D6" s="2072"/>
      <c r="E6" s="1924" t="s">
        <v>1516</v>
      </c>
      <c r="F6" s="1942"/>
      <c r="G6" s="1926"/>
      <c r="H6" s="1928"/>
      <c r="I6" s="1924" t="s">
        <v>1517</v>
      </c>
      <c r="J6" s="1925"/>
    </row>
    <row r="7" spans="1:13" s="529" customFormat="1" ht="27.95" customHeight="1">
      <c r="A7" s="2073"/>
      <c r="B7" s="2075" t="s">
        <v>1518</v>
      </c>
      <c r="C7" s="1996" t="s">
        <v>522</v>
      </c>
      <c r="D7" s="1922">
        <f>'BS old'!D10</f>
        <v>0</v>
      </c>
      <c r="E7" s="1922"/>
      <c r="F7" s="1922"/>
      <c r="G7" s="1919">
        <f>'BS old'!F10</f>
        <v>0</v>
      </c>
      <c r="H7" s="1920"/>
      <c r="I7" s="1923"/>
      <c r="J7" s="528"/>
    </row>
    <row r="8" spans="1:13" s="529" customFormat="1" ht="27.95" customHeight="1">
      <c r="A8" s="2074"/>
      <c r="B8" s="1950"/>
      <c r="C8" s="1996"/>
      <c r="D8" s="1922">
        <f>'BS old'!E10</f>
        <v>0</v>
      </c>
      <c r="E8" s="1922"/>
      <c r="F8" s="1922"/>
      <c r="G8" s="812"/>
      <c r="H8" s="1919">
        <f>'BS old'!G10</f>
        <v>0</v>
      </c>
      <c r="I8" s="1920"/>
      <c r="J8" s="1921"/>
      <c r="M8" s="529" t="s">
        <v>1093</v>
      </c>
    </row>
    <row r="9" spans="1:13" s="529" customFormat="1" ht="27.95" customHeight="1">
      <c r="A9" s="2076" t="s">
        <v>523</v>
      </c>
      <c r="B9" s="1950" t="s">
        <v>1519</v>
      </c>
      <c r="C9" s="1996" t="s">
        <v>525</v>
      </c>
      <c r="D9" s="1922">
        <f>'BS old'!D11</f>
        <v>0</v>
      </c>
      <c r="E9" s="1922"/>
      <c r="F9" s="1922"/>
      <c r="G9" s="1919">
        <f>'BS old'!F11</f>
        <v>0</v>
      </c>
      <c r="H9" s="1920"/>
      <c r="I9" s="1923"/>
      <c r="J9" s="528"/>
    </row>
    <row r="10" spans="1:13" s="529" customFormat="1" ht="27.95" customHeight="1">
      <c r="A10" s="2077"/>
      <c r="B10" s="1950"/>
      <c r="C10" s="1996"/>
      <c r="D10" s="1922">
        <f>'BS old'!E11</f>
        <v>0</v>
      </c>
      <c r="E10" s="1922"/>
      <c r="F10" s="1922"/>
      <c r="G10" s="812"/>
      <c r="H10" s="1919">
        <f>'BS old'!G11</f>
        <v>0</v>
      </c>
      <c r="I10" s="1920"/>
      <c r="J10" s="1921"/>
    </row>
    <row r="11" spans="1:13" s="529" customFormat="1" ht="27.95" customHeight="1">
      <c r="A11" s="2076" t="s">
        <v>526</v>
      </c>
      <c r="B11" s="1950" t="s">
        <v>1520</v>
      </c>
      <c r="C11" s="1996" t="s">
        <v>528</v>
      </c>
      <c r="D11" s="1922">
        <f>'BS old'!D12</f>
        <v>0</v>
      </c>
      <c r="E11" s="1922"/>
      <c r="F11" s="1922"/>
      <c r="G11" s="1919">
        <f>'BS old'!F12</f>
        <v>0</v>
      </c>
      <c r="H11" s="1920"/>
      <c r="I11" s="1923"/>
      <c r="J11" s="846"/>
    </row>
    <row r="12" spans="1:13" s="529" customFormat="1" ht="27.95" customHeight="1">
      <c r="A12" s="2077"/>
      <c r="B12" s="1950"/>
      <c r="C12" s="1996"/>
      <c r="D12" s="1922">
        <f>'BS old'!E12</f>
        <v>0</v>
      </c>
      <c r="E12" s="1922"/>
      <c r="F12" s="1922"/>
      <c r="G12" s="812"/>
      <c r="H12" s="1919">
        <f>'BS old'!G12</f>
        <v>0</v>
      </c>
      <c r="I12" s="1920"/>
      <c r="J12" s="1921"/>
    </row>
    <row r="13" spans="1:13" s="527" customFormat="1" ht="27.95" customHeight="1">
      <c r="A13" s="2080" t="s">
        <v>529</v>
      </c>
      <c r="B13" s="1948" t="s">
        <v>1521</v>
      </c>
      <c r="C13" s="2079" t="s">
        <v>531</v>
      </c>
      <c r="D13" s="1922">
        <f>'BS old'!D13</f>
        <v>0</v>
      </c>
      <c r="E13" s="1922"/>
      <c r="F13" s="1922"/>
      <c r="G13" s="1919">
        <f>'BS old'!F13</f>
        <v>0</v>
      </c>
      <c r="H13" s="1920"/>
      <c r="I13" s="1923"/>
      <c r="J13" s="528"/>
    </row>
    <row r="14" spans="1:13" s="527" customFormat="1" ht="27.95" customHeight="1">
      <c r="A14" s="2081"/>
      <c r="B14" s="1948"/>
      <c r="C14" s="1962"/>
      <c r="D14" s="1922">
        <f>'BS old'!E13</f>
        <v>0</v>
      </c>
      <c r="E14" s="1922"/>
      <c r="F14" s="1922"/>
      <c r="G14" s="812"/>
      <c r="H14" s="1919">
        <f>'BS old'!G13</f>
        <v>0</v>
      </c>
      <c r="I14" s="1920"/>
      <c r="J14" s="1921"/>
    </row>
    <row r="15" spans="1:13" s="527" customFormat="1" ht="27.95" customHeight="1">
      <c r="A15" s="2078" t="s">
        <v>532</v>
      </c>
      <c r="B15" s="1948" t="s">
        <v>1522</v>
      </c>
      <c r="C15" s="2079" t="s">
        <v>534</v>
      </c>
      <c r="D15" s="1922">
        <f>'BS old'!D14</f>
        <v>0</v>
      </c>
      <c r="E15" s="1922"/>
      <c r="F15" s="1922"/>
      <c r="G15" s="1919">
        <f>'BS old'!F14</f>
        <v>0</v>
      </c>
      <c r="H15" s="1920"/>
      <c r="I15" s="1923"/>
      <c r="J15" s="528"/>
    </row>
    <row r="16" spans="1:13" s="527" customFormat="1" ht="27.95" customHeight="1">
      <c r="A16" s="2001"/>
      <c r="B16" s="1948"/>
      <c r="C16" s="1962"/>
      <c r="D16" s="1922">
        <f>'BS old'!E14</f>
        <v>0</v>
      </c>
      <c r="E16" s="1922"/>
      <c r="F16" s="1922"/>
      <c r="G16" s="812"/>
      <c r="H16" s="1919">
        <f>'BS old'!G14</f>
        <v>0</v>
      </c>
      <c r="I16" s="1920"/>
      <c r="J16" s="1921"/>
    </row>
    <row r="17" spans="1:10" s="527" customFormat="1" ht="27.95" customHeight="1">
      <c r="A17" s="2078" t="s">
        <v>535</v>
      </c>
      <c r="B17" s="1948" t="s">
        <v>1523</v>
      </c>
      <c r="C17" s="2079" t="s">
        <v>537</v>
      </c>
      <c r="D17" s="1922">
        <f>'BS old'!D15</f>
        <v>0</v>
      </c>
      <c r="E17" s="1922"/>
      <c r="F17" s="1922"/>
      <c r="G17" s="1919">
        <f>'BS old'!F15</f>
        <v>0</v>
      </c>
      <c r="H17" s="1920"/>
      <c r="I17" s="1923"/>
      <c r="J17" s="528"/>
    </row>
    <row r="18" spans="1:10" s="527" customFormat="1" ht="27.95" customHeight="1">
      <c r="A18" s="2001"/>
      <c r="B18" s="1948"/>
      <c r="C18" s="1962"/>
      <c r="D18" s="1922">
        <f>'BS old'!E15</f>
        <v>0</v>
      </c>
      <c r="E18" s="1922"/>
      <c r="F18" s="1922"/>
      <c r="G18" s="812"/>
      <c r="H18" s="1919">
        <f>'BS old'!G15</f>
        <v>0</v>
      </c>
      <c r="I18" s="1920"/>
      <c r="J18" s="1921"/>
    </row>
    <row r="19" spans="1:10" s="527" customFormat="1" ht="27.95" customHeight="1">
      <c r="A19" s="2078" t="s">
        <v>538</v>
      </c>
      <c r="B19" s="1948" t="s">
        <v>1227</v>
      </c>
      <c r="C19" s="2079" t="s">
        <v>540</v>
      </c>
      <c r="D19" s="1922">
        <f>'BS old'!D16</f>
        <v>0</v>
      </c>
      <c r="E19" s="1922"/>
      <c r="F19" s="1922"/>
      <c r="G19" s="1919">
        <f>'BS old'!F16</f>
        <v>0</v>
      </c>
      <c r="H19" s="1920"/>
      <c r="I19" s="1923"/>
      <c r="J19" s="528"/>
    </row>
    <row r="20" spans="1:10" s="527" customFormat="1" ht="27.95" customHeight="1">
      <c r="A20" s="2001"/>
      <c r="B20" s="1948"/>
      <c r="C20" s="1962"/>
      <c r="D20" s="1922">
        <f>'BS old'!E16</f>
        <v>0</v>
      </c>
      <c r="E20" s="1922"/>
      <c r="F20" s="1922"/>
      <c r="G20" s="812"/>
      <c r="H20" s="1919">
        <f>'BS old'!G16</f>
        <v>0</v>
      </c>
      <c r="I20" s="1920"/>
      <c r="J20" s="1921"/>
    </row>
    <row r="21" spans="1:10" s="527" customFormat="1" ht="27.95" customHeight="1">
      <c r="A21" s="2078" t="s">
        <v>541</v>
      </c>
      <c r="B21" s="1948" t="s">
        <v>1524</v>
      </c>
      <c r="C21" s="2079" t="s">
        <v>543</v>
      </c>
      <c r="D21" s="1922">
        <f>'BS old'!D17</f>
        <v>0</v>
      </c>
      <c r="E21" s="1922"/>
      <c r="F21" s="1922"/>
      <c r="G21" s="1919">
        <f>'BS old'!F17</f>
        <v>0</v>
      </c>
      <c r="H21" s="1920"/>
      <c r="I21" s="1923"/>
      <c r="J21" s="528"/>
    </row>
    <row r="22" spans="1:10" s="527" customFormat="1" ht="27.95" customHeight="1">
      <c r="A22" s="2001"/>
      <c r="B22" s="1948"/>
      <c r="C22" s="1962"/>
      <c r="D22" s="1922">
        <f>'BS old'!E17</f>
        <v>0</v>
      </c>
      <c r="E22" s="1922"/>
      <c r="F22" s="1922"/>
      <c r="G22" s="812"/>
      <c r="H22" s="1919">
        <f>'BS old'!G17</f>
        <v>0</v>
      </c>
      <c r="I22" s="1920"/>
      <c r="J22" s="1921"/>
    </row>
    <row r="23" spans="1:10" s="527" customFormat="1" ht="27.95" customHeight="1">
      <c r="A23" s="2078" t="s">
        <v>544</v>
      </c>
      <c r="B23" s="1948" t="s">
        <v>1525</v>
      </c>
      <c r="C23" s="2079" t="s">
        <v>546</v>
      </c>
      <c r="D23" s="1922">
        <f>'BS old'!D18</f>
        <v>0</v>
      </c>
      <c r="E23" s="1922"/>
      <c r="F23" s="1922"/>
      <c r="G23" s="1919">
        <f>'BS old'!F18</f>
        <v>0</v>
      </c>
      <c r="H23" s="1920"/>
      <c r="I23" s="1923"/>
      <c r="J23" s="528"/>
    </row>
    <row r="24" spans="1:10" s="527" customFormat="1" ht="27.95" customHeight="1">
      <c r="A24" s="2001"/>
      <c r="B24" s="1948"/>
      <c r="C24" s="1962"/>
      <c r="D24" s="1922">
        <f>'BS old'!E18</f>
        <v>0</v>
      </c>
      <c r="E24" s="1922"/>
      <c r="F24" s="1922"/>
      <c r="G24" s="812"/>
      <c r="H24" s="1919">
        <f>'BS old'!G18</f>
        <v>0</v>
      </c>
      <c r="I24" s="1920"/>
      <c r="J24" s="1921"/>
    </row>
    <row r="25" spans="1:10" s="527" customFormat="1" ht="27.95" customHeight="1">
      <c r="A25" s="2078" t="s">
        <v>547</v>
      </c>
      <c r="B25" s="1948" t="s">
        <v>1526</v>
      </c>
      <c r="C25" s="2079" t="s">
        <v>549</v>
      </c>
      <c r="D25" s="1922">
        <f>'BS old'!D19</f>
        <v>0</v>
      </c>
      <c r="E25" s="1922"/>
      <c r="F25" s="1922"/>
      <c r="G25" s="1919">
        <f>'BS old'!F19</f>
        <v>0</v>
      </c>
      <c r="H25" s="1920"/>
      <c r="I25" s="1923"/>
      <c r="J25" s="528"/>
    </row>
    <row r="26" spans="1:10" s="527" customFormat="1" ht="27.95" customHeight="1">
      <c r="A26" s="2001"/>
      <c r="B26" s="1948"/>
      <c r="C26" s="1962"/>
      <c r="D26" s="1922">
        <f>'BS old'!E19</f>
        <v>0</v>
      </c>
      <c r="E26" s="1922"/>
      <c r="F26" s="1922"/>
      <c r="G26" s="812"/>
      <c r="H26" s="1919">
        <f>'BS old'!G19</f>
        <v>0</v>
      </c>
      <c r="I26" s="1920"/>
      <c r="J26" s="1921"/>
    </row>
    <row r="27" spans="1:10" s="529" customFormat="1" ht="27.95" customHeight="1">
      <c r="A27" s="2082" t="s">
        <v>550</v>
      </c>
      <c r="B27" s="1950" t="s">
        <v>551</v>
      </c>
      <c r="C27" s="2084" t="s">
        <v>552</v>
      </c>
      <c r="D27" s="1922">
        <f>'BS old'!D20</f>
        <v>0</v>
      </c>
      <c r="E27" s="1922"/>
      <c r="F27" s="1922"/>
      <c r="G27" s="1919">
        <f>'BS old'!F20</f>
        <v>0</v>
      </c>
      <c r="H27" s="1920"/>
      <c r="I27" s="1923"/>
      <c r="J27" s="528"/>
    </row>
    <row r="28" spans="1:10" s="529" customFormat="1" ht="27.95" customHeight="1">
      <c r="A28" s="2083"/>
      <c r="B28" s="1950"/>
      <c r="C28" s="2085"/>
      <c r="D28" s="1922">
        <f>'BS old'!E20</f>
        <v>0</v>
      </c>
      <c r="E28" s="1922"/>
      <c r="F28" s="1922"/>
      <c r="G28" s="812"/>
      <c r="H28" s="1919">
        <f>'BS old'!G20</f>
        <v>0</v>
      </c>
      <c r="I28" s="1920"/>
      <c r="J28" s="1921"/>
    </row>
    <row r="29" spans="1:10" s="527" customFormat="1" ht="27.95" customHeight="1">
      <c r="A29" s="2080" t="s">
        <v>553</v>
      </c>
      <c r="B29" s="1948" t="s">
        <v>1527</v>
      </c>
      <c r="C29" s="2079" t="s">
        <v>555</v>
      </c>
      <c r="D29" s="1922">
        <f>'BS old'!D21</f>
        <v>0</v>
      </c>
      <c r="E29" s="1922"/>
      <c r="F29" s="1922"/>
      <c r="G29" s="1919">
        <f>'BS old'!F21</f>
        <v>0</v>
      </c>
      <c r="H29" s="1920"/>
      <c r="I29" s="1923"/>
      <c r="J29" s="528"/>
    </row>
    <row r="30" spans="1:10" s="527" customFormat="1" ht="27.95" customHeight="1">
      <c r="A30" s="2081"/>
      <c r="B30" s="1948"/>
      <c r="C30" s="1962"/>
      <c r="D30" s="1922">
        <f>'BS old'!E21</f>
        <v>0</v>
      </c>
      <c r="E30" s="1922"/>
      <c r="F30" s="1922"/>
      <c r="G30" s="812"/>
      <c r="H30" s="1919">
        <f>'BS old'!G21</f>
        <v>0</v>
      </c>
      <c r="I30" s="1920"/>
      <c r="J30" s="1921"/>
    </row>
    <row r="31" spans="1:10" s="527" customFormat="1" ht="27.95" customHeight="1">
      <c r="A31" s="2078" t="s">
        <v>532</v>
      </c>
      <c r="B31" s="1948" t="s">
        <v>1528</v>
      </c>
      <c r="C31" s="2079" t="s">
        <v>557</v>
      </c>
      <c r="D31" s="1922">
        <f>'BS old'!D22</f>
        <v>0</v>
      </c>
      <c r="E31" s="1922"/>
      <c r="F31" s="1922"/>
      <c r="G31" s="2086">
        <f>'BS old'!F22</f>
        <v>0</v>
      </c>
      <c r="H31" s="2087"/>
      <c r="I31" s="2088"/>
      <c r="J31" s="528"/>
    </row>
    <row r="32" spans="1:10" s="527" customFormat="1" ht="27.95" customHeight="1" thickBot="1">
      <c r="A32" s="2001"/>
      <c r="B32" s="1948"/>
      <c r="C32" s="1962"/>
      <c r="D32" s="1922">
        <f>'BS old'!E22</f>
        <v>0</v>
      </c>
      <c r="E32" s="1922"/>
      <c r="F32" s="1922"/>
      <c r="G32" s="812"/>
      <c r="H32" s="1919">
        <f>'BS old'!G22</f>
        <v>0</v>
      </c>
      <c r="I32" s="1920"/>
      <c r="J32" s="1921"/>
    </row>
    <row r="33" spans="1:10" s="527" customFormat="1" ht="11.25" customHeight="1">
      <c r="A33" s="2067" t="s">
        <v>1509</v>
      </c>
      <c r="B33" s="2069" t="s">
        <v>1510</v>
      </c>
      <c r="C33" s="2071" t="s">
        <v>1511</v>
      </c>
      <c r="D33" s="1936" t="s">
        <v>1512</v>
      </c>
      <c r="E33" s="1952"/>
      <c r="F33" s="1952"/>
      <c r="G33" s="1952"/>
      <c r="H33" s="1937"/>
      <c r="I33" s="1931" t="s">
        <v>1513</v>
      </c>
      <c r="J33" s="1932"/>
    </row>
    <row r="34" spans="1:10" s="527" customFormat="1" ht="11.25" customHeight="1">
      <c r="A34" s="2067"/>
      <c r="B34" s="2069"/>
      <c r="C34" s="2071"/>
      <c r="D34" s="1991">
        <v>1</v>
      </c>
      <c r="E34" s="1924" t="s">
        <v>1514</v>
      </c>
      <c r="F34" s="1942"/>
      <c r="G34" s="1929" t="s">
        <v>1515</v>
      </c>
      <c r="H34" s="1930"/>
      <c r="I34" s="1926"/>
      <c r="J34" s="1933"/>
    </row>
    <row r="35" spans="1:10" s="527" customFormat="1" ht="12" customHeight="1">
      <c r="A35" s="1989"/>
      <c r="B35" s="1988"/>
      <c r="C35" s="1997"/>
      <c r="D35" s="2072"/>
      <c r="E35" s="1924" t="s">
        <v>1516</v>
      </c>
      <c r="F35" s="1942"/>
      <c r="G35" s="1926"/>
      <c r="H35" s="1928"/>
      <c r="I35" s="1924" t="s">
        <v>1517</v>
      </c>
      <c r="J35" s="1925"/>
    </row>
    <row r="36" spans="1:10" ht="27.95" customHeight="1">
      <c r="A36" s="2078" t="s">
        <v>535</v>
      </c>
      <c r="B36" s="2002" t="s">
        <v>1529</v>
      </c>
      <c r="C36" s="1962" t="s">
        <v>559</v>
      </c>
      <c r="D36" s="2089">
        <f>'BS old'!D23</f>
        <v>0</v>
      </c>
      <c r="E36" s="2089"/>
      <c r="F36" s="2089"/>
      <c r="G36" s="1934">
        <f>'BS old'!F23</f>
        <v>0</v>
      </c>
      <c r="H36" s="1935"/>
      <c r="I36" s="2090"/>
      <c r="J36" s="847"/>
    </row>
    <row r="37" spans="1:10" ht="27.95" customHeight="1">
      <c r="A37" s="2001"/>
      <c r="B37" s="1948"/>
      <c r="C37" s="1959"/>
      <c r="D37" s="1922">
        <f>'BS old'!E23</f>
        <v>0</v>
      </c>
      <c r="E37" s="1922"/>
      <c r="F37" s="1922"/>
      <c r="G37" s="848"/>
      <c r="H37" s="1919">
        <f>'BS old'!G23</f>
        <v>0</v>
      </c>
      <c r="I37" s="1920"/>
      <c r="J37" s="1921"/>
    </row>
    <row r="38" spans="1:10" ht="27.95" customHeight="1">
      <c r="A38" s="2078" t="s">
        <v>538</v>
      </c>
      <c r="B38" s="1948" t="s">
        <v>1530</v>
      </c>
      <c r="C38" s="1959" t="s">
        <v>561</v>
      </c>
      <c r="D38" s="1922">
        <f>'BS old'!D24</f>
        <v>0</v>
      </c>
      <c r="E38" s="1922"/>
      <c r="F38" s="1922"/>
      <c r="G38" s="1919">
        <f>'BS old'!F24</f>
        <v>0</v>
      </c>
      <c r="H38" s="1920"/>
      <c r="I38" s="1923"/>
      <c r="J38" s="847"/>
    </row>
    <row r="39" spans="1:10" ht="27.95" customHeight="1">
      <c r="A39" s="2001"/>
      <c r="B39" s="1948"/>
      <c r="C39" s="1959"/>
      <c r="D39" s="1922">
        <f>'BS old'!E24</f>
        <v>0</v>
      </c>
      <c r="E39" s="1922"/>
      <c r="F39" s="1922"/>
      <c r="G39" s="848"/>
      <c r="H39" s="1919">
        <f>'BS old'!G24</f>
        <v>0</v>
      </c>
      <c r="I39" s="1920"/>
      <c r="J39" s="1921"/>
    </row>
    <row r="40" spans="1:10" ht="27.95" customHeight="1">
      <c r="A40" s="2078" t="s">
        <v>541</v>
      </c>
      <c r="B40" s="1948" t="s">
        <v>1531</v>
      </c>
      <c r="C40" s="1962" t="s">
        <v>563</v>
      </c>
      <c r="D40" s="1922">
        <f>'BS old'!D25</f>
        <v>0</v>
      </c>
      <c r="E40" s="1922"/>
      <c r="F40" s="1922"/>
      <c r="G40" s="1919">
        <f>'BS old'!F25</f>
        <v>0</v>
      </c>
      <c r="H40" s="1920"/>
      <c r="I40" s="1923"/>
      <c r="J40" s="847"/>
    </row>
    <row r="41" spans="1:10" ht="27.95" customHeight="1">
      <c r="A41" s="2001"/>
      <c r="B41" s="1948"/>
      <c r="C41" s="1959"/>
      <c r="D41" s="1922">
        <f>'BS old'!E25</f>
        <v>0</v>
      </c>
      <c r="E41" s="1922"/>
      <c r="F41" s="1922"/>
      <c r="G41" s="848"/>
      <c r="H41" s="1919">
        <f>'BS old'!G25</f>
        <v>0</v>
      </c>
      <c r="I41" s="1920"/>
      <c r="J41" s="1921"/>
    </row>
    <row r="42" spans="1:10" ht="27.95" customHeight="1">
      <c r="A42" s="2078" t="s">
        <v>544</v>
      </c>
      <c r="B42" s="1948" t="s">
        <v>1532</v>
      </c>
      <c r="C42" s="1959" t="s">
        <v>565</v>
      </c>
      <c r="D42" s="1922">
        <f>'BS old'!D26</f>
        <v>0</v>
      </c>
      <c r="E42" s="1922"/>
      <c r="F42" s="1922"/>
      <c r="G42" s="1919">
        <f>'BS old'!F26</f>
        <v>0</v>
      </c>
      <c r="H42" s="1920"/>
      <c r="I42" s="1923"/>
      <c r="J42" s="847"/>
    </row>
    <row r="43" spans="1:10" ht="27.95" customHeight="1">
      <c r="A43" s="2001"/>
      <c r="B43" s="1948"/>
      <c r="C43" s="1959"/>
      <c r="D43" s="1922">
        <f>'BS old'!E26</f>
        <v>0</v>
      </c>
      <c r="E43" s="1922"/>
      <c r="F43" s="1922"/>
      <c r="G43" s="848"/>
      <c r="H43" s="1919">
        <f>'BS old'!G26</f>
        <v>0</v>
      </c>
      <c r="I43" s="1920"/>
      <c r="J43" s="1921"/>
    </row>
    <row r="44" spans="1:10" ht="27.95" customHeight="1">
      <c r="A44" s="2078" t="s">
        <v>547</v>
      </c>
      <c r="B44" s="1948" t="s">
        <v>1533</v>
      </c>
      <c r="C44" s="1962" t="s">
        <v>567</v>
      </c>
      <c r="D44" s="1922">
        <f>'BS old'!D27</f>
        <v>0</v>
      </c>
      <c r="E44" s="1922"/>
      <c r="F44" s="1922"/>
      <c r="G44" s="1919">
        <f>'BS old'!F27</f>
        <v>0</v>
      </c>
      <c r="H44" s="1920"/>
      <c r="I44" s="1923"/>
      <c r="J44" s="847"/>
    </row>
    <row r="45" spans="1:10" ht="27.95" customHeight="1">
      <c r="A45" s="2001"/>
      <c r="B45" s="1948"/>
      <c r="C45" s="1959"/>
      <c r="D45" s="1922">
        <f>'BS old'!E27</f>
        <v>0</v>
      </c>
      <c r="E45" s="1922"/>
      <c r="F45" s="1922"/>
      <c r="G45" s="848"/>
      <c r="H45" s="1919">
        <f>'BS old'!G27</f>
        <v>0</v>
      </c>
      <c r="I45" s="1920"/>
      <c r="J45" s="1921"/>
    </row>
    <row r="46" spans="1:10" ht="27.95" customHeight="1">
      <c r="A46" s="2078" t="s">
        <v>568</v>
      </c>
      <c r="B46" s="1948" t="s">
        <v>1534</v>
      </c>
      <c r="C46" s="1959" t="s">
        <v>570</v>
      </c>
      <c r="D46" s="1922">
        <f>'BS old'!D28</f>
        <v>0</v>
      </c>
      <c r="E46" s="1922"/>
      <c r="F46" s="1922"/>
      <c r="G46" s="1919">
        <f>'BS old'!F28</f>
        <v>0</v>
      </c>
      <c r="H46" s="1920"/>
      <c r="I46" s="1923"/>
      <c r="J46" s="847"/>
    </row>
    <row r="47" spans="1:10" ht="27.95" customHeight="1">
      <c r="A47" s="2001"/>
      <c r="B47" s="1948"/>
      <c r="C47" s="1959"/>
      <c r="D47" s="1922">
        <f>'BS old'!E28</f>
        <v>0</v>
      </c>
      <c r="E47" s="1922"/>
      <c r="F47" s="1922"/>
      <c r="G47" s="848"/>
      <c r="H47" s="1919">
        <f>'BS old'!G28</f>
        <v>0</v>
      </c>
      <c r="I47" s="1920"/>
      <c r="J47" s="1921"/>
    </row>
    <row r="48" spans="1:10" ht="27.95" customHeight="1">
      <c r="A48" s="2078" t="s">
        <v>571</v>
      </c>
      <c r="B48" s="1948" t="s">
        <v>1535</v>
      </c>
      <c r="C48" s="1962" t="s">
        <v>573</v>
      </c>
      <c r="D48" s="1922">
        <f>'BS old'!D29</f>
        <v>0</v>
      </c>
      <c r="E48" s="1922"/>
      <c r="F48" s="1922"/>
      <c r="G48" s="1919">
        <f>'BS old'!F29</f>
        <v>0</v>
      </c>
      <c r="H48" s="1920"/>
      <c r="I48" s="1923"/>
      <c r="J48" s="847"/>
    </row>
    <row r="49" spans="1:10" ht="27.95" customHeight="1">
      <c r="A49" s="2001"/>
      <c r="B49" s="1948"/>
      <c r="C49" s="1959"/>
      <c r="D49" s="1922">
        <f>'BS old'!E29</f>
        <v>0</v>
      </c>
      <c r="E49" s="1922"/>
      <c r="F49" s="1922"/>
      <c r="G49" s="849"/>
      <c r="H49" s="1919">
        <f>'BS old'!G29</f>
        <v>0</v>
      </c>
      <c r="I49" s="1920"/>
      <c r="J49" s="1921"/>
    </row>
    <row r="50" spans="1:10" ht="27.95" customHeight="1">
      <c r="A50" s="2082" t="s">
        <v>574</v>
      </c>
      <c r="B50" s="1950" t="s">
        <v>1536</v>
      </c>
      <c r="C50" s="1959" t="s">
        <v>576</v>
      </c>
      <c r="D50" s="1922">
        <f>'BS old'!D30</f>
        <v>0</v>
      </c>
      <c r="E50" s="1922"/>
      <c r="F50" s="1922"/>
      <c r="G50" s="1919">
        <f>'BS old'!F30</f>
        <v>0</v>
      </c>
      <c r="H50" s="1920"/>
      <c r="I50" s="1923"/>
      <c r="J50" s="847"/>
    </row>
    <row r="51" spans="1:10" ht="27.95" customHeight="1">
      <c r="A51" s="2083"/>
      <c r="B51" s="1950"/>
      <c r="C51" s="1959"/>
      <c r="D51" s="1922">
        <f>'BS old'!E30</f>
        <v>0</v>
      </c>
      <c r="E51" s="1922"/>
      <c r="F51" s="1922"/>
      <c r="G51" s="849"/>
      <c r="H51" s="1919">
        <f>'BS old'!G30</f>
        <v>0</v>
      </c>
      <c r="I51" s="1920"/>
      <c r="J51" s="1921"/>
    </row>
    <row r="52" spans="1:10" s="458" customFormat="1" ht="27.95" customHeight="1">
      <c r="A52" s="2091" t="s">
        <v>577</v>
      </c>
      <c r="B52" s="1948" t="s">
        <v>1537</v>
      </c>
      <c r="C52" s="1962" t="s">
        <v>579</v>
      </c>
      <c r="D52" s="1922">
        <f>'BS old'!D31</f>
        <v>0</v>
      </c>
      <c r="E52" s="1922"/>
      <c r="F52" s="1922"/>
      <c r="G52" s="1919">
        <f>'BS old'!F31</f>
        <v>0</v>
      </c>
      <c r="H52" s="1920"/>
      <c r="I52" s="1923"/>
      <c r="J52" s="847"/>
    </row>
    <row r="53" spans="1:10" s="458" customFormat="1" ht="27.95" customHeight="1">
      <c r="A53" s="2092"/>
      <c r="B53" s="1948"/>
      <c r="C53" s="1959"/>
      <c r="D53" s="1922">
        <f>'BS old'!E31</f>
        <v>0</v>
      </c>
      <c r="E53" s="1922"/>
      <c r="F53" s="1922"/>
      <c r="G53" s="849"/>
      <c r="H53" s="1919">
        <f>'BS old'!G31</f>
        <v>0</v>
      </c>
      <c r="I53" s="1920"/>
      <c r="J53" s="1921"/>
    </row>
    <row r="54" spans="1:10" ht="27.95" customHeight="1">
      <c r="A54" s="2078" t="s">
        <v>532</v>
      </c>
      <c r="B54" s="1948" t="s">
        <v>1538</v>
      </c>
      <c r="C54" s="1959" t="s">
        <v>581</v>
      </c>
      <c r="D54" s="1922">
        <f>'BS old'!D32</f>
        <v>0</v>
      </c>
      <c r="E54" s="1922"/>
      <c r="F54" s="1922"/>
      <c r="G54" s="1919">
        <f>'BS old'!F32</f>
        <v>0</v>
      </c>
      <c r="H54" s="1920"/>
      <c r="I54" s="1923"/>
      <c r="J54" s="847"/>
    </row>
    <row r="55" spans="1:10" ht="27.95" customHeight="1">
      <c r="A55" s="2001"/>
      <c r="B55" s="1948"/>
      <c r="C55" s="1959"/>
      <c r="D55" s="1922">
        <f>'BS old'!E32</f>
        <v>0</v>
      </c>
      <c r="E55" s="1922"/>
      <c r="F55" s="1922"/>
      <c r="G55" s="849"/>
      <c r="H55" s="1919">
        <f>'BS old'!G32</f>
        <v>0</v>
      </c>
      <c r="I55" s="1920"/>
      <c r="J55" s="1921"/>
    </row>
    <row r="56" spans="1:10" ht="27.95" customHeight="1">
      <c r="A56" s="2078" t="s">
        <v>535</v>
      </c>
      <c r="B56" s="1948" t="s">
        <v>1539</v>
      </c>
      <c r="C56" s="1962" t="s">
        <v>583</v>
      </c>
      <c r="D56" s="1922">
        <f>'BS old'!D33</f>
        <v>0</v>
      </c>
      <c r="E56" s="1922"/>
      <c r="F56" s="1922"/>
      <c r="G56" s="1919">
        <f>'BS old'!F33</f>
        <v>0</v>
      </c>
      <c r="H56" s="1920"/>
      <c r="I56" s="1923"/>
      <c r="J56" s="847"/>
    </row>
    <row r="57" spans="1:10" ht="27.95" customHeight="1">
      <c r="A57" s="2001"/>
      <c r="B57" s="1948"/>
      <c r="C57" s="1959"/>
      <c r="D57" s="1922">
        <f>'BS old'!E33</f>
        <v>0</v>
      </c>
      <c r="E57" s="1922"/>
      <c r="F57" s="1922"/>
      <c r="G57" s="849"/>
      <c r="H57" s="1919">
        <f>'BS old'!G33</f>
        <v>0</v>
      </c>
      <c r="I57" s="1920"/>
      <c r="J57" s="1921"/>
    </row>
    <row r="58" spans="1:10" ht="27.95" customHeight="1">
      <c r="A58" s="2078" t="s">
        <v>538</v>
      </c>
      <c r="B58" s="1948" t="s">
        <v>1540</v>
      </c>
      <c r="C58" s="1959" t="s">
        <v>585</v>
      </c>
      <c r="D58" s="1922">
        <f>'BS old'!D34</f>
        <v>0</v>
      </c>
      <c r="E58" s="1922"/>
      <c r="F58" s="1922"/>
      <c r="G58" s="1919">
        <f>'BS old'!F34</f>
        <v>0</v>
      </c>
      <c r="H58" s="1920"/>
      <c r="I58" s="1923"/>
      <c r="J58" s="847"/>
    </row>
    <row r="59" spans="1:10" ht="27.95" customHeight="1">
      <c r="A59" s="2001"/>
      <c r="B59" s="2093"/>
      <c r="C59" s="1959"/>
      <c r="D59" s="1922">
        <f>'BS old'!E34</f>
        <v>0</v>
      </c>
      <c r="E59" s="1922"/>
      <c r="F59" s="1922"/>
      <c r="G59" s="849"/>
      <c r="H59" s="1919">
        <f>'BS old'!G34</f>
        <v>0</v>
      </c>
      <c r="I59" s="1920"/>
      <c r="J59" s="1921"/>
    </row>
    <row r="60" spans="1:10" ht="27.95" customHeight="1">
      <c r="A60" s="2078" t="s">
        <v>541</v>
      </c>
      <c r="B60" s="1948" t="s">
        <v>1541</v>
      </c>
      <c r="C60" s="1962" t="s">
        <v>587</v>
      </c>
      <c r="D60" s="1922">
        <f>'BS old'!D35</f>
        <v>0</v>
      </c>
      <c r="E60" s="1922"/>
      <c r="F60" s="1922"/>
      <c r="G60" s="1919">
        <f>'BS old'!F35</f>
        <v>0</v>
      </c>
      <c r="H60" s="1920"/>
      <c r="I60" s="1923"/>
      <c r="J60" s="847"/>
    </row>
    <row r="61" spans="1:10" ht="27.95" customHeight="1">
      <c r="A61" s="2001"/>
      <c r="B61" s="1948"/>
      <c r="C61" s="1959"/>
      <c r="D61" s="1922">
        <f>'BS old'!E35</f>
        <v>0</v>
      </c>
      <c r="E61" s="1922"/>
      <c r="F61" s="1922"/>
      <c r="G61" s="849"/>
      <c r="H61" s="1919">
        <f>'BS old'!G35</f>
        <v>0</v>
      </c>
      <c r="I61" s="1920"/>
      <c r="J61" s="1921"/>
    </row>
    <row r="62" spans="1:10" ht="27.95" customHeight="1">
      <c r="A62" s="2078" t="s">
        <v>544</v>
      </c>
      <c r="B62" s="1948" t="s">
        <v>1542</v>
      </c>
      <c r="C62" s="1959" t="s">
        <v>589</v>
      </c>
      <c r="D62" s="1922">
        <f>'BS old'!D36</f>
        <v>0</v>
      </c>
      <c r="E62" s="1922"/>
      <c r="F62" s="1922"/>
      <c r="G62" s="1919">
        <f>'BS old'!F36</f>
        <v>0</v>
      </c>
      <c r="H62" s="1920"/>
      <c r="I62" s="1923"/>
      <c r="J62" s="847"/>
    </row>
    <row r="63" spans="1:10" ht="27.95" customHeight="1">
      <c r="A63" s="2001"/>
      <c r="B63" s="1948"/>
      <c r="C63" s="1959"/>
      <c r="D63" s="1922">
        <f>'BS old'!E36</f>
        <v>0</v>
      </c>
      <c r="E63" s="1922"/>
      <c r="F63" s="1922"/>
      <c r="G63" s="812"/>
      <c r="H63" s="1919">
        <f>'BS old'!G36</f>
        <v>0</v>
      </c>
      <c r="I63" s="1920"/>
      <c r="J63" s="1921"/>
    </row>
    <row r="64" spans="1:10" ht="11.25" customHeight="1">
      <c r="A64" s="2067" t="s">
        <v>1509</v>
      </c>
      <c r="B64" s="2069" t="s">
        <v>1510</v>
      </c>
      <c r="C64" s="2071" t="s">
        <v>1511</v>
      </c>
      <c r="D64" s="1926" t="s">
        <v>1512</v>
      </c>
      <c r="E64" s="1927"/>
      <c r="F64" s="1927"/>
      <c r="G64" s="1927"/>
      <c r="H64" s="1928"/>
      <c r="I64" s="1946" t="s">
        <v>1513</v>
      </c>
      <c r="J64" s="1947"/>
    </row>
    <row r="65" spans="1:10" ht="11.25" customHeight="1">
      <c r="A65" s="2067"/>
      <c r="B65" s="2069"/>
      <c r="C65" s="2071"/>
      <c r="D65" s="1991">
        <v>1</v>
      </c>
      <c r="E65" s="1924" t="s">
        <v>1514</v>
      </c>
      <c r="F65" s="1942"/>
      <c r="G65" s="1929" t="s">
        <v>1515</v>
      </c>
      <c r="H65" s="1930"/>
      <c r="I65" s="1926"/>
      <c r="J65" s="1933"/>
    </row>
    <row r="66" spans="1:10" ht="11.25" customHeight="1">
      <c r="A66" s="1989"/>
      <c r="B66" s="1988"/>
      <c r="C66" s="1997"/>
      <c r="D66" s="2072"/>
      <c r="E66" s="1924" t="s">
        <v>1516</v>
      </c>
      <c r="F66" s="1942"/>
      <c r="G66" s="1926"/>
      <c r="H66" s="1928"/>
      <c r="I66" s="1924" t="s">
        <v>1517</v>
      </c>
      <c r="J66" s="1925"/>
    </row>
    <row r="67" spans="1:10" ht="27.95" customHeight="1">
      <c r="A67" s="2078" t="s">
        <v>547</v>
      </c>
      <c r="B67" s="2002" t="s">
        <v>1543</v>
      </c>
      <c r="C67" s="1959" t="s">
        <v>888</v>
      </c>
      <c r="D67" s="1922">
        <f>'BS old'!D37</f>
        <v>0</v>
      </c>
      <c r="E67" s="1922"/>
      <c r="F67" s="1919"/>
      <c r="G67" s="1919">
        <f>'BS old'!F37</f>
        <v>0</v>
      </c>
      <c r="H67" s="1920"/>
      <c r="I67" s="1923"/>
      <c r="J67" s="847"/>
    </row>
    <row r="68" spans="1:10" ht="27.95" customHeight="1">
      <c r="A68" s="2001"/>
      <c r="B68" s="1948"/>
      <c r="C68" s="1959"/>
      <c r="D68" s="1922">
        <f>'BS old'!E37</f>
        <v>0</v>
      </c>
      <c r="E68" s="1922"/>
      <c r="F68" s="1922"/>
      <c r="G68" s="850"/>
      <c r="H68" s="1919">
        <f>'BS old'!G37</f>
        <v>0</v>
      </c>
      <c r="I68" s="1920"/>
      <c r="J68" s="1921"/>
    </row>
    <row r="69" spans="1:10" ht="27.95" customHeight="1">
      <c r="A69" s="2078" t="s">
        <v>568</v>
      </c>
      <c r="B69" s="1948" t="s">
        <v>1544</v>
      </c>
      <c r="C69" s="1959" t="s">
        <v>891</v>
      </c>
      <c r="D69" s="1922">
        <f>'BS old'!D38</f>
        <v>0</v>
      </c>
      <c r="E69" s="1922"/>
      <c r="F69" s="1919"/>
      <c r="G69" s="1919">
        <f>'BS old'!F38</f>
        <v>0</v>
      </c>
      <c r="H69" s="1920"/>
      <c r="I69" s="1923"/>
      <c r="J69" s="847"/>
    </row>
    <row r="70" spans="1:10" ht="27.95" customHeight="1">
      <c r="A70" s="2001"/>
      <c r="B70" s="1948"/>
      <c r="C70" s="1959"/>
      <c r="D70" s="1922">
        <f>'BS old'!E38</f>
        <v>0</v>
      </c>
      <c r="E70" s="1922"/>
      <c r="F70" s="1922"/>
      <c r="G70" s="850"/>
      <c r="H70" s="1919">
        <f>'BS old'!G38</f>
        <v>0</v>
      </c>
      <c r="I70" s="1920"/>
      <c r="J70" s="1921"/>
    </row>
    <row r="71" spans="1:10" ht="27.95" customHeight="1">
      <c r="A71" s="2076" t="s">
        <v>594</v>
      </c>
      <c r="B71" s="1950" t="s">
        <v>1545</v>
      </c>
      <c r="C71" s="1959" t="s">
        <v>894</v>
      </c>
      <c r="D71" s="1922">
        <f>'BS old'!D39</f>
        <v>0</v>
      </c>
      <c r="E71" s="1922"/>
      <c r="F71" s="1919"/>
      <c r="G71" s="1919">
        <f>'BS old'!F39</f>
        <v>0</v>
      </c>
      <c r="H71" s="1920"/>
      <c r="I71" s="1923"/>
      <c r="J71" s="847"/>
    </row>
    <row r="72" spans="1:10" ht="27.95" customHeight="1">
      <c r="A72" s="2077"/>
      <c r="B72" s="1950"/>
      <c r="C72" s="1959"/>
      <c r="D72" s="1922">
        <f>'BS old'!E39</f>
        <v>0</v>
      </c>
      <c r="E72" s="1922"/>
      <c r="F72" s="1922"/>
      <c r="G72" s="850"/>
      <c r="H72" s="1919">
        <f>'BS old'!G39</f>
        <v>0</v>
      </c>
      <c r="I72" s="1920"/>
      <c r="J72" s="1921"/>
    </row>
    <row r="73" spans="1:10" s="458" customFormat="1" ht="27.95" customHeight="1">
      <c r="A73" s="2082" t="s">
        <v>597</v>
      </c>
      <c r="B73" s="1950" t="s">
        <v>598</v>
      </c>
      <c r="C73" s="1959" t="s">
        <v>897</v>
      </c>
      <c r="D73" s="1922">
        <f>'BS old'!D40</f>
        <v>0</v>
      </c>
      <c r="E73" s="1922"/>
      <c r="F73" s="1919"/>
      <c r="G73" s="1919">
        <f>'BS old'!F40</f>
        <v>0</v>
      </c>
      <c r="H73" s="1920"/>
      <c r="I73" s="1923"/>
      <c r="J73" s="847"/>
    </row>
    <row r="74" spans="1:10" s="458" customFormat="1" ht="27.95" customHeight="1">
      <c r="A74" s="2083"/>
      <c r="B74" s="1950"/>
      <c r="C74" s="1959"/>
      <c r="D74" s="1922">
        <f>'BS old'!E40</f>
        <v>0</v>
      </c>
      <c r="E74" s="1922"/>
      <c r="F74" s="1922"/>
      <c r="G74" s="850"/>
      <c r="H74" s="1919">
        <f>'BS old'!G40</f>
        <v>0</v>
      </c>
      <c r="I74" s="1920"/>
      <c r="J74" s="1921"/>
    </row>
    <row r="75" spans="1:10" s="458" customFormat="1" ht="27.95" customHeight="1">
      <c r="A75" s="2080" t="s">
        <v>600</v>
      </c>
      <c r="B75" s="1948" t="s">
        <v>1546</v>
      </c>
      <c r="C75" s="1959" t="s">
        <v>900</v>
      </c>
      <c r="D75" s="1922">
        <f>'BS old'!D41</f>
        <v>0</v>
      </c>
      <c r="E75" s="1922"/>
      <c r="F75" s="1919"/>
      <c r="G75" s="1919">
        <f>'BS old'!F41</f>
        <v>0</v>
      </c>
      <c r="H75" s="1920"/>
      <c r="I75" s="1923"/>
      <c r="J75" s="847"/>
    </row>
    <row r="76" spans="1:10" s="458" customFormat="1" ht="27.95" customHeight="1">
      <c r="A76" s="2081"/>
      <c r="B76" s="1948"/>
      <c r="C76" s="1959"/>
      <c r="D76" s="1922">
        <f>'BS old'!E41</f>
        <v>0</v>
      </c>
      <c r="E76" s="1922"/>
      <c r="F76" s="1922"/>
      <c r="G76" s="850"/>
      <c r="H76" s="1919">
        <f>'BS old'!G41</f>
        <v>0</v>
      </c>
      <c r="I76" s="1920"/>
      <c r="J76" s="1921"/>
    </row>
    <row r="77" spans="1:10" ht="27.95" customHeight="1">
      <c r="A77" s="2078" t="s">
        <v>532</v>
      </c>
      <c r="B77" s="1948" t="s">
        <v>1547</v>
      </c>
      <c r="C77" s="1959" t="s">
        <v>903</v>
      </c>
      <c r="D77" s="1922">
        <f>'BS old'!D42</f>
        <v>0</v>
      </c>
      <c r="E77" s="1922"/>
      <c r="F77" s="1919"/>
      <c r="G77" s="1919">
        <f>'BS old'!F42</f>
        <v>0</v>
      </c>
      <c r="H77" s="1920"/>
      <c r="I77" s="1923"/>
      <c r="J77" s="847"/>
    </row>
    <row r="78" spans="1:10" ht="27.95" customHeight="1">
      <c r="A78" s="2001"/>
      <c r="B78" s="1948"/>
      <c r="C78" s="1959"/>
      <c r="D78" s="1922">
        <f>'BS old'!E42</f>
        <v>0</v>
      </c>
      <c r="E78" s="1922"/>
      <c r="F78" s="1922"/>
      <c r="G78" s="850"/>
      <c r="H78" s="1919">
        <f>'BS old'!G42</f>
        <v>0</v>
      </c>
      <c r="I78" s="1920"/>
      <c r="J78" s="1921"/>
    </row>
    <row r="79" spans="1:10" ht="27.95" customHeight="1">
      <c r="A79" s="2078" t="s">
        <v>535</v>
      </c>
      <c r="B79" s="1948" t="s">
        <v>1548</v>
      </c>
      <c r="C79" s="1959" t="s">
        <v>906</v>
      </c>
      <c r="D79" s="1922">
        <f>'BS old'!D43</f>
        <v>0</v>
      </c>
      <c r="E79" s="1922"/>
      <c r="F79" s="1919"/>
      <c r="G79" s="1919">
        <f>'BS old'!F43</f>
        <v>0</v>
      </c>
      <c r="H79" s="1920"/>
      <c r="I79" s="1923"/>
      <c r="J79" s="847"/>
    </row>
    <row r="80" spans="1:10" ht="27.95" customHeight="1">
      <c r="A80" s="2001"/>
      <c r="B80" s="1948"/>
      <c r="C80" s="1959"/>
      <c r="D80" s="1922">
        <f>'BS old'!E43</f>
        <v>0</v>
      </c>
      <c r="E80" s="1922"/>
      <c r="F80" s="1922"/>
      <c r="G80" s="850"/>
      <c r="H80" s="1919">
        <f>'BS old'!G43</f>
        <v>0</v>
      </c>
      <c r="I80" s="1920"/>
      <c r="J80" s="1921"/>
    </row>
    <row r="81" spans="1:10" ht="27.95" customHeight="1">
      <c r="A81" s="2078" t="s">
        <v>538</v>
      </c>
      <c r="B81" s="1948" t="s">
        <v>1549</v>
      </c>
      <c r="C81" s="1959" t="s">
        <v>909</v>
      </c>
      <c r="D81" s="1922">
        <f>'BS old'!D44</f>
        <v>0</v>
      </c>
      <c r="E81" s="1922"/>
      <c r="F81" s="1919"/>
      <c r="G81" s="1919">
        <f>'BS old'!F44</f>
        <v>0</v>
      </c>
      <c r="H81" s="1920"/>
      <c r="I81" s="1923"/>
      <c r="J81" s="847"/>
    </row>
    <row r="82" spans="1:10" ht="27.95" customHeight="1">
      <c r="A82" s="2001"/>
      <c r="B82" s="1948"/>
      <c r="C82" s="1959"/>
      <c r="D82" s="1922">
        <f>'BS old'!E44</f>
        <v>0</v>
      </c>
      <c r="E82" s="1922"/>
      <c r="F82" s="1922"/>
      <c r="G82" s="850"/>
      <c r="H82" s="1919">
        <f>'BS old'!G44</f>
        <v>0</v>
      </c>
      <c r="I82" s="1920"/>
      <c r="J82" s="1921"/>
    </row>
    <row r="83" spans="1:10" ht="27.95" customHeight="1">
      <c r="A83" s="2078" t="s">
        <v>541</v>
      </c>
      <c r="B83" s="1948" t="s">
        <v>1550</v>
      </c>
      <c r="C83" s="1959" t="s">
        <v>912</v>
      </c>
      <c r="D83" s="1922">
        <f>'BS old'!D45</f>
        <v>0</v>
      </c>
      <c r="E83" s="1922"/>
      <c r="F83" s="1919"/>
      <c r="G83" s="1919">
        <f>'BS old'!F45</f>
        <v>0</v>
      </c>
      <c r="H83" s="1920"/>
      <c r="I83" s="1923"/>
      <c r="J83" s="847"/>
    </row>
    <row r="84" spans="1:10" ht="27.95" customHeight="1">
      <c r="A84" s="2001"/>
      <c r="B84" s="1948"/>
      <c r="C84" s="1959"/>
      <c r="D84" s="1922">
        <f>'BS old'!E45</f>
        <v>0</v>
      </c>
      <c r="E84" s="1922"/>
      <c r="F84" s="1922"/>
      <c r="G84" s="850"/>
      <c r="H84" s="1919">
        <f>'BS old'!G45</f>
        <v>0</v>
      </c>
      <c r="I84" s="1920"/>
      <c r="J84" s="1921"/>
    </row>
    <row r="85" spans="1:10" ht="27.95" customHeight="1">
      <c r="A85" s="2078" t="s">
        <v>544</v>
      </c>
      <c r="B85" s="1948" t="s">
        <v>1551</v>
      </c>
      <c r="C85" s="1959" t="s">
        <v>915</v>
      </c>
      <c r="D85" s="1922">
        <f>'BS old'!D46</f>
        <v>0</v>
      </c>
      <c r="E85" s="1922"/>
      <c r="F85" s="1919"/>
      <c r="G85" s="1919">
        <f>'BS old'!F46</f>
        <v>0</v>
      </c>
      <c r="H85" s="1920"/>
      <c r="I85" s="1923"/>
      <c r="J85" s="847"/>
    </row>
    <row r="86" spans="1:10" ht="27.95" customHeight="1">
      <c r="A86" s="2001"/>
      <c r="B86" s="1948"/>
      <c r="C86" s="1959"/>
      <c r="D86" s="1922">
        <f>'BS old'!E46</f>
        <v>0</v>
      </c>
      <c r="E86" s="1922"/>
      <c r="F86" s="1922"/>
      <c r="G86" s="850"/>
      <c r="H86" s="1919">
        <f>'BS old'!G46</f>
        <v>0</v>
      </c>
      <c r="I86" s="1920"/>
      <c r="J86" s="1921"/>
    </row>
    <row r="87" spans="1:10" ht="27.95" customHeight="1">
      <c r="A87" s="2082" t="s">
        <v>613</v>
      </c>
      <c r="B87" s="1950" t="s">
        <v>614</v>
      </c>
      <c r="C87" s="1959" t="s">
        <v>918</v>
      </c>
      <c r="D87" s="1922">
        <f>'BS old'!D47</f>
        <v>0</v>
      </c>
      <c r="E87" s="1922"/>
      <c r="F87" s="1919"/>
      <c r="G87" s="1919">
        <f>'BS old'!F47</f>
        <v>0</v>
      </c>
      <c r="H87" s="1920"/>
      <c r="I87" s="1923"/>
      <c r="J87" s="847"/>
    </row>
    <row r="88" spans="1:10" ht="27.95" customHeight="1">
      <c r="A88" s="2083"/>
      <c r="B88" s="1950"/>
      <c r="C88" s="1959"/>
      <c r="D88" s="1922">
        <f>'BS old'!E47</f>
        <v>0</v>
      </c>
      <c r="E88" s="1922"/>
      <c r="F88" s="1922"/>
      <c r="G88" s="850"/>
      <c r="H88" s="1919">
        <f>'BS old'!G47</f>
        <v>0</v>
      </c>
      <c r="I88" s="1920"/>
      <c r="J88" s="1921"/>
    </row>
    <row r="89" spans="1:10" s="458" customFormat="1" ht="27.95" customHeight="1">
      <c r="A89" s="2080" t="s">
        <v>616</v>
      </c>
      <c r="B89" s="1948" t="s">
        <v>1552</v>
      </c>
      <c r="C89" s="1959" t="s">
        <v>921</v>
      </c>
      <c r="D89" s="1922">
        <f>'BS old'!D48</f>
        <v>0</v>
      </c>
      <c r="E89" s="1922"/>
      <c r="F89" s="1919"/>
      <c r="G89" s="1919">
        <f>'BS old'!F48</f>
        <v>0</v>
      </c>
      <c r="H89" s="1920"/>
      <c r="I89" s="1923"/>
      <c r="J89" s="847"/>
    </row>
    <row r="90" spans="1:10" s="458" customFormat="1" ht="27.95" customHeight="1">
      <c r="A90" s="2081"/>
      <c r="B90" s="2093"/>
      <c r="C90" s="1959"/>
      <c r="D90" s="1922">
        <f>'BS old'!E48</f>
        <v>0</v>
      </c>
      <c r="E90" s="1922"/>
      <c r="F90" s="1922"/>
      <c r="G90" s="850"/>
      <c r="H90" s="1919">
        <f>'BS old'!G48</f>
        <v>0</v>
      </c>
      <c r="I90" s="1920"/>
      <c r="J90" s="1921"/>
    </row>
    <row r="91" spans="1:10" s="458" customFormat="1" ht="27.95" customHeight="1">
      <c r="A91" s="2078" t="s">
        <v>532</v>
      </c>
      <c r="B91" s="2093" t="s">
        <v>619</v>
      </c>
      <c r="C91" s="1959" t="s">
        <v>924</v>
      </c>
      <c r="D91" s="1922">
        <f>'BS old'!D49</f>
        <v>0</v>
      </c>
      <c r="E91" s="1922"/>
      <c r="F91" s="1919"/>
      <c r="G91" s="1919">
        <f>'BS old'!F49</f>
        <v>0</v>
      </c>
      <c r="H91" s="1920"/>
      <c r="I91" s="1923"/>
      <c r="J91" s="847"/>
    </row>
    <row r="92" spans="1:10" s="458" customFormat="1" ht="27.95" customHeight="1">
      <c r="A92" s="2001"/>
      <c r="B92" s="2002"/>
      <c r="C92" s="1959"/>
      <c r="D92" s="1922">
        <f>'BS old'!E49</f>
        <v>0</v>
      </c>
      <c r="E92" s="1922"/>
      <c r="F92" s="1922"/>
      <c r="G92" s="850"/>
      <c r="H92" s="1919">
        <f>'BS old'!G49</f>
        <v>0</v>
      </c>
      <c r="I92" s="1920"/>
      <c r="J92" s="1921"/>
    </row>
    <row r="93" spans="1:10" ht="27.95" customHeight="1">
      <c r="A93" s="2078" t="s">
        <v>535</v>
      </c>
      <c r="B93" s="2093" t="s">
        <v>1553</v>
      </c>
      <c r="C93" s="1959" t="s">
        <v>927</v>
      </c>
      <c r="D93" s="1922">
        <f>'BS old'!D50</f>
        <v>0</v>
      </c>
      <c r="E93" s="1922"/>
      <c r="F93" s="1919"/>
      <c r="G93" s="1919">
        <f>'BS old'!F50</f>
        <v>0</v>
      </c>
      <c r="H93" s="1920"/>
      <c r="I93" s="1923"/>
      <c r="J93" s="847"/>
    </row>
    <row r="94" spans="1:10" ht="27.95" customHeight="1">
      <c r="A94" s="2001"/>
      <c r="B94" s="2002"/>
      <c r="C94" s="1959"/>
      <c r="D94" s="1922">
        <f>'BS old'!E50</f>
        <v>0</v>
      </c>
      <c r="E94" s="1922"/>
      <c r="F94" s="1922"/>
      <c r="G94" s="802"/>
      <c r="H94" s="1919">
        <f>'BS old'!G50</f>
        <v>0</v>
      </c>
      <c r="I94" s="1920"/>
      <c r="J94" s="1921"/>
    </row>
    <row r="95" spans="1:10" ht="11.25" customHeight="1">
      <c r="A95" s="2067" t="s">
        <v>1509</v>
      </c>
      <c r="B95" s="2069" t="s">
        <v>1510</v>
      </c>
      <c r="C95" s="2071" t="s">
        <v>1511</v>
      </c>
      <c r="D95" s="1926" t="s">
        <v>1512</v>
      </c>
      <c r="E95" s="1927"/>
      <c r="F95" s="1927"/>
      <c r="G95" s="1927"/>
      <c r="H95" s="1928"/>
      <c r="I95" s="1946" t="s">
        <v>1513</v>
      </c>
      <c r="J95" s="1947"/>
    </row>
    <row r="96" spans="1:10" ht="11.25" customHeight="1">
      <c r="A96" s="2067"/>
      <c r="B96" s="2069"/>
      <c r="C96" s="2071"/>
      <c r="D96" s="1991">
        <v>1</v>
      </c>
      <c r="E96" s="1924" t="s">
        <v>1514</v>
      </c>
      <c r="F96" s="1942"/>
      <c r="G96" s="1929" t="s">
        <v>1515</v>
      </c>
      <c r="H96" s="1930"/>
      <c r="I96" s="1926"/>
      <c r="J96" s="1933"/>
    </row>
    <row r="97" spans="1:12" ht="12" customHeight="1">
      <c r="A97" s="1989"/>
      <c r="B97" s="1988"/>
      <c r="C97" s="1997"/>
      <c r="D97" s="2072"/>
      <c r="E97" s="1924" t="s">
        <v>1516</v>
      </c>
      <c r="F97" s="1942"/>
      <c r="G97" s="1926"/>
      <c r="H97" s="1928"/>
      <c r="I97" s="1924" t="s">
        <v>1517</v>
      </c>
      <c r="J97" s="1925"/>
    </row>
    <row r="98" spans="1:12" ht="27.95" customHeight="1">
      <c r="A98" s="2078" t="s">
        <v>538</v>
      </c>
      <c r="B98" s="2094" t="s">
        <v>1554</v>
      </c>
      <c r="C98" s="1962" t="s">
        <v>930</v>
      </c>
      <c r="D98" s="1922">
        <f>'BS old'!D51</f>
        <v>0</v>
      </c>
      <c r="E98" s="1922"/>
      <c r="F98" s="1922"/>
      <c r="G98" s="1919">
        <f>'BS old'!F51</f>
        <v>0</v>
      </c>
      <c r="H98" s="1920"/>
      <c r="I98" s="1923"/>
      <c r="J98" s="847"/>
      <c r="L98" s="510" t="s">
        <v>1093</v>
      </c>
    </row>
    <row r="99" spans="1:12" ht="27.95" customHeight="1">
      <c r="A99" s="2001"/>
      <c r="B99" s="2002"/>
      <c r="C99" s="1959"/>
      <c r="D99" s="1922">
        <f>'BS old'!E51</f>
        <v>0</v>
      </c>
      <c r="E99" s="1922"/>
      <c r="F99" s="1922"/>
      <c r="G99" s="848"/>
      <c r="H99" s="1919">
        <f>'BS old'!G51</f>
        <v>0</v>
      </c>
      <c r="I99" s="1920"/>
      <c r="J99" s="1921"/>
    </row>
    <row r="100" spans="1:12" ht="27.95" customHeight="1">
      <c r="A100" s="2078" t="s">
        <v>541</v>
      </c>
      <c r="B100" s="1948" t="s">
        <v>1555</v>
      </c>
      <c r="C100" s="1959" t="s">
        <v>933</v>
      </c>
      <c r="D100" s="1922">
        <f>'BS old'!D52</f>
        <v>0</v>
      </c>
      <c r="E100" s="1922"/>
      <c r="F100" s="1922"/>
      <c r="G100" s="1919">
        <f>'BS old'!F52</f>
        <v>0</v>
      </c>
      <c r="H100" s="1920"/>
      <c r="I100" s="1923"/>
      <c r="J100" s="847"/>
    </row>
    <row r="101" spans="1:12" ht="27.95" customHeight="1">
      <c r="A101" s="2001"/>
      <c r="B101" s="1948"/>
      <c r="C101" s="1959"/>
      <c r="D101" s="1922">
        <f>'BS old'!E52</f>
        <v>0</v>
      </c>
      <c r="E101" s="1922"/>
      <c r="F101" s="1922"/>
      <c r="G101" s="848"/>
      <c r="H101" s="1919">
        <f>'BS old'!G52</f>
        <v>0</v>
      </c>
      <c r="I101" s="1920"/>
      <c r="J101" s="1921"/>
    </row>
    <row r="102" spans="1:12" ht="27.95" customHeight="1">
      <c r="A102" s="2078" t="s">
        <v>544</v>
      </c>
      <c r="B102" s="1948" t="s">
        <v>1556</v>
      </c>
      <c r="C102" s="1962" t="s">
        <v>936</v>
      </c>
      <c r="D102" s="1922">
        <f>'BS old'!D53</f>
        <v>0</v>
      </c>
      <c r="E102" s="1922"/>
      <c r="F102" s="1922"/>
      <c r="G102" s="1919">
        <f>'BS old'!F53</f>
        <v>0</v>
      </c>
      <c r="H102" s="1920"/>
      <c r="I102" s="1923"/>
      <c r="J102" s="847"/>
    </row>
    <row r="103" spans="1:12" ht="27.95" customHeight="1">
      <c r="A103" s="2001"/>
      <c r="B103" s="1948"/>
      <c r="C103" s="1959"/>
      <c r="D103" s="1922">
        <f>'BS old'!E53</f>
        <v>0</v>
      </c>
      <c r="E103" s="1922"/>
      <c r="F103" s="1922"/>
      <c r="G103" s="848"/>
      <c r="H103" s="1919">
        <f>'BS old'!G53</f>
        <v>0</v>
      </c>
      <c r="I103" s="1920"/>
      <c r="J103" s="1921"/>
    </row>
    <row r="104" spans="1:12" ht="27.95" customHeight="1">
      <c r="A104" s="2078" t="s">
        <v>547</v>
      </c>
      <c r="B104" s="1948" t="s">
        <v>1557</v>
      </c>
      <c r="C104" s="1959" t="s">
        <v>939</v>
      </c>
      <c r="D104" s="1922">
        <f>'BS old'!D54</f>
        <v>0</v>
      </c>
      <c r="E104" s="1922"/>
      <c r="F104" s="1922"/>
      <c r="G104" s="1919">
        <f>'BS old'!F54</f>
        <v>0</v>
      </c>
      <c r="H104" s="1920"/>
      <c r="I104" s="1923"/>
      <c r="J104" s="847"/>
    </row>
    <row r="105" spans="1:12" ht="27.95" customHeight="1">
      <c r="A105" s="2001"/>
      <c r="B105" s="1948"/>
      <c r="C105" s="1959"/>
      <c r="D105" s="1922">
        <f>'BS old'!E54</f>
        <v>0</v>
      </c>
      <c r="E105" s="1922"/>
      <c r="F105" s="1922"/>
      <c r="G105" s="848"/>
      <c r="H105" s="1919">
        <f>'BS old'!G54</f>
        <v>0</v>
      </c>
      <c r="I105" s="1920"/>
      <c r="J105" s="1921"/>
    </row>
    <row r="106" spans="1:12" ht="27.95" customHeight="1">
      <c r="A106" s="2095" t="s">
        <v>631</v>
      </c>
      <c r="B106" s="1950" t="s">
        <v>632</v>
      </c>
      <c r="C106" s="1962" t="s">
        <v>941</v>
      </c>
      <c r="D106" s="1922">
        <f>'BS old'!D55</f>
        <v>0</v>
      </c>
      <c r="E106" s="1922"/>
      <c r="F106" s="1922"/>
      <c r="G106" s="1919">
        <f>'BS old'!F55</f>
        <v>0</v>
      </c>
      <c r="H106" s="1920"/>
      <c r="I106" s="1923"/>
      <c r="J106" s="847"/>
    </row>
    <row r="107" spans="1:12" ht="27.95" customHeight="1">
      <c r="A107" s="2000"/>
      <c r="B107" s="1950"/>
      <c r="C107" s="1959"/>
      <c r="D107" s="1922">
        <f>'BS old'!E55</f>
        <v>0</v>
      </c>
      <c r="E107" s="1922"/>
      <c r="F107" s="1922"/>
      <c r="G107" s="848"/>
      <c r="H107" s="1919">
        <f>'BS old'!G55</f>
        <v>0</v>
      </c>
      <c r="I107" s="1920"/>
      <c r="J107" s="1921"/>
    </row>
    <row r="108" spans="1:12" s="458" customFormat="1" ht="27.95" customHeight="1">
      <c r="A108" s="2096" t="s">
        <v>634</v>
      </c>
      <c r="B108" s="1948" t="s">
        <v>1558</v>
      </c>
      <c r="C108" s="1959" t="s">
        <v>944</v>
      </c>
      <c r="D108" s="1922">
        <f>'BS old'!D56</f>
        <v>0</v>
      </c>
      <c r="E108" s="1922"/>
      <c r="F108" s="1922"/>
      <c r="G108" s="1919">
        <f>'BS old'!F56</f>
        <v>0</v>
      </c>
      <c r="H108" s="1920"/>
      <c r="I108" s="1923"/>
      <c r="J108" s="847"/>
    </row>
    <row r="109" spans="1:12" s="458" customFormat="1" ht="27.95" customHeight="1">
      <c r="A109" s="2097"/>
      <c r="B109" s="1948"/>
      <c r="C109" s="1959"/>
      <c r="D109" s="1922">
        <f>'BS old'!E56</f>
        <v>0</v>
      </c>
      <c r="E109" s="1922"/>
      <c r="F109" s="1922"/>
      <c r="G109" s="848"/>
      <c r="H109" s="1919">
        <f>'BS old'!G56</f>
        <v>0</v>
      </c>
      <c r="I109" s="1920"/>
      <c r="J109" s="1921"/>
    </row>
    <row r="110" spans="1:12" s="458" customFormat="1" ht="27.95" customHeight="1">
      <c r="A110" s="2078" t="s">
        <v>532</v>
      </c>
      <c r="B110" s="1948" t="s">
        <v>619</v>
      </c>
      <c r="C110" s="1962" t="s">
        <v>947</v>
      </c>
      <c r="D110" s="1922">
        <f>'BS old'!D57</f>
        <v>0</v>
      </c>
      <c r="E110" s="1922"/>
      <c r="F110" s="1922"/>
      <c r="G110" s="1919">
        <f>'BS old'!F57</f>
        <v>0</v>
      </c>
      <c r="H110" s="1920"/>
      <c r="I110" s="1923"/>
      <c r="J110" s="847"/>
    </row>
    <row r="111" spans="1:12" s="458" customFormat="1" ht="27.95" customHeight="1">
      <c r="A111" s="2001"/>
      <c r="B111" s="1948"/>
      <c r="C111" s="1959"/>
      <c r="D111" s="1922">
        <f>'BS old'!E57</f>
        <v>0</v>
      </c>
      <c r="E111" s="1922"/>
      <c r="F111" s="1922"/>
      <c r="G111" s="848"/>
      <c r="H111" s="1919">
        <f>'BS old'!G57</f>
        <v>0</v>
      </c>
      <c r="I111" s="1920"/>
      <c r="J111" s="1921"/>
    </row>
    <row r="112" spans="1:12" ht="27.95" customHeight="1">
      <c r="A112" s="2078" t="s">
        <v>535</v>
      </c>
      <c r="B112" s="1948" t="s">
        <v>1559</v>
      </c>
      <c r="C112" s="1959" t="s">
        <v>950</v>
      </c>
      <c r="D112" s="1922">
        <f>'BS old'!D58</f>
        <v>0</v>
      </c>
      <c r="E112" s="1922"/>
      <c r="F112" s="1922"/>
      <c r="G112" s="1919">
        <f>'BS old'!F58</f>
        <v>0</v>
      </c>
      <c r="H112" s="1920"/>
      <c r="I112" s="1923"/>
      <c r="J112" s="847"/>
    </row>
    <row r="113" spans="1:10" ht="27.95" customHeight="1">
      <c r="A113" s="2001"/>
      <c r="B113" s="1948"/>
      <c r="C113" s="1959"/>
      <c r="D113" s="1922">
        <f>'BS old'!E58</f>
        <v>0</v>
      </c>
      <c r="E113" s="1922"/>
      <c r="F113" s="1922"/>
      <c r="G113" s="848"/>
      <c r="H113" s="1919">
        <f>'BS old'!G58</f>
        <v>0</v>
      </c>
      <c r="I113" s="1920"/>
      <c r="J113" s="1921"/>
    </row>
    <row r="114" spans="1:10" ht="27.95" customHeight="1">
      <c r="A114" s="2078" t="s">
        <v>538</v>
      </c>
      <c r="B114" s="1948" t="s">
        <v>1554</v>
      </c>
      <c r="C114" s="1962" t="s">
        <v>952</v>
      </c>
      <c r="D114" s="1922">
        <f>'BS old'!D59</f>
        <v>0</v>
      </c>
      <c r="E114" s="1922"/>
      <c r="F114" s="1922"/>
      <c r="G114" s="1919">
        <f>'BS old'!F59</f>
        <v>0</v>
      </c>
      <c r="H114" s="1920"/>
      <c r="I114" s="1923"/>
      <c r="J114" s="847"/>
    </row>
    <row r="115" spans="1:10" ht="27.95" customHeight="1">
      <c r="A115" s="2001"/>
      <c r="B115" s="1948"/>
      <c r="C115" s="1959"/>
      <c r="D115" s="1922">
        <f>'BS old'!E59</f>
        <v>0</v>
      </c>
      <c r="E115" s="1922"/>
      <c r="F115" s="1922"/>
      <c r="G115" s="848"/>
      <c r="H115" s="1919">
        <f>'BS old'!G59</f>
        <v>0</v>
      </c>
      <c r="I115" s="1920"/>
      <c r="J115" s="1921"/>
    </row>
    <row r="116" spans="1:10" ht="27.95" customHeight="1">
      <c r="A116" s="2078" t="s">
        <v>541</v>
      </c>
      <c r="B116" s="1948" t="s">
        <v>1560</v>
      </c>
      <c r="C116" s="1959" t="s">
        <v>954</v>
      </c>
      <c r="D116" s="1922">
        <f>'BS old'!D60</f>
        <v>0</v>
      </c>
      <c r="E116" s="1922"/>
      <c r="F116" s="1922"/>
      <c r="G116" s="1919">
        <f>'BS old'!F60</f>
        <v>0</v>
      </c>
      <c r="H116" s="1920"/>
      <c r="I116" s="1923"/>
      <c r="J116" s="847"/>
    </row>
    <row r="117" spans="1:10" ht="27.95" customHeight="1">
      <c r="A117" s="2001"/>
      <c r="B117" s="1948"/>
      <c r="C117" s="1959"/>
      <c r="D117" s="1922">
        <f>'BS old'!E60</f>
        <v>0</v>
      </c>
      <c r="E117" s="1922"/>
      <c r="F117" s="1922"/>
      <c r="G117" s="848"/>
      <c r="H117" s="1919">
        <f>'BS old'!G60</f>
        <v>0</v>
      </c>
      <c r="I117" s="1920"/>
      <c r="J117" s="1921"/>
    </row>
    <row r="118" spans="1:10" ht="27.95" customHeight="1">
      <c r="A118" s="2078" t="s">
        <v>544</v>
      </c>
      <c r="B118" s="1948" t="s">
        <v>1561</v>
      </c>
      <c r="C118" s="1962" t="s">
        <v>957</v>
      </c>
      <c r="D118" s="1922">
        <f>'BS old'!D61</f>
        <v>0</v>
      </c>
      <c r="E118" s="1922"/>
      <c r="F118" s="1922"/>
      <c r="G118" s="1919">
        <f>'BS old'!F61</f>
        <v>0</v>
      </c>
      <c r="H118" s="1920"/>
      <c r="I118" s="1923"/>
      <c r="J118" s="847"/>
    </row>
    <row r="119" spans="1:10" ht="27.95" customHeight="1">
      <c r="A119" s="2001"/>
      <c r="B119" s="1948"/>
      <c r="C119" s="1959"/>
      <c r="D119" s="1922">
        <f>'BS old'!E61</f>
        <v>0</v>
      </c>
      <c r="E119" s="1922"/>
      <c r="F119" s="1922"/>
      <c r="G119" s="848"/>
      <c r="H119" s="1919">
        <f>'BS old'!G61</f>
        <v>0</v>
      </c>
      <c r="I119" s="1920"/>
      <c r="J119" s="1921"/>
    </row>
    <row r="120" spans="1:10" ht="27.95" customHeight="1">
      <c r="A120" s="2078" t="s">
        <v>547</v>
      </c>
      <c r="B120" s="1948" t="s">
        <v>1562</v>
      </c>
      <c r="C120" s="1959" t="s">
        <v>960</v>
      </c>
      <c r="D120" s="1922">
        <f>'BS old'!D62</f>
        <v>0</v>
      </c>
      <c r="E120" s="1922"/>
      <c r="F120" s="1922"/>
      <c r="G120" s="1919">
        <f>'BS old'!F62</f>
        <v>0</v>
      </c>
      <c r="H120" s="1920"/>
      <c r="I120" s="1923"/>
      <c r="J120" s="847"/>
    </row>
    <row r="121" spans="1:10" ht="27.95" customHeight="1">
      <c r="A121" s="2001"/>
      <c r="B121" s="1948"/>
      <c r="C121" s="1959"/>
      <c r="D121" s="1922">
        <f>'BS old'!E62</f>
        <v>0</v>
      </c>
      <c r="E121" s="1922"/>
      <c r="F121" s="1922"/>
      <c r="G121" s="848"/>
      <c r="H121" s="1919">
        <f>'BS old'!G62</f>
        <v>0</v>
      </c>
      <c r="I121" s="1920"/>
      <c r="J121" s="1921"/>
    </row>
    <row r="122" spans="1:10" ht="27.95" customHeight="1">
      <c r="A122" s="2078" t="s">
        <v>568</v>
      </c>
      <c r="B122" s="1948" t="s">
        <v>1556</v>
      </c>
      <c r="C122" s="1962" t="s">
        <v>962</v>
      </c>
      <c r="D122" s="1922">
        <f>'BS old'!D63</f>
        <v>0</v>
      </c>
      <c r="E122" s="1922"/>
      <c r="F122" s="1922"/>
      <c r="G122" s="1919">
        <f>'BS old'!F63</f>
        <v>0</v>
      </c>
      <c r="H122" s="1920"/>
      <c r="I122" s="1923"/>
      <c r="J122" s="847"/>
    </row>
    <row r="123" spans="1:10" ht="27.95" customHeight="1">
      <c r="A123" s="2001"/>
      <c r="B123" s="2093"/>
      <c r="C123" s="1959"/>
      <c r="D123" s="1922">
        <f>'BS old'!E63</f>
        <v>0</v>
      </c>
      <c r="E123" s="1922"/>
      <c r="F123" s="1922"/>
      <c r="G123" s="848"/>
      <c r="H123" s="1919">
        <f>'BS old'!G63</f>
        <v>0</v>
      </c>
      <c r="I123" s="1920"/>
      <c r="J123" s="1921"/>
    </row>
    <row r="124" spans="1:10" ht="27.95" customHeight="1">
      <c r="A124" s="2095" t="s">
        <v>649</v>
      </c>
      <c r="B124" s="1950" t="s">
        <v>650</v>
      </c>
      <c r="C124" s="1959" t="s">
        <v>965</v>
      </c>
      <c r="D124" s="2089">
        <f>'BS old'!D64</f>
        <v>0</v>
      </c>
      <c r="E124" s="2089"/>
      <c r="F124" s="2089"/>
      <c r="G124" s="1919">
        <f>'BS old'!F64</f>
        <v>0</v>
      </c>
      <c r="H124" s="1920"/>
      <c r="I124" s="1923"/>
      <c r="J124" s="847"/>
    </row>
    <row r="125" spans="1:10" ht="27.95" customHeight="1">
      <c r="A125" s="2000"/>
      <c r="B125" s="1950"/>
      <c r="C125" s="1959"/>
      <c r="D125" s="1922">
        <f>'BS old'!E64</f>
        <v>0</v>
      </c>
      <c r="E125" s="1922"/>
      <c r="F125" s="1922"/>
      <c r="G125" s="848"/>
      <c r="H125" s="1919">
        <f>'BS old'!G64</f>
        <v>0</v>
      </c>
      <c r="I125" s="1920"/>
      <c r="J125" s="1921"/>
    </row>
    <row r="126" spans="1:10" s="458" customFormat="1" ht="27.95" customHeight="1">
      <c r="A126" s="2098" t="s">
        <v>652</v>
      </c>
      <c r="B126" s="1948" t="s">
        <v>1563</v>
      </c>
      <c r="C126" s="1962" t="s">
        <v>968</v>
      </c>
      <c r="D126" s="1922">
        <f>'BS old'!D65</f>
        <v>0</v>
      </c>
      <c r="E126" s="1922"/>
      <c r="F126" s="1922"/>
      <c r="G126" s="1919">
        <f>'BS old'!F65</f>
        <v>0</v>
      </c>
      <c r="H126" s="1920"/>
      <c r="I126" s="1923"/>
      <c r="J126" s="847"/>
    </row>
    <row r="127" spans="1:10" s="458" customFormat="1" ht="27.95" customHeight="1">
      <c r="A127" s="2099"/>
      <c r="B127" s="1948"/>
      <c r="C127" s="1959"/>
      <c r="D127" s="1922">
        <f>'BS old'!E65</f>
        <v>0</v>
      </c>
      <c r="E127" s="1922"/>
      <c r="F127" s="1922"/>
      <c r="G127" s="812"/>
      <c r="H127" s="1919">
        <f>'BS old'!G65</f>
        <v>0</v>
      </c>
      <c r="I127" s="1920"/>
      <c r="J127" s="1921"/>
    </row>
    <row r="128" spans="1:10" ht="11.25" customHeight="1">
      <c r="A128" s="2067" t="s">
        <v>1509</v>
      </c>
      <c r="B128" s="2069" t="s">
        <v>1510</v>
      </c>
      <c r="C128" s="2071" t="s">
        <v>1511</v>
      </c>
      <c r="D128" s="1926" t="s">
        <v>1512</v>
      </c>
      <c r="E128" s="1927"/>
      <c r="F128" s="1927"/>
      <c r="G128" s="1927"/>
      <c r="H128" s="1928"/>
      <c r="I128" s="1946" t="s">
        <v>1513</v>
      </c>
      <c r="J128" s="1947"/>
    </row>
    <row r="129" spans="1:10" ht="11.25" customHeight="1">
      <c r="A129" s="2067"/>
      <c r="B129" s="2069"/>
      <c r="C129" s="2071"/>
      <c r="D129" s="1991">
        <v>1</v>
      </c>
      <c r="E129" s="1924" t="s">
        <v>1514</v>
      </c>
      <c r="F129" s="1942"/>
      <c r="G129" s="1929" t="s">
        <v>1515</v>
      </c>
      <c r="H129" s="1930"/>
      <c r="I129" s="1926"/>
      <c r="J129" s="1933"/>
    </row>
    <row r="130" spans="1:10" ht="11.25" customHeight="1">
      <c r="A130" s="1989"/>
      <c r="B130" s="1988"/>
      <c r="C130" s="1997"/>
      <c r="D130" s="2072"/>
      <c r="E130" s="1924" t="s">
        <v>1516</v>
      </c>
      <c r="F130" s="1942"/>
      <c r="G130" s="1926"/>
      <c r="H130" s="1928"/>
      <c r="I130" s="1924" t="s">
        <v>1517</v>
      </c>
      <c r="J130" s="1925"/>
    </row>
    <row r="131" spans="1:10" s="527" customFormat="1" ht="27.95" customHeight="1">
      <c r="A131" s="2078" t="s">
        <v>532</v>
      </c>
      <c r="B131" s="2002" t="s">
        <v>1564</v>
      </c>
      <c r="C131" s="1959" t="s">
        <v>656</v>
      </c>
      <c r="D131" s="1922">
        <f>'BS old'!D66</f>
        <v>0</v>
      </c>
      <c r="E131" s="1922"/>
      <c r="F131" s="1922"/>
      <c r="G131" s="1919">
        <f>'BS old'!F66</f>
        <v>0</v>
      </c>
      <c r="H131" s="1920"/>
      <c r="I131" s="1923"/>
      <c r="J131" s="528"/>
    </row>
    <row r="132" spans="1:10" s="527" customFormat="1" ht="27.95" customHeight="1">
      <c r="A132" s="2001"/>
      <c r="B132" s="1948"/>
      <c r="C132" s="1959"/>
      <c r="D132" s="1922">
        <f>'BS old'!E66</f>
        <v>0</v>
      </c>
      <c r="E132" s="1922"/>
      <c r="F132" s="1922"/>
      <c r="G132" s="849"/>
      <c r="H132" s="1919">
        <f>'BS old'!G66</f>
        <v>0</v>
      </c>
      <c r="I132" s="1920"/>
      <c r="J132" s="1921"/>
    </row>
    <row r="133" spans="1:10" s="527" customFormat="1" ht="27.95" customHeight="1">
      <c r="A133" s="2078" t="s">
        <v>535</v>
      </c>
      <c r="B133" s="1948" t="s">
        <v>1565</v>
      </c>
      <c r="C133" s="1959" t="s">
        <v>658</v>
      </c>
      <c r="D133" s="1922">
        <f>'BS old'!D67</f>
        <v>0</v>
      </c>
      <c r="E133" s="1922"/>
      <c r="F133" s="1922"/>
      <c r="G133" s="1919">
        <f>'BS old'!F67</f>
        <v>0</v>
      </c>
      <c r="H133" s="1920"/>
      <c r="I133" s="1923"/>
      <c r="J133" s="528"/>
    </row>
    <row r="134" spans="1:10" ht="27.95" customHeight="1">
      <c r="A134" s="2001"/>
      <c r="B134" s="1948"/>
      <c r="C134" s="1959"/>
      <c r="D134" s="1922">
        <f>'BS old'!E67</f>
        <v>0</v>
      </c>
      <c r="E134" s="1922"/>
      <c r="F134" s="1922"/>
      <c r="G134" s="849"/>
      <c r="H134" s="1919">
        <f>'BS old'!G67</f>
        <v>0</v>
      </c>
      <c r="I134" s="1920"/>
      <c r="J134" s="1921"/>
    </row>
    <row r="135" spans="1:10" ht="27.95" customHeight="1">
      <c r="A135" s="2078" t="s">
        <v>538</v>
      </c>
      <c r="B135" s="1948" t="s">
        <v>1566</v>
      </c>
      <c r="C135" s="1959" t="s">
        <v>660</v>
      </c>
      <c r="D135" s="1922">
        <f>'BS old'!D68</f>
        <v>0</v>
      </c>
      <c r="E135" s="1922"/>
      <c r="F135" s="1922"/>
      <c r="G135" s="1919">
        <f>'BS old'!F68</f>
        <v>0</v>
      </c>
      <c r="H135" s="1920"/>
      <c r="I135" s="1923"/>
      <c r="J135" s="847"/>
    </row>
    <row r="136" spans="1:10" ht="27.95" customHeight="1">
      <c r="A136" s="2001"/>
      <c r="B136" s="1948"/>
      <c r="C136" s="1959"/>
      <c r="D136" s="1922">
        <f>'BS old'!E68</f>
        <v>0</v>
      </c>
      <c r="E136" s="1922"/>
      <c r="F136" s="1922"/>
      <c r="G136" s="849"/>
      <c r="H136" s="1919">
        <f>'BS old'!G68</f>
        <v>0</v>
      </c>
      <c r="I136" s="1920"/>
      <c r="J136" s="1921"/>
    </row>
    <row r="137" spans="1:10" ht="27.95" customHeight="1">
      <c r="A137" s="2078" t="s">
        <v>541</v>
      </c>
      <c r="B137" s="1948" t="s">
        <v>1567</v>
      </c>
      <c r="C137" s="1959" t="s">
        <v>662</v>
      </c>
      <c r="D137" s="1922">
        <f>'BS old'!D69</f>
        <v>0</v>
      </c>
      <c r="E137" s="1922"/>
      <c r="F137" s="1922"/>
      <c r="G137" s="1919">
        <f>'BS old'!F69</f>
        <v>0</v>
      </c>
      <c r="H137" s="1920"/>
      <c r="I137" s="1923"/>
      <c r="J137" s="847"/>
    </row>
    <row r="138" spans="1:10" ht="27.95" customHeight="1">
      <c r="A138" s="2001"/>
      <c r="B138" s="1948"/>
      <c r="C138" s="1959"/>
      <c r="D138" s="1922">
        <f>'BS old'!E69</f>
        <v>0</v>
      </c>
      <c r="E138" s="1922"/>
      <c r="F138" s="1922"/>
      <c r="G138" s="849"/>
      <c r="H138" s="1919">
        <f>'BS old'!G69</f>
        <v>0</v>
      </c>
      <c r="I138" s="1920"/>
      <c r="J138" s="1921"/>
    </row>
    <row r="139" spans="1:10" ht="27.95" customHeight="1">
      <c r="A139" s="2076" t="s">
        <v>663</v>
      </c>
      <c r="B139" s="1950" t="s">
        <v>1568</v>
      </c>
      <c r="C139" s="1996" t="s">
        <v>665</v>
      </c>
      <c r="D139" s="1922">
        <f>'BS old'!D70</f>
        <v>0</v>
      </c>
      <c r="E139" s="1922"/>
      <c r="F139" s="1922"/>
      <c r="G139" s="1919">
        <f>'BS old'!F70</f>
        <v>0</v>
      </c>
      <c r="H139" s="1920"/>
      <c r="I139" s="1923"/>
      <c r="J139" s="847"/>
    </row>
    <row r="140" spans="1:10" ht="27.95" customHeight="1">
      <c r="A140" s="2077"/>
      <c r="B140" s="1950"/>
      <c r="C140" s="1996"/>
      <c r="D140" s="1922">
        <f>'BS old'!E70</f>
        <v>0</v>
      </c>
      <c r="E140" s="1922"/>
      <c r="F140" s="1922"/>
      <c r="G140" s="849"/>
      <c r="H140" s="1919">
        <f>'BS old'!G70</f>
        <v>0</v>
      </c>
      <c r="I140" s="1920"/>
      <c r="J140" s="1921"/>
    </row>
    <row r="141" spans="1:10" ht="27.95" customHeight="1">
      <c r="A141" s="2098" t="s">
        <v>666</v>
      </c>
      <c r="B141" s="2100" t="s">
        <v>1569</v>
      </c>
      <c r="C141" s="1959" t="s">
        <v>668</v>
      </c>
      <c r="D141" s="1922">
        <f>'BS old'!D71</f>
        <v>0</v>
      </c>
      <c r="E141" s="1922"/>
      <c r="F141" s="1922"/>
      <c r="G141" s="1919">
        <f>'BS old'!F71</f>
        <v>0</v>
      </c>
      <c r="H141" s="1920"/>
      <c r="I141" s="1923"/>
      <c r="J141" s="847"/>
    </row>
    <row r="142" spans="1:10" ht="27.95" customHeight="1">
      <c r="A142" s="2099"/>
      <c r="B142" s="1948"/>
      <c r="C142" s="1959"/>
      <c r="D142" s="1922">
        <f>'BS old'!E71</f>
        <v>0</v>
      </c>
      <c r="E142" s="1922"/>
      <c r="F142" s="1922"/>
      <c r="G142" s="849"/>
      <c r="H142" s="1919">
        <f>'BS old'!G71</f>
        <v>0</v>
      </c>
      <c r="I142" s="1920"/>
      <c r="J142" s="1921"/>
    </row>
    <row r="143" spans="1:10" ht="27.95" customHeight="1">
      <c r="A143" s="2078" t="s">
        <v>532</v>
      </c>
      <c r="B143" s="2100" t="s">
        <v>1570</v>
      </c>
      <c r="C143" s="1959" t="s">
        <v>670</v>
      </c>
      <c r="D143" s="1922">
        <f>'BS old'!D72</f>
        <v>0</v>
      </c>
      <c r="E143" s="1922"/>
      <c r="F143" s="1922"/>
      <c r="G143" s="1919">
        <f>'BS old'!F72</f>
        <v>0</v>
      </c>
      <c r="H143" s="1920"/>
      <c r="I143" s="1923"/>
      <c r="J143" s="847"/>
    </row>
    <row r="144" spans="1:10" s="458" customFormat="1" ht="27.95" customHeight="1">
      <c r="A144" s="2001"/>
      <c r="B144" s="1948"/>
      <c r="C144" s="1959"/>
      <c r="D144" s="1922">
        <f>'BS old'!E72</f>
        <v>0</v>
      </c>
      <c r="E144" s="1922"/>
      <c r="F144" s="1922"/>
      <c r="G144" s="849"/>
      <c r="H144" s="1919">
        <f>'BS old'!G72</f>
        <v>0</v>
      </c>
      <c r="I144" s="1920"/>
      <c r="J144" s="1921"/>
    </row>
    <row r="145" spans="1:10" s="458" customFormat="1" ht="27.95" customHeight="1">
      <c r="A145" s="2078" t="s">
        <v>535</v>
      </c>
      <c r="B145" s="2100" t="s">
        <v>1571</v>
      </c>
      <c r="C145" s="1959" t="s">
        <v>672</v>
      </c>
      <c r="D145" s="1922">
        <f>'BS old'!D73</f>
        <v>0</v>
      </c>
      <c r="E145" s="1922"/>
      <c r="F145" s="1922"/>
      <c r="G145" s="1919">
        <f>'BS old'!F73</f>
        <v>0</v>
      </c>
      <c r="H145" s="1920"/>
      <c r="I145" s="1923"/>
      <c r="J145" s="847"/>
    </row>
    <row r="146" spans="1:10" ht="27.95" customHeight="1">
      <c r="A146" s="2001"/>
      <c r="B146" s="1948"/>
      <c r="C146" s="1959"/>
      <c r="D146" s="1922">
        <f>'BS old'!E73</f>
        <v>0</v>
      </c>
      <c r="E146" s="1922"/>
      <c r="F146" s="1922"/>
      <c r="G146" s="849"/>
      <c r="H146" s="1919">
        <f>'BS old'!G73</f>
        <v>0</v>
      </c>
      <c r="I146" s="1920"/>
      <c r="J146" s="1921"/>
    </row>
    <row r="147" spans="1:10" ht="27.95" customHeight="1">
      <c r="A147" s="2078" t="s">
        <v>538</v>
      </c>
      <c r="B147" s="2100" t="s">
        <v>1572</v>
      </c>
      <c r="C147" s="1959" t="s">
        <v>674</v>
      </c>
      <c r="D147" s="1922">
        <f>'BS old'!D74</f>
        <v>0</v>
      </c>
      <c r="E147" s="1922"/>
      <c r="F147" s="1922"/>
      <c r="G147" s="1919">
        <f>'BS old'!F74</f>
        <v>0</v>
      </c>
      <c r="H147" s="1920"/>
      <c r="I147" s="1923"/>
      <c r="J147" s="847"/>
    </row>
    <row r="148" spans="1:10" s="523" customFormat="1" ht="27.95" customHeight="1">
      <c r="A148" s="2001"/>
      <c r="B148" s="1948"/>
      <c r="C148" s="1959"/>
      <c r="D148" s="1922">
        <f>'BS old'!E74</f>
        <v>0</v>
      </c>
      <c r="E148" s="1922"/>
      <c r="F148" s="1922"/>
      <c r="G148" s="812"/>
      <c r="H148" s="1919">
        <f>'BS old'!G74</f>
        <v>0</v>
      </c>
      <c r="I148" s="1920"/>
      <c r="J148" s="1921"/>
    </row>
    <row r="149" spans="1:10" s="523" customFormat="1" ht="30" customHeight="1">
      <c r="A149" s="804" t="s">
        <v>1509</v>
      </c>
      <c r="B149" s="2101" t="s">
        <v>1573</v>
      </c>
      <c r="C149" s="2102"/>
      <c r="D149" s="2102"/>
      <c r="E149" s="2103"/>
      <c r="F149" s="810" t="s">
        <v>1511</v>
      </c>
      <c r="G149" s="1926" t="s">
        <v>1574</v>
      </c>
      <c r="H149" s="1928"/>
      <c r="I149" s="1926" t="s">
        <v>1575</v>
      </c>
      <c r="J149" s="1933"/>
    </row>
    <row r="150" spans="1:10" s="523" customFormat="1" ht="27.75" customHeight="1">
      <c r="A150" s="524"/>
      <c r="B150" s="2104" t="s">
        <v>1576</v>
      </c>
      <c r="C150" s="2105"/>
      <c r="D150" s="2105"/>
      <c r="E150" s="2106"/>
      <c r="F150" s="814" t="s">
        <v>681</v>
      </c>
      <c r="G150" s="1919">
        <f>'BS old'!D81</f>
        <v>0</v>
      </c>
      <c r="H150" s="1923"/>
      <c r="I150" s="1919">
        <f>'BS old'!E81</f>
        <v>0</v>
      </c>
      <c r="J150" s="1921"/>
    </row>
    <row r="151" spans="1:10" s="523" customFormat="1" ht="27.75" customHeight="1">
      <c r="A151" s="815" t="s">
        <v>523</v>
      </c>
      <c r="B151" s="2104" t="s">
        <v>1577</v>
      </c>
      <c r="C151" s="2105"/>
      <c r="D151" s="2105"/>
      <c r="E151" s="2106"/>
      <c r="F151" s="814" t="s">
        <v>683</v>
      </c>
      <c r="G151" s="1919">
        <f>'BS old'!D82</f>
        <v>0</v>
      </c>
      <c r="H151" s="1923"/>
      <c r="I151" s="1919">
        <f>'BS old'!E82</f>
        <v>0</v>
      </c>
      <c r="J151" s="1921"/>
    </row>
    <row r="152" spans="1:10" ht="27.75" customHeight="1">
      <c r="A152" s="815" t="s">
        <v>526</v>
      </c>
      <c r="B152" s="2104" t="s">
        <v>684</v>
      </c>
      <c r="C152" s="2105"/>
      <c r="D152" s="2105"/>
      <c r="E152" s="2106"/>
      <c r="F152" s="814" t="s">
        <v>685</v>
      </c>
      <c r="G152" s="1919">
        <f>'BS old'!D83</f>
        <v>0</v>
      </c>
      <c r="H152" s="1923"/>
      <c r="I152" s="1919">
        <f>'BS old'!E83</f>
        <v>0</v>
      </c>
      <c r="J152" s="1921"/>
    </row>
    <row r="153" spans="1:10" s="458" customFormat="1" ht="27.75" customHeight="1">
      <c r="A153" s="813" t="s">
        <v>529</v>
      </c>
      <c r="B153" s="2107" t="s">
        <v>686</v>
      </c>
      <c r="C153" s="2108"/>
      <c r="D153" s="2108"/>
      <c r="E153" s="2109"/>
      <c r="F153" s="808" t="s">
        <v>687</v>
      </c>
      <c r="G153" s="1919">
        <f>'BS old'!D84</f>
        <v>0</v>
      </c>
      <c r="H153" s="1923"/>
      <c r="I153" s="1919">
        <f>'BS old'!E84</f>
        <v>0</v>
      </c>
      <c r="J153" s="1921"/>
    </row>
    <row r="154" spans="1:10" s="458" customFormat="1" ht="27.75" customHeight="1">
      <c r="A154" s="806" t="s">
        <v>532</v>
      </c>
      <c r="B154" s="2107" t="s">
        <v>688</v>
      </c>
      <c r="C154" s="2108"/>
      <c r="D154" s="2108"/>
      <c r="E154" s="2109"/>
      <c r="F154" s="808" t="s">
        <v>689</v>
      </c>
      <c r="G154" s="1919">
        <f>'BS old'!D85</f>
        <v>0</v>
      </c>
      <c r="H154" s="1923"/>
      <c r="I154" s="1919">
        <f>'BS old'!E85</f>
        <v>0</v>
      </c>
      <c r="J154" s="1921"/>
    </row>
    <row r="155" spans="1:10" s="458" customFormat="1" ht="27.75" customHeight="1">
      <c r="A155" s="806" t="s">
        <v>535</v>
      </c>
      <c r="B155" s="2107" t="s">
        <v>690</v>
      </c>
      <c r="C155" s="2108"/>
      <c r="D155" s="2108"/>
      <c r="E155" s="2109"/>
      <c r="F155" s="808" t="s">
        <v>691</v>
      </c>
      <c r="G155" s="1919">
        <f>'BS old'!D86</f>
        <v>0</v>
      </c>
      <c r="H155" s="1923"/>
      <c r="I155" s="1919">
        <f>'BS old'!E86</f>
        <v>0</v>
      </c>
      <c r="J155" s="1921"/>
    </row>
    <row r="156" spans="1:10" ht="27.75" customHeight="1">
      <c r="A156" s="806" t="s">
        <v>538</v>
      </c>
      <c r="B156" s="2107" t="s">
        <v>692</v>
      </c>
      <c r="C156" s="2108"/>
      <c r="D156" s="2108"/>
      <c r="E156" s="2109"/>
      <c r="F156" s="808" t="s">
        <v>693</v>
      </c>
      <c r="G156" s="1919">
        <f>'BS old'!D87</f>
        <v>0</v>
      </c>
      <c r="H156" s="1923"/>
      <c r="I156" s="1919">
        <f>'BS old'!E87</f>
        <v>0</v>
      </c>
      <c r="J156" s="1921"/>
    </row>
    <row r="157" spans="1:10" ht="27.75" customHeight="1">
      <c r="A157" s="815" t="s">
        <v>550</v>
      </c>
      <c r="B157" s="2104" t="s">
        <v>694</v>
      </c>
      <c r="C157" s="2105"/>
      <c r="D157" s="2105"/>
      <c r="E157" s="2106"/>
      <c r="F157" s="814" t="s">
        <v>695</v>
      </c>
      <c r="G157" s="1919">
        <f>'BS old'!D88</f>
        <v>0</v>
      </c>
      <c r="H157" s="1923"/>
      <c r="I157" s="1919">
        <f>'BS old'!E88</f>
        <v>0</v>
      </c>
      <c r="J157" s="1921"/>
    </row>
    <row r="158" spans="1:10" ht="27.75" customHeight="1">
      <c r="A158" s="813" t="s">
        <v>553</v>
      </c>
      <c r="B158" s="2107" t="s">
        <v>696</v>
      </c>
      <c r="C158" s="2108"/>
      <c r="D158" s="2108"/>
      <c r="E158" s="2109"/>
      <c r="F158" s="808" t="s">
        <v>697</v>
      </c>
      <c r="G158" s="1919">
        <f>'BS old'!D89</f>
        <v>0</v>
      </c>
      <c r="H158" s="1923"/>
      <c r="I158" s="1919">
        <f>'BS old'!E89</f>
        <v>0</v>
      </c>
      <c r="J158" s="1921"/>
    </row>
    <row r="159" spans="1:10" ht="27.75" customHeight="1">
      <c r="A159" s="806" t="s">
        <v>532</v>
      </c>
      <c r="B159" s="2107" t="s">
        <v>698</v>
      </c>
      <c r="C159" s="2108"/>
      <c r="D159" s="2108"/>
      <c r="E159" s="2109"/>
      <c r="F159" s="808" t="s">
        <v>699</v>
      </c>
      <c r="G159" s="1919">
        <f>'BS old'!D90</f>
        <v>0</v>
      </c>
      <c r="H159" s="1923"/>
      <c r="I159" s="1919">
        <f>'BS old'!E90</f>
        <v>0</v>
      </c>
      <c r="J159" s="1921"/>
    </row>
    <row r="160" spans="1:10" s="458" customFormat="1" ht="27.75" customHeight="1">
      <c r="A160" s="806" t="s">
        <v>535</v>
      </c>
      <c r="B160" s="2107" t="s">
        <v>700</v>
      </c>
      <c r="C160" s="2108"/>
      <c r="D160" s="2108"/>
      <c r="E160" s="2109"/>
      <c r="F160" s="808" t="s">
        <v>701</v>
      </c>
      <c r="G160" s="1919">
        <f>'BS old'!D91</f>
        <v>0</v>
      </c>
      <c r="H160" s="1923"/>
      <c r="I160" s="1919">
        <f>'BS old'!E91</f>
        <v>0</v>
      </c>
      <c r="J160" s="1921"/>
    </row>
    <row r="161" spans="1:10" ht="27.75" customHeight="1">
      <c r="A161" s="806" t="s">
        <v>538</v>
      </c>
      <c r="B161" s="2107" t="s">
        <v>1578</v>
      </c>
      <c r="C161" s="2108"/>
      <c r="D161" s="2108"/>
      <c r="E161" s="2109"/>
      <c r="F161" s="808" t="s">
        <v>703</v>
      </c>
      <c r="G161" s="1919">
        <f>'BS old'!D92</f>
        <v>0</v>
      </c>
      <c r="H161" s="1923"/>
      <c r="I161" s="1919">
        <f>'BS old'!E92</f>
        <v>0</v>
      </c>
      <c r="J161" s="1921"/>
    </row>
    <row r="162" spans="1:10" ht="27.75" customHeight="1">
      <c r="A162" s="806" t="s">
        <v>541</v>
      </c>
      <c r="B162" s="2107" t="s">
        <v>704</v>
      </c>
      <c r="C162" s="2108"/>
      <c r="D162" s="2108"/>
      <c r="E162" s="2109"/>
      <c r="F162" s="808" t="s">
        <v>705</v>
      </c>
      <c r="G162" s="1919">
        <f>'BS old'!D93</f>
        <v>0</v>
      </c>
      <c r="H162" s="1923"/>
      <c r="I162" s="1919">
        <f>'BS old'!E93</f>
        <v>0</v>
      </c>
      <c r="J162" s="1921"/>
    </row>
    <row r="163" spans="1:10" ht="27.75" customHeight="1">
      <c r="A163" s="806" t="s">
        <v>544</v>
      </c>
      <c r="B163" s="2107" t="s">
        <v>706</v>
      </c>
      <c r="C163" s="2108"/>
      <c r="D163" s="2108"/>
      <c r="E163" s="2109"/>
      <c r="F163" s="808" t="s">
        <v>707</v>
      </c>
      <c r="G163" s="1919">
        <f>'BS old'!D94</f>
        <v>0</v>
      </c>
      <c r="H163" s="1923"/>
      <c r="I163" s="1919">
        <f>'BS old'!E94</f>
        <v>0</v>
      </c>
      <c r="J163" s="1921"/>
    </row>
    <row r="164" spans="1:10" ht="27.75" customHeight="1">
      <c r="A164" s="815" t="s">
        <v>574</v>
      </c>
      <c r="B164" s="2104" t="s">
        <v>708</v>
      </c>
      <c r="C164" s="2105"/>
      <c r="D164" s="2105"/>
      <c r="E164" s="2106"/>
      <c r="F164" s="814" t="s">
        <v>709</v>
      </c>
      <c r="G164" s="1919">
        <f>'BS old'!D95</f>
        <v>0</v>
      </c>
      <c r="H164" s="1923"/>
      <c r="I164" s="1919">
        <f>'BS old'!E95</f>
        <v>0</v>
      </c>
      <c r="J164" s="1921"/>
    </row>
    <row r="165" spans="1:10" ht="27.75" customHeight="1">
      <c r="A165" s="806" t="s">
        <v>577</v>
      </c>
      <c r="B165" s="2107" t="s">
        <v>710</v>
      </c>
      <c r="C165" s="2108"/>
      <c r="D165" s="2108"/>
      <c r="E165" s="2109"/>
      <c r="F165" s="808" t="s">
        <v>711</v>
      </c>
      <c r="G165" s="1919">
        <f>'BS old'!D96</f>
        <v>0</v>
      </c>
      <c r="H165" s="1923"/>
      <c r="I165" s="1919">
        <f>'BS old'!E96</f>
        <v>0</v>
      </c>
      <c r="J165" s="1921"/>
    </row>
    <row r="166" spans="1:10" ht="27.75" customHeight="1">
      <c r="A166" s="806" t="s">
        <v>532</v>
      </c>
      <c r="B166" s="2107" t="s">
        <v>712</v>
      </c>
      <c r="C166" s="2108"/>
      <c r="D166" s="2108"/>
      <c r="E166" s="2109"/>
      <c r="F166" s="808" t="s">
        <v>713</v>
      </c>
      <c r="G166" s="1919">
        <f>'BS old'!D97</f>
        <v>0</v>
      </c>
      <c r="H166" s="1923"/>
      <c r="I166" s="1919">
        <f>'BS old'!E97</f>
        <v>0</v>
      </c>
      <c r="J166" s="1921"/>
    </row>
    <row r="167" spans="1:10" s="458" customFormat="1" ht="27.75" customHeight="1">
      <c r="A167" s="806" t="s">
        <v>535</v>
      </c>
      <c r="B167" s="2107" t="s">
        <v>714</v>
      </c>
      <c r="C167" s="2108"/>
      <c r="D167" s="2108"/>
      <c r="E167" s="2109"/>
      <c r="F167" s="808" t="s">
        <v>715</v>
      </c>
      <c r="G167" s="1919">
        <f>'BS old'!D98</f>
        <v>0</v>
      </c>
      <c r="H167" s="1923"/>
      <c r="I167" s="1919">
        <f>'BS old'!E98</f>
        <v>0</v>
      </c>
      <c r="J167" s="1921"/>
    </row>
    <row r="168" spans="1:10" ht="27.75" customHeight="1">
      <c r="A168" s="815" t="s">
        <v>716</v>
      </c>
      <c r="B168" s="2104" t="s">
        <v>717</v>
      </c>
      <c r="C168" s="2105"/>
      <c r="D168" s="2105"/>
      <c r="E168" s="2106"/>
      <c r="F168" s="814" t="s">
        <v>718</v>
      </c>
      <c r="G168" s="1919">
        <f>'BS old'!D99</f>
        <v>0</v>
      </c>
      <c r="H168" s="1923"/>
      <c r="I168" s="1919">
        <f>'BS old'!E99</f>
        <v>0</v>
      </c>
      <c r="J168" s="1921"/>
    </row>
    <row r="169" spans="1:10" ht="27.75" customHeight="1">
      <c r="A169" s="522" t="s">
        <v>719</v>
      </c>
      <c r="B169" s="2107" t="s">
        <v>720</v>
      </c>
      <c r="C169" s="2108"/>
      <c r="D169" s="2108"/>
      <c r="E169" s="2109"/>
      <c r="F169" s="808" t="s">
        <v>721</v>
      </c>
      <c r="G169" s="1919">
        <f>'BS old'!D100</f>
        <v>0</v>
      </c>
      <c r="H169" s="1923"/>
      <c r="I169" s="1919">
        <f>'BS old'!E100</f>
        <v>0</v>
      </c>
      <c r="J169" s="1921"/>
    </row>
    <row r="170" spans="1:10" ht="27.75" customHeight="1">
      <c r="A170" s="806" t="s">
        <v>532</v>
      </c>
      <c r="B170" s="2107" t="s">
        <v>722</v>
      </c>
      <c r="C170" s="2108"/>
      <c r="D170" s="2108"/>
      <c r="E170" s="2109"/>
      <c r="F170" s="808" t="s">
        <v>723</v>
      </c>
      <c r="G170" s="1919">
        <f>'BS old'!D101</f>
        <v>0</v>
      </c>
      <c r="H170" s="1923"/>
      <c r="I170" s="1919">
        <f>'BS old'!E101</f>
        <v>0</v>
      </c>
      <c r="J170" s="1921"/>
    </row>
    <row r="171" spans="1:10" s="458" customFormat="1" ht="31.5" customHeight="1">
      <c r="A171" s="815" t="s">
        <v>724</v>
      </c>
      <c r="B171" s="2104" t="s">
        <v>2635</v>
      </c>
      <c r="C171" s="2105"/>
      <c r="D171" s="2105"/>
      <c r="E171" s="2106"/>
      <c r="F171" s="814" t="s">
        <v>726</v>
      </c>
      <c r="G171" s="1919">
        <f>'BS old'!D102</f>
        <v>0</v>
      </c>
      <c r="H171" s="1923"/>
      <c r="I171" s="1919">
        <f>'BS old'!E102</f>
        <v>0</v>
      </c>
      <c r="J171" s="1921"/>
    </row>
    <row r="172" spans="1:10" ht="27.75" customHeight="1">
      <c r="A172" s="815" t="s">
        <v>594</v>
      </c>
      <c r="B172" s="2104" t="s">
        <v>727</v>
      </c>
      <c r="C172" s="2105"/>
      <c r="D172" s="2105"/>
      <c r="E172" s="2106"/>
      <c r="F172" s="814" t="s">
        <v>728</v>
      </c>
      <c r="G172" s="1919">
        <f>'BS old'!D103</f>
        <v>0</v>
      </c>
      <c r="H172" s="1923"/>
      <c r="I172" s="1919">
        <f>'BS old'!E103</f>
        <v>0</v>
      </c>
      <c r="J172" s="1921"/>
    </row>
    <row r="173" spans="1:10" ht="27.75" customHeight="1">
      <c r="A173" s="815" t="s">
        <v>597</v>
      </c>
      <c r="B173" s="2104" t="s">
        <v>729</v>
      </c>
      <c r="C173" s="2105"/>
      <c r="D173" s="2105"/>
      <c r="E173" s="2106"/>
      <c r="F173" s="814" t="s">
        <v>730</v>
      </c>
      <c r="G173" s="1919">
        <f>'BS old'!D104</f>
        <v>0</v>
      </c>
      <c r="H173" s="1923"/>
      <c r="I173" s="1919">
        <f>'BS old'!E104</f>
        <v>0</v>
      </c>
      <c r="J173" s="1921"/>
    </row>
    <row r="174" spans="1:10" s="458" customFormat="1" ht="27.75" customHeight="1">
      <c r="A174" s="813" t="s">
        <v>600</v>
      </c>
      <c r="B174" s="2107" t="s">
        <v>731</v>
      </c>
      <c r="C174" s="2108"/>
      <c r="D174" s="2108"/>
      <c r="E174" s="2109"/>
      <c r="F174" s="808" t="s">
        <v>732</v>
      </c>
      <c r="G174" s="1919">
        <f>'BS old'!D105</f>
        <v>0</v>
      </c>
      <c r="H174" s="1923"/>
      <c r="I174" s="1919">
        <f>'BS old'!E105</f>
        <v>0</v>
      </c>
      <c r="J174" s="1921"/>
    </row>
    <row r="175" spans="1:10" s="458" customFormat="1" ht="27.75" customHeight="1">
      <c r="A175" s="806" t="s">
        <v>532</v>
      </c>
      <c r="B175" s="2107" t="s">
        <v>733</v>
      </c>
      <c r="C175" s="2108"/>
      <c r="D175" s="2108"/>
      <c r="E175" s="2109"/>
      <c r="F175" s="808" t="s">
        <v>734</v>
      </c>
      <c r="G175" s="1919">
        <f>'BS old'!D106</f>
        <v>0</v>
      </c>
      <c r="H175" s="1923"/>
      <c r="I175" s="1919">
        <f>'BS old'!E106</f>
        <v>0</v>
      </c>
      <c r="J175" s="1921"/>
    </row>
    <row r="176" spans="1:10" s="458" customFormat="1" ht="27.75" customHeight="1">
      <c r="A176" s="806" t="s">
        <v>535</v>
      </c>
      <c r="B176" s="2107" t="s">
        <v>735</v>
      </c>
      <c r="C176" s="2108"/>
      <c r="D176" s="2108"/>
      <c r="E176" s="2109"/>
      <c r="F176" s="808" t="s">
        <v>736</v>
      </c>
      <c r="G176" s="1919">
        <f>'BS old'!D107</f>
        <v>0</v>
      </c>
      <c r="H176" s="1923"/>
      <c r="I176" s="1919">
        <f>'BS old'!E107</f>
        <v>0</v>
      </c>
      <c r="J176" s="1921"/>
    </row>
    <row r="177" spans="1:10" ht="27.75" customHeight="1">
      <c r="A177" s="806" t="s">
        <v>538</v>
      </c>
      <c r="B177" s="2107" t="s">
        <v>737</v>
      </c>
      <c r="C177" s="2108"/>
      <c r="D177" s="2108"/>
      <c r="E177" s="2109"/>
      <c r="F177" s="808" t="s">
        <v>738</v>
      </c>
      <c r="G177" s="1919">
        <f>'BS old'!D108</f>
        <v>0</v>
      </c>
      <c r="H177" s="1923"/>
      <c r="I177" s="1919">
        <f>'BS old'!E108</f>
        <v>0</v>
      </c>
      <c r="J177" s="1921"/>
    </row>
    <row r="178" spans="1:10" ht="25.5" customHeight="1" thickBot="1">
      <c r="A178" s="520" t="s">
        <v>613</v>
      </c>
      <c r="B178" s="2104" t="s">
        <v>739</v>
      </c>
      <c r="C178" s="2105"/>
      <c r="D178" s="2105"/>
      <c r="E178" s="2106"/>
      <c r="F178" s="519" t="s">
        <v>740</v>
      </c>
      <c r="G178" s="2110">
        <f>'BS old'!D109</f>
        <v>0</v>
      </c>
      <c r="H178" s="2111"/>
      <c r="I178" s="2110">
        <f>'BS old'!E109</f>
        <v>0</v>
      </c>
      <c r="J178" s="2112"/>
    </row>
    <row r="179" spans="1:10" ht="30" customHeight="1">
      <c r="A179" s="804" t="s">
        <v>1509</v>
      </c>
      <c r="B179" s="2101" t="s">
        <v>1573</v>
      </c>
      <c r="C179" s="2102"/>
      <c r="D179" s="2102"/>
      <c r="E179" s="2103"/>
      <c r="F179" s="810" t="s">
        <v>1511</v>
      </c>
      <c r="G179" s="1926" t="s">
        <v>1574</v>
      </c>
      <c r="H179" s="1928"/>
      <c r="I179" s="1926" t="s">
        <v>1575</v>
      </c>
      <c r="J179" s="1933"/>
    </row>
    <row r="180" spans="1:10" ht="27.75" customHeight="1">
      <c r="A180" s="813" t="s">
        <v>616</v>
      </c>
      <c r="B180" s="2104" t="s">
        <v>741</v>
      </c>
      <c r="C180" s="2105"/>
      <c r="D180" s="2105"/>
      <c r="E180" s="2106"/>
      <c r="F180" s="808" t="s">
        <v>742</v>
      </c>
      <c r="G180" s="1919">
        <f>'BS old'!D110</f>
        <v>0</v>
      </c>
      <c r="H180" s="1923"/>
      <c r="I180" s="1919">
        <f>'BS old'!E110</f>
        <v>0</v>
      </c>
      <c r="J180" s="1921"/>
    </row>
    <row r="181" spans="1:10" ht="27.75" customHeight="1">
      <c r="A181" s="806" t="s">
        <v>532</v>
      </c>
      <c r="B181" s="2107" t="s">
        <v>619</v>
      </c>
      <c r="C181" s="2108"/>
      <c r="D181" s="2108"/>
      <c r="E181" s="2109"/>
      <c r="F181" s="808" t="s">
        <v>743</v>
      </c>
      <c r="G181" s="1919">
        <f>'BS old'!D111</f>
        <v>0</v>
      </c>
      <c r="H181" s="1923"/>
      <c r="I181" s="1919">
        <f>'BS old'!E111</f>
        <v>0</v>
      </c>
      <c r="J181" s="1921"/>
    </row>
    <row r="182" spans="1:10" s="458" customFormat="1" ht="27.75" customHeight="1">
      <c r="A182" s="806" t="s">
        <v>535</v>
      </c>
      <c r="B182" s="2107" t="s">
        <v>744</v>
      </c>
      <c r="C182" s="2108"/>
      <c r="D182" s="2108"/>
      <c r="E182" s="2109"/>
      <c r="F182" s="808" t="s">
        <v>745</v>
      </c>
      <c r="G182" s="1919">
        <f>'BS old'!D112</f>
        <v>0</v>
      </c>
      <c r="H182" s="1923"/>
      <c r="I182" s="1919">
        <f>'BS old'!E112</f>
        <v>0</v>
      </c>
      <c r="J182" s="1921"/>
    </row>
    <row r="183" spans="1:10" ht="27.75" customHeight="1">
      <c r="A183" s="806" t="s">
        <v>538</v>
      </c>
      <c r="B183" s="2107" t="s">
        <v>746</v>
      </c>
      <c r="C183" s="2108"/>
      <c r="D183" s="2108"/>
      <c r="E183" s="2109"/>
      <c r="F183" s="808" t="s">
        <v>747</v>
      </c>
      <c r="G183" s="1919">
        <f>'BS old'!D113</f>
        <v>0</v>
      </c>
      <c r="H183" s="1923"/>
      <c r="I183" s="1919">
        <f>'BS old'!E113</f>
        <v>0</v>
      </c>
      <c r="J183" s="1921"/>
    </row>
    <row r="184" spans="1:10" ht="27.75" customHeight="1">
      <c r="A184" s="806" t="s">
        <v>541</v>
      </c>
      <c r="B184" s="2107" t="s">
        <v>748</v>
      </c>
      <c r="C184" s="2108"/>
      <c r="D184" s="2108"/>
      <c r="E184" s="2109"/>
      <c r="F184" s="808" t="s">
        <v>749</v>
      </c>
      <c r="G184" s="1919">
        <f>'BS old'!D114</f>
        <v>0</v>
      </c>
      <c r="H184" s="1923"/>
      <c r="I184" s="1919">
        <f>'BS old'!E114</f>
        <v>0</v>
      </c>
      <c r="J184" s="1921"/>
    </row>
    <row r="185" spans="1:10" ht="27.75" customHeight="1">
      <c r="A185" s="806" t="s">
        <v>544</v>
      </c>
      <c r="B185" s="2107" t="s">
        <v>2636</v>
      </c>
      <c r="C185" s="2108"/>
      <c r="D185" s="2108"/>
      <c r="E185" s="2109"/>
      <c r="F185" s="808" t="s">
        <v>751</v>
      </c>
      <c r="G185" s="1919">
        <f>'BS old'!D115</f>
        <v>0</v>
      </c>
      <c r="H185" s="1923"/>
      <c r="I185" s="1919">
        <f>'BS old'!E115</f>
        <v>0</v>
      </c>
      <c r="J185" s="1921"/>
    </row>
    <row r="186" spans="1:10" ht="27.75" customHeight="1">
      <c r="A186" s="806" t="s">
        <v>547</v>
      </c>
      <c r="B186" s="2107" t="s">
        <v>752</v>
      </c>
      <c r="C186" s="2108"/>
      <c r="D186" s="2108"/>
      <c r="E186" s="2109"/>
      <c r="F186" s="808" t="s">
        <v>753</v>
      </c>
      <c r="G186" s="1919">
        <f>'BS old'!D116</f>
        <v>0</v>
      </c>
      <c r="H186" s="1923"/>
      <c r="I186" s="1919">
        <f>'BS old'!E116</f>
        <v>0</v>
      </c>
      <c r="J186" s="1921"/>
    </row>
    <row r="187" spans="1:10" ht="27.75" customHeight="1">
      <c r="A187" s="806" t="s">
        <v>568</v>
      </c>
      <c r="B187" s="2107" t="s">
        <v>754</v>
      </c>
      <c r="C187" s="2108"/>
      <c r="D187" s="2108"/>
      <c r="E187" s="2109"/>
      <c r="F187" s="808" t="s">
        <v>755</v>
      </c>
      <c r="G187" s="1919">
        <f>'BS old'!D117</f>
        <v>0</v>
      </c>
      <c r="H187" s="1923"/>
      <c r="I187" s="1919">
        <f>'BS old'!E117</f>
        <v>0</v>
      </c>
      <c r="J187" s="1921"/>
    </row>
    <row r="188" spans="1:10" ht="27.75" customHeight="1">
      <c r="A188" s="806" t="s">
        <v>571</v>
      </c>
      <c r="B188" s="2107" t="s">
        <v>756</v>
      </c>
      <c r="C188" s="2108"/>
      <c r="D188" s="2108"/>
      <c r="E188" s="2109"/>
      <c r="F188" s="808" t="s">
        <v>757</v>
      </c>
      <c r="G188" s="1919">
        <f>'BS old'!D118</f>
        <v>0</v>
      </c>
      <c r="H188" s="1923"/>
      <c r="I188" s="1919">
        <f>'BS old'!E118</f>
        <v>0</v>
      </c>
      <c r="J188" s="1921"/>
    </row>
    <row r="189" spans="1:10" ht="27.75" customHeight="1">
      <c r="A189" s="806" t="s">
        <v>758</v>
      </c>
      <c r="B189" s="2107" t="s">
        <v>1579</v>
      </c>
      <c r="C189" s="2108"/>
      <c r="D189" s="2108"/>
      <c r="E189" s="2109"/>
      <c r="F189" s="808" t="s">
        <v>760</v>
      </c>
      <c r="G189" s="1919">
        <f>'BS old'!D119</f>
        <v>0</v>
      </c>
      <c r="H189" s="1923"/>
      <c r="I189" s="1919">
        <f>'BS old'!E119</f>
        <v>0</v>
      </c>
      <c r="J189" s="1921"/>
    </row>
    <row r="190" spans="1:10" ht="27.75" customHeight="1">
      <c r="A190" s="806" t="s">
        <v>761</v>
      </c>
      <c r="B190" s="2107" t="s">
        <v>762</v>
      </c>
      <c r="C190" s="2108"/>
      <c r="D190" s="2108"/>
      <c r="E190" s="2109"/>
      <c r="F190" s="808" t="s">
        <v>763</v>
      </c>
      <c r="G190" s="1919">
        <f>'BS old'!D120</f>
        <v>0</v>
      </c>
      <c r="H190" s="1923"/>
      <c r="I190" s="1919">
        <f>'BS old'!E120</f>
        <v>0</v>
      </c>
      <c r="J190" s="1921"/>
    </row>
    <row r="191" spans="1:10" ht="27.75" customHeight="1">
      <c r="A191" s="815" t="s">
        <v>631</v>
      </c>
      <c r="B191" s="2104" t="s">
        <v>764</v>
      </c>
      <c r="C191" s="2105"/>
      <c r="D191" s="2105"/>
      <c r="E191" s="2106"/>
      <c r="F191" s="808" t="s">
        <v>765</v>
      </c>
      <c r="G191" s="1919">
        <f>'BS old'!D121</f>
        <v>0</v>
      </c>
      <c r="H191" s="1923"/>
      <c r="I191" s="1919">
        <f>'BS old'!E121</f>
        <v>0</v>
      </c>
      <c r="J191" s="1921"/>
    </row>
    <row r="192" spans="1:10" ht="27.75" customHeight="1">
      <c r="A192" s="806" t="s">
        <v>634</v>
      </c>
      <c r="B192" s="2107" t="s">
        <v>1580</v>
      </c>
      <c r="C192" s="2108"/>
      <c r="D192" s="2108"/>
      <c r="E192" s="2109"/>
      <c r="F192" s="808" t="s">
        <v>767</v>
      </c>
      <c r="G192" s="1919">
        <f>'BS old'!D122</f>
        <v>0</v>
      </c>
      <c r="H192" s="1923"/>
      <c r="I192" s="1919">
        <f>'BS old'!E122</f>
        <v>0</v>
      </c>
      <c r="J192" s="1921"/>
    </row>
    <row r="193" spans="1:10" ht="27.75" customHeight="1">
      <c r="A193" s="806" t="s">
        <v>532</v>
      </c>
      <c r="B193" s="2107" t="s">
        <v>619</v>
      </c>
      <c r="C193" s="2108"/>
      <c r="D193" s="2108"/>
      <c r="E193" s="2109"/>
      <c r="F193" s="808" t="s">
        <v>768</v>
      </c>
      <c r="G193" s="1919">
        <f>'BS old'!D123</f>
        <v>0</v>
      </c>
      <c r="H193" s="1923"/>
      <c r="I193" s="1919">
        <f>'BS old'!E123</f>
        <v>0</v>
      </c>
      <c r="J193" s="1921"/>
    </row>
    <row r="194" spans="1:10" ht="27.75" customHeight="1">
      <c r="A194" s="806" t="s">
        <v>535</v>
      </c>
      <c r="B194" s="2107" t="s">
        <v>769</v>
      </c>
      <c r="C194" s="2108"/>
      <c r="D194" s="2108"/>
      <c r="E194" s="2109"/>
      <c r="F194" s="808" t="s">
        <v>770</v>
      </c>
      <c r="G194" s="1919">
        <f>'BS old'!D124</f>
        <v>0</v>
      </c>
      <c r="H194" s="1923"/>
      <c r="I194" s="1919">
        <f>'BS old'!E124</f>
        <v>0</v>
      </c>
      <c r="J194" s="1921"/>
    </row>
    <row r="195" spans="1:10" s="458" customFormat="1" ht="27.75" customHeight="1">
      <c r="A195" s="806" t="s">
        <v>538</v>
      </c>
      <c r="B195" s="2107" t="s">
        <v>771</v>
      </c>
      <c r="C195" s="2108"/>
      <c r="D195" s="2108"/>
      <c r="E195" s="2109"/>
      <c r="F195" s="808" t="s">
        <v>772</v>
      </c>
      <c r="G195" s="1919">
        <f>'BS old'!D125</f>
        <v>0</v>
      </c>
      <c r="H195" s="1923"/>
      <c r="I195" s="1919">
        <f>'BS old'!E125</f>
        <v>0</v>
      </c>
      <c r="J195" s="1921"/>
    </row>
    <row r="196" spans="1:10" ht="27.75" customHeight="1">
      <c r="A196" s="806" t="s">
        <v>541</v>
      </c>
      <c r="B196" s="2107" t="s">
        <v>1581</v>
      </c>
      <c r="C196" s="2108"/>
      <c r="D196" s="2108"/>
      <c r="E196" s="2109"/>
      <c r="F196" s="808" t="s">
        <v>774</v>
      </c>
      <c r="G196" s="1919">
        <f>'BS old'!D126</f>
        <v>0</v>
      </c>
      <c r="H196" s="1923"/>
      <c r="I196" s="1919">
        <f>'BS old'!E126</f>
        <v>0</v>
      </c>
      <c r="J196" s="1921"/>
    </row>
    <row r="197" spans="1:10" ht="27.75" customHeight="1">
      <c r="A197" s="806" t="s">
        <v>544</v>
      </c>
      <c r="B197" s="2107" t="s">
        <v>775</v>
      </c>
      <c r="C197" s="2108"/>
      <c r="D197" s="2108"/>
      <c r="E197" s="2109"/>
      <c r="F197" s="808" t="s">
        <v>776</v>
      </c>
      <c r="G197" s="1919">
        <f>'BS old'!D127</f>
        <v>0</v>
      </c>
      <c r="H197" s="1923"/>
      <c r="I197" s="1919">
        <f>'BS old'!E127</f>
        <v>0</v>
      </c>
      <c r="J197" s="1921"/>
    </row>
    <row r="198" spans="1:10" ht="27.75" customHeight="1">
      <c r="A198" s="806" t="s">
        <v>547</v>
      </c>
      <c r="B198" s="2107" t="s">
        <v>777</v>
      </c>
      <c r="C198" s="2108"/>
      <c r="D198" s="2108"/>
      <c r="E198" s="2109"/>
      <c r="F198" s="808" t="s">
        <v>778</v>
      </c>
      <c r="G198" s="1919">
        <f>'BS old'!D128</f>
        <v>0</v>
      </c>
      <c r="H198" s="1923"/>
      <c r="I198" s="1919">
        <f>'BS old'!E128</f>
        <v>0</v>
      </c>
      <c r="J198" s="1921"/>
    </row>
    <row r="199" spans="1:10" ht="27.75" customHeight="1">
      <c r="A199" s="806" t="s">
        <v>568</v>
      </c>
      <c r="B199" s="2107" t="s">
        <v>779</v>
      </c>
      <c r="C199" s="2108"/>
      <c r="D199" s="2108"/>
      <c r="E199" s="2109"/>
      <c r="F199" s="808" t="s">
        <v>780</v>
      </c>
      <c r="G199" s="1919">
        <f>'BS old'!D129</f>
        <v>0</v>
      </c>
      <c r="H199" s="1923"/>
      <c r="I199" s="1919">
        <f>'BS old'!E129</f>
        <v>0</v>
      </c>
      <c r="J199" s="1921"/>
    </row>
    <row r="200" spans="1:10" ht="27.75" customHeight="1">
      <c r="A200" s="806" t="s">
        <v>571</v>
      </c>
      <c r="B200" s="2107" t="s">
        <v>1582</v>
      </c>
      <c r="C200" s="2108"/>
      <c r="D200" s="2108"/>
      <c r="E200" s="2109"/>
      <c r="F200" s="808" t="s">
        <v>782</v>
      </c>
      <c r="G200" s="1919">
        <f>'BS old'!D130</f>
        <v>0</v>
      </c>
      <c r="H200" s="1923"/>
      <c r="I200" s="1919">
        <f>'BS old'!E130</f>
        <v>0</v>
      </c>
      <c r="J200" s="1921"/>
    </row>
    <row r="201" spans="1:10" ht="27.75" customHeight="1">
      <c r="A201" s="806" t="s">
        <v>758</v>
      </c>
      <c r="B201" s="2107" t="s">
        <v>1583</v>
      </c>
      <c r="C201" s="2108"/>
      <c r="D201" s="2108"/>
      <c r="E201" s="2109"/>
      <c r="F201" s="808" t="s">
        <v>784</v>
      </c>
      <c r="G201" s="1919">
        <f>'BS old'!D131</f>
        <v>0</v>
      </c>
      <c r="H201" s="1923"/>
      <c r="I201" s="1919">
        <f>'BS old'!E131</f>
        <v>0</v>
      </c>
      <c r="J201" s="1921"/>
    </row>
    <row r="202" spans="1:10" ht="27.75" customHeight="1">
      <c r="A202" s="815" t="s">
        <v>649</v>
      </c>
      <c r="B202" s="2104" t="s">
        <v>785</v>
      </c>
      <c r="C202" s="2105"/>
      <c r="D202" s="2105"/>
      <c r="E202" s="2106"/>
      <c r="F202" s="808" t="s">
        <v>786</v>
      </c>
      <c r="G202" s="1919">
        <f>'BS old'!D132</f>
        <v>0</v>
      </c>
      <c r="H202" s="1923"/>
      <c r="I202" s="1919">
        <f>'BS old'!E132</f>
        <v>0</v>
      </c>
      <c r="J202" s="1921"/>
    </row>
    <row r="203" spans="1:10" ht="27.75" customHeight="1">
      <c r="A203" s="817" t="s">
        <v>787</v>
      </c>
      <c r="B203" s="2104" t="s">
        <v>788</v>
      </c>
      <c r="C203" s="2105"/>
      <c r="D203" s="2105"/>
      <c r="E203" s="2106"/>
      <c r="F203" s="808" t="s">
        <v>789</v>
      </c>
      <c r="G203" s="1919">
        <f>'BS old'!D133</f>
        <v>0</v>
      </c>
      <c r="H203" s="1923"/>
      <c r="I203" s="1919">
        <f>'BS old'!E133</f>
        <v>0</v>
      </c>
      <c r="J203" s="1921"/>
    </row>
    <row r="204" spans="1:10" ht="27.75" customHeight="1">
      <c r="A204" s="806" t="s">
        <v>790</v>
      </c>
      <c r="B204" s="2107" t="s">
        <v>791</v>
      </c>
      <c r="C204" s="2108"/>
      <c r="D204" s="2108"/>
      <c r="E204" s="2109"/>
      <c r="F204" s="808" t="s">
        <v>792</v>
      </c>
      <c r="G204" s="1919">
        <f>'BS old'!D134</f>
        <v>0</v>
      </c>
      <c r="H204" s="1923"/>
      <c r="I204" s="1919">
        <f>'BS old'!E134</f>
        <v>0</v>
      </c>
      <c r="J204" s="1921"/>
    </row>
    <row r="205" spans="1:10" s="458" customFormat="1" ht="27.75" customHeight="1">
      <c r="A205" s="806" t="s">
        <v>532</v>
      </c>
      <c r="B205" s="2107" t="s">
        <v>793</v>
      </c>
      <c r="C205" s="2108"/>
      <c r="D205" s="2108"/>
      <c r="E205" s="2109"/>
      <c r="F205" s="808" t="s">
        <v>794</v>
      </c>
      <c r="G205" s="1919">
        <f>'BS old'!D135</f>
        <v>0</v>
      </c>
      <c r="H205" s="1923"/>
      <c r="I205" s="1919">
        <f>'BS old'!E135</f>
        <v>0</v>
      </c>
      <c r="J205" s="1921"/>
    </row>
    <row r="206" spans="1:10" ht="27.75" customHeight="1">
      <c r="A206" s="815" t="s">
        <v>663</v>
      </c>
      <c r="B206" s="2104" t="s">
        <v>795</v>
      </c>
      <c r="C206" s="2105"/>
      <c r="D206" s="2105"/>
      <c r="E206" s="2106"/>
      <c r="F206" s="808" t="s">
        <v>796</v>
      </c>
      <c r="G206" s="1919">
        <f>'BS old'!D136</f>
        <v>0</v>
      </c>
      <c r="H206" s="1923"/>
      <c r="I206" s="1919">
        <f>'BS old'!E136</f>
        <v>0</v>
      </c>
      <c r="J206" s="1921"/>
    </row>
    <row r="207" spans="1:10" ht="27.75" customHeight="1">
      <c r="A207" s="813" t="s">
        <v>666</v>
      </c>
      <c r="B207" s="2107" t="s">
        <v>2637</v>
      </c>
      <c r="C207" s="2108"/>
      <c r="D207" s="2108"/>
      <c r="E207" s="2109"/>
      <c r="F207" s="808" t="s">
        <v>798</v>
      </c>
      <c r="G207" s="1919">
        <f>'BS old'!D137</f>
        <v>0</v>
      </c>
      <c r="H207" s="1923"/>
      <c r="I207" s="1919">
        <f>'BS old'!E137</f>
        <v>0</v>
      </c>
      <c r="J207" s="1921"/>
    </row>
    <row r="208" spans="1:10" ht="27.75" customHeight="1">
      <c r="A208" s="806" t="s">
        <v>532</v>
      </c>
      <c r="B208" s="2107" t="s">
        <v>2638</v>
      </c>
      <c r="C208" s="2108"/>
      <c r="D208" s="2108"/>
      <c r="E208" s="2109"/>
      <c r="F208" s="808" t="s">
        <v>800</v>
      </c>
      <c r="G208" s="1919">
        <f>'BS old'!D138</f>
        <v>0</v>
      </c>
      <c r="H208" s="1923"/>
      <c r="I208" s="1919">
        <f>'BS old'!E138</f>
        <v>0</v>
      </c>
      <c r="J208" s="1921"/>
    </row>
    <row r="209" spans="1:10" s="458" customFormat="1" ht="27.75" customHeight="1">
      <c r="A209" s="806" t="s">
        <v>535</v>
      </c>
      <c r="B209" s="2107" t="s">
        <v>2639</v>
      </c>
      <c r="C209" s="2108"/>
      <c r="D209" s="2108"/>
      <c r="E209" s="2109"/>
      <c r="F209" s="808" t="s">
        <v>802</v>
      </c>
      <c r="G209" s="1919">
        <f>'BS old'!D139</f>
        <v>0</v>
      </c>
      <c r="H209" s="1923"/>
      <c r="I209" s="1919">
        <f>'BS old'!E139</f>
        <v>0</v>
      </c>
      <c r="J209" s="1921"/>
    </row>
    <row r="210" spans="1:10" ht="27.75" customHeight="1" thickBot="1">
      <c r="A210" s="512" t="s">
        <v>538</v>
      </c>
      <c r="B210" s="2113" t="s">
        <v>2640</v>
      </c>
      <c r="C210" s="2114"/>
      <c r="D210" s="2114"/>
      <c r="E210" s="2115"/>
      <c r="F210" s="808" t="s">
        <v>804</v>
      </c>
      <c r="G210" s="2110">
        <f>'BS old'!D140</f>
        <v>0</v>
      </c>
      <c r="H210" s="2111"/>
      <c r="I210" s="2110">
        <f>'BS old'!E140</f>
        <v>0</v>
      </c>
      <c r="J210" s="2112"/>
    </row>
    <row r="211" spans="1:10" ht="24.75" customHeight="1"/>
    <row r="212" spans="1:10" ht="24.75" customHeight="1"/>
    <row r="213" spans="1:10" ht="24.75" customHeight="1"/>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cols>
    <col min="1" max="37" width="2.5703125" style="398" customWidth="1"/>
    <col min="38" max="38" width="0.140625" style="398" customWidth="1"/>
    <col min="39" max="39" width="2.5703125" style="398" customWidth="1"/>
    <col min="40" max="40" width="0.285156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c r="B1" s="827" t="s">
        <v>1234</v>
      </c>
      <c r="N1" s="2005" t="s">
        <v>1584</v>
      </c>
      <c r="O1" s="2005"/>
      <c r="P1" s="2005"/>
      <c r="Q1" s="2005"/>
      <c r="R1" s="2005"/>
      <c r="S1" s="2005"/>
      <c r="T1" s="2005"/>
      <c r="U1" s="2005"/>
      <c r="V1" s="2005"/>
      <c r="W1" s="2005"/>
      <c r="X1" s="2027"/>
    </row>
    <row r="2" spans="1:37" s="405" customFormat="1" ht="21" customHeight="1" thickBot="1">
      <c r="B2" s="829" t="s">
        <v>1585</v>
      </c>
      <c r="C2" s="830"/>
      <c r="D2" s="830"/>
      <c r="E2" s="830"/>
      <c r="F2" s="830"/>
      <c r="G2" s="830"/>
      <c r="H2" s="830"/>
      <c r="I2" s="830"/>
      <c r="J2" s="831"/>
      <c r="K2" s="830"/>
      <c r="L2" s="830"/>
      <c r="M2" s="832"/>
      <c r="N2" s="2005"/>
      <c r="O2" s="2005"/>
      <c r="P2" s="2005"/>
      <c r="Q2" s="2005"/>
      <c r="R2" s="2005"/>
      <c r="S2" s="2005"/>
      <c r="T2" s="2005"/>
      <c r="U2" s="2005"/>
      <c r="V2" s="2005"/>
      <c r="W2" s="2005"/>
      <c r="X2" s="2027"/>
    </row>
    <row r="3" spans="1:37" ht="13.5" customHeight="1" thickBot="1">
      <c r="N3" s="2006"/>
      <c r="O3" s="2006"/>
      <c r="P3" s="2006"/>
      <c r="Q3" s="2006"/>
      <c r="R3" s="2006"/>
      <c r="S3" s="2006"/>
      <c r="T3" s="2006"/>
      <c r="U3" s="2006"/>
      <c r="V3" s="2006"/>
      <c r="W3" s="2006"/>
      <c r="X3" s="2116"/>
    </row>
    <row r="4" spans="1:37" ht="28.5" customHeight="1" thickBot="1">
      <c r="J4" s="2030" t="s">
        <v>1476</v>
      </c>
      <c r="K4" s="2117" t="s">
        <v>1586</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834"/>
      <c r="W4" s="500" t="s">
        <v>1477</v>
      </c>
      <c r="X4" s="500"/>
      <c r="Y4" s="500"/>
      <c r="Z4" s="500"/>
      <c r="AA4" s="499"/>
    </row>
    <row r="5" spans="1:37" ht="7.5" customHeight="1" thickBot="1"/>
    <row r="6" spans="1:37" s="495" customFormat="1" ht="14.25" customHeight="1">
      <c r="A6" s="498" t="s">
        <v>2642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1587</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c r="AF9" s="473"/>
      <c r="AG9" s="473"/>
    </row>
    <row r="10" spans="1:37" s="470" customFormat="1" ht="14.25" customHeight="1">
      <c r="A10" s="472" t="s">
        <v>1479</v>
      </c>
      <c r="B10" s="471"/>
      <c r="C10" s="471"/>
      <c r="D10" s="471"/>
      <c r="E10" s="471"/>
      <c r="F10" s="471"/>
      <c r="G10" s="471"/>
      <c r="H10" s="471"/>
      <c r="I10" s="415"/>
      <c r="J10" s="851"/>
      <c r="K10" s="488" t="s">
        <v>1480</v>
      </c>
      <c r="L10" s="471"/>
      <c r="M10" s="489"/>
      <c r="N10" s="489"/>
      <c r="O10" s="489"/>
      <c r="P10" s="471"/>
      <c r="Q10" s="488" t="s">
        <v>1480</v>
      </c>
      <c r="R10" s="471"/>
      <c r="S10" s="415"/>
      <c r="T10" s="471"/>
      <c r="U10" s="471"/>
      <c r="V10" s="852"/>
      <c r="W10" s="471"/>
      <c r="X10" s="471"/>
      <c r="Y10" s="471"/>
      <c r="Z10" s="471"/>
      <c r="AA10" s="471"/>
      <c r="AB10" s="471"/>
      <c r="AC10" s="471"/>
      <c r="AD10" s="488" t="s">
        <v>1481</v>
      </c>
      <c r="AE10" s="488"/>
      <c r="AF10" s="488"/>
      <c r="AG10" s="488" t="s">
        <v>1482</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3</v>
      </c>
      <c r="E11" s="449" t="str">
        <f>MID('Input data'!$C$24,5,1)</f>
        <v>9</v>
      </c>
      <c r="F11" s="449" t="str">
        <f>MID('Input data'!$C$24,6,1)</f>
        <v>8</v>
      </c>
      <c r="G11" s="449" t="str">
        <f>MID('Input data'!$C$24,7,1)</f>
        <v>3</v>
      </c>
      <c r="H11" s="449" t="str">
        <f>MID('Input data'!$C$24,8,1)</f>
        <v>7</v>
      </c>
      <c r="I11" s="449" t="str">
        <f>MID('Input data'!$C$24,9,1)</f>
        <v>8</v>
      </c>
      <c r="J11" s="853" t="str">
        <f>MID('Input data'!$C$24,10,1)</f>
        <v>6</v>
      </c>
      <c r="K11" s="854"/>
      <c r="L11" s="473"/>
      <c r="M11" s="473"/>
      <c r="N11" s="473"/>
      <c r="O11" s="473"/>
      <c r="P11" s="473"/>
      <c r="Q11" s="473"/>
      <c r="R11" s="473"/>
      <c r="S11" s="473"/>
      <c r="T11" s="473"/>
      <c r="U11" s="473"/>
      <c r="V11" s="855"/>
      <c r="W11" s="478" t="s">
        <v>1483</v>
      </c>
      <c r="X11" s="473"/>
      <c r="Y11" s="473"/>
      <c r="Z11" s="473"/>
      <c r="AA11" s="473"/>
      <c r="AB11" s="478" t="s">
        <v>1484</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c r="A12" s="411" t="s">
        <v>1485</v>
      </c>
      <c r="B12" s="473"/>
      <c r="C12" s="473"/>
      <c r="D12" s="473"/>
      <c r="E12" s="473"/>
      <c r="F12" s="473"/>
      <c r="G12" s="473"/>
      <c r="H12" s="407"/>
      <c r="I12" s="407"/>
      <c r="J12" s="535"/>
      <c r="K12" s="854"/>
      <c r="L12" s="486" t="str">
        <f>IF('Input data'!D7="x","x"," ")</f>
        <v xml:space="preserve"> </v>
      </c>
      <c r="M12" s="478" t="s">
        <v>1326</v>
      </c>
      <c r="N12" s="480"/>
      <c r="O12" s="480"/>
      <c r="P12" s="480"/>
      <c r="Q12" s="480"/>
      <c r="R12" s="486" t="str">
        <f>IF('Input data'!D17="x","x"," ")</f>
        <v xml:space="preserve"> </v>
      </c>
      <c r="S12" s="478" t="s">
        <v>1319</v>
      </c>
      <c r="T12" s="473"/>
      <c r="U12" s="473"/>
      <c r="V12" s="855"/>
      <c r="W12" s="835"/>
      <c r="X12" s="836"/>
      <c r="Y12" s="836"/>
      <c r="Z12" s="836"/>
      <c r="AA12" s="836"/>
      <c r="AB12" s="837" t="s">
        <v>1488</v>
      </c>
      <c r="AC12" s="836"/>
      <c r="AD12" s="838" t="str">
        <f>MID('Input data'!$B$13,1,1)</f>
        <v>1</v>
      </c>
      <c r="AE12" s="838" t="str">
        <f>MID('Input data'!$B$13,2,1)</f>
        <v>2</v>
      </c>
      <c r="AF12" s="838"/>
      <c r="AG12" s="838" t="str">
        <f>MID('Input data'!$B$14,1,1)</f>
        <v>2</v>
      </c>
      <c r="AH12" s="838" t="str">
        <f>MID('Input data'!$B$14,2,1)</f>
        <v>0</v>
      </c>
      <c r="AI12" s="838" t="str">
        <f>MID('Input data'!$B$14,3,1)</f>
        <v>1</v>
      </c>
      <c r="AJ12" s="838" t="str">
        <f>MID('Input data'!$B$14,4,1)</f>
        <v>4</v>
      </c>
      <c r="AK12" s="839"/>
    </row>
    <row r="13" spans="1:37" s="470" customFormat="1" ht="19.5" customHeight="1">
      <c r="A13" s="484" t="str">
        <f>LEFT('Input data'!C26,1)</f>
        <v>4</v>
      </c>
      <c r="B13" s="449" t="str">
        <f>MID('Input data'!$C$26,2,1)</f>
        <v>7</v>
      </c>
      <c r="C13" s="449" t="str">
        <f>MID('Input data'!$C$26,3,1)</f>
        <v>5</v>
      </c>
      <c r="D13" s="449" t="str">
        <f>MID('Input data'!$C$26,4,1)</f>
        <v>5</v>
      </c>
      <c r="E13" s="449" t="str">
        <f>MID('Input data'!$C$26,5,1)</f>
        <v>5</v>
      </c>
      <c r="F13" s="449" t="str">
        <f>MID('Input data'!$C$26,6,1)</f>
        <v>6</v>
      </c>
      <c r="G13" s="449" t="str">
        <f>MID('Input data'!$C$26,7,1)</f>
        <v>2</v>
      </c>
      <c r="H13" s="449" t="str">
        <f>MID('Input data'!$C$26,8,1)</f>
        <v>9</v>
      </c>
      <c r="I13" s="407"/>
      <c r="J13" s="535"/>
      <c r="K13" s="854"/>
      <c r="L13" s="407" t="str">
        <f>IF('Input data'!D8="x","x", "")</f>
        <v/>
      </c>
      <c r="M13" s="478" t="s">
        <v>1325</v>
      </c>
      <c r="N13" s="480"/>
      <c r="O13" s="480"/>
      <c r="P13" s="480"/>
      <c r="Q13" s="480"/>
      <c r="R13" s="480" t="str">
        <f>IF('Input data'!D18="x","x"," ")</f>
        <v xml:space="preserve"> </v>
      </c>
      <c r="S13" s="478" t="s">
        <v>1317</v>
      </c>
      <c r="T13" s="473"/>
      <c r="U13" s="473"/>
      <c r="V13" s="855"/>
      <c r="W13" s="2118" t="s">
        <v>1491</v>
      </c>
      <c r="X13" s="2022"/>
      <c r="Y13" s="2022"/>
      <c r="Z13" s="2022"/>
      <c r="AA13" s="2022"/>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535"/>
      <c r="K14" s="854"/>
      <c r="L14" s="407"/>
      <c r="M14" s="478"/>
      <c r="N14" s="480"/>
      <c r="O14" s="480"/>
      <c r="P14" s="480"/>
      <c r="Q14" s="480"/>
      <c r="R14" s="481" t="s">
        <v>1588</v>
      </c>
      <c r="S14" s="480"/>
      <c r="T14" s="473"/>
      <c r="U14" s="473"/>
      <c r="V14" s="855"/>
      <c r="W14" s="2119"/>
      <c r="X14" s="2024"/>
      <c r="Y14" s="2024"/>
      <c r="Z14" s="2024"/>
      <c r="AA14" s="2024"/>
      <c r="AB14" s="478" t="s">
        <v>1484</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c r="A15" s="477">
        <f>'BS-E Cover sheet'!A15</f>
        <v>2</v>
      </c>
      <c r="B15" s="402">
        <f>'BS-E Cover sheet'!B15</f>
        <v>6</v>
      </c>
      <c r="C15" s="475" t="str">
        <f>'BS-E Cover sheet'!C15</f>
        <v>.</v>
      </c>
      <c r="D15" s="402">
        <f>'BS-E Cover sheet'!D15</f>
        <v>5</v>
      </c>
      <c r="E15" s="402">
        <f>'BS-E Cover sheet'!E15</f>
        <v>1</v>
      </c>
      <c r="F15" s="856" t="str">
        <f>'BS-E Cover sheet'!F15</f>
        <v>.</v>
      </c>
      <c r="G15" s="402" t="str">
        <f>'BS-E Cover sheet'!G15</f>
        <v>0</v>
      </c>
      <c r="H15" s="402"/>
      <c r="I15" s="402"/>
      <c r="J15" s="857"/>
      <c r="K15" s="858"/>
      <c r="L15" s="402"/>
      <c r="M15" s="402"/>
      <c r="N15" s="402"/>
      <c r="O15" s="402"/>
      <c r="P15" s="402"/>
      <c r="Q15" s="402"/>
      <c r="R15" s="402"/>
      <c r="S15" s="402"/>
      <c r="T15" s="475"/>
      <c r="U15" s="475"/>
      <c r="V15" s="859"/>
      <c r="W15" s="2120"/>
      <c r="X15" s="2026"/>
      <c r="Y15" s="2026"/>
      <c r="Z15" s="2026"/>
      <c r="AA15" s="2026"/>
      <c r="AB15" s="474" t="s">
        <v>1488</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3"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3" s="470" customFormat="1" ht="16.5">
      <c r="A18" s="472" t="s">
        <v>1493</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3" s="400" customFormat="1" ht="19.5" customHeight="1">
      <c r="A19" s="457" t="str">
        <f>+LEFT('Input data'!$F$3,1)</f>
        <v>B</v>
      </c>
      <c r="B19" s="449" t="str">
        <f>+MID('Input data'!$F$3,2,1)</f>
        <v>e</v>
      </c>
      <c r="C19" s="449" t="str">
        <f>+MID('Input data'!$F$3,3,1)</f>
        <v>s</v>
      </c>
      <c r="D19" s="449" t="str">
        <f>+MID('Input data'!$F$3,4,1)</f>
        <v>t</v>
      </c>
      <c r="E19" s="449" t="str">
        <f>+MID('Input data'!$F$3,5,1)</f>
        <v xml:space="preserve"> </v>
      </c>
      <c r="F19" s="449" t="str">
        <f>+MID('Input data'!$F$3,6,1)</f>
        <v>F</v>
      </c>
      <c r="G19" s="449" t="str">
        <f>+MID('Input data'!$F$3,7,1)</f>
        <v>r</v>
      </c>
      <c r="H19" s="449" t="str">
        <f>+MID('Input data'!$F$3,8,1)</f>
        <v>i</v>
      </c>
      <c r="I19" s="449" t="str">
        <f>+MID('Input data'!$F$3,9,1)</f>
        <v>e</v>
      </c>
      <c r="J19" s="449" t="str">
        <f>+MID('Input data'!$F$3,10,1)</f>
        <v>n</v>
      </c>
      <c r="K19" s="449" t="str">
        <f>+MID('Input data'!$F$3,11,1)</f>
        <v>d</v>
      </c>
      <c r="L19" s="449" t="str">
        <f>+MID('Input data'!$F$3,12,1)</f>
        <v>s</v>
      </c>
      <c r="M19" s="449" t="str">
        <f>+MID('Input data'!$F$3,13,1)</f>
        <v xml:space="preserve"> </v>
      </c>
      <c r="N19" s="449" t="str">
        <f>+MID('Input data'!$F$3,14,1)</f>
        <v>s</v>
      </c>
      <c r="O19" s="449" t="str">
        <f>+MID('Input data'!$F$3,15,1)</f>
        <v>.</v>
      </c>
      <c r="P19" s="449" t="str">
        <f>+MID('Input data'!$F$3,16,1)</f>
        <v>r</v>
      </c>
      <c r="Q19" s="449" t="str">
        <f>+MID('Input data'!$F$3,17,1)</f>
        <v>.</v>
      </c>
      <c r="R19" s="449" t="str">
        <f>+MID('Input data'!$F$3,18,1)</f>
        <v>o</v>
      </c>
      <c r="S19" s="449" t="str">
        <f>+MID('Input data'!$F$3,19,1)</f>
        <v>.</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43" s="539"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43" s="458" customFormat="1" ht="14.25" customHeight="1">
      <c r="A21" s="462" t="s">
        <v>1494</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43">
      <c r="A22" s="454" t="s">
        <v>1495</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1496</v>
      </c>
      <c r="AE22" s="407"/>
      <c r="AF22" s="407"/>
      <c r="AG22" s="407"/>
      <c r="AH22" s="407"/>
      <c r="AI22" s="407"/>
      <c r="AJ22" s="407"/>
      <c r="AK22" s="406"/>
    </row>
    <row r="23" spans="1:43" s="538" customFormat="1" ht="19.5" customHeight="1">
      <c r="A23" s="457" t="str">
        <f>+LEFT('Input data'!$C$28,1)</f>
        <v/>
      </c>
      <c r="B23" s="449" t="str">
        <f>+MID('Input data'!$C$28,2,1)</f>
        <v/>
      </c>
      <c r="C23" s="449" t="str">
        <f>+MID('Input data'!$C$28,3,1)</f>
        <v/>
      </c>
      <c r="D23" s="449" t="str">
        <f>+MID('Input data'!$C$28,4,1)</f>
        <v/>
      </c>
      <c r="E23" s="449" t="str">
        <f>+MID('Input data'!$C$28,5,1)</f>
        <v/>
      </c>
      <c r="F23" s="449" t="str">
        <f>+MID('Input data'!$C$28,6,1)</f>
        <v/>
      </c>
      <c r="G23" s="449" t="str">
        <f>+MID('Input data'!$C$28,7,1)</f>
        <v/>
      </c>
      <c r="H23" s="449" t="str">
        <f>+MID('Input data'!$C$28,8,1)</f>
        <v/>
      </c>
      <c r="I23" s="449" t="str">
        <f>+MID('Input data'!$C$28,9,1)</f>
        <v/>
      </c>
      <c r="J23" s="449" t="str">
        <f>+MID('Input data'!$C$28,10,1)</f>
        <v/>
      </c>
      <c r="K23" s="449" t="str">
        <f>+MID('Input data'!$C$28,11,1)</f>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
      </c>
      <c r="AE23" s="449" t="str">
        <f>+MID('Input data'!$C$30,2,1)</f>
        <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43">
      <c r="A24" s="454" t="s">
        <v>1497</v>
      </c>
      <c r="B24" s="412"/>
      <c r="C24" s="412"/>
      <c r="D24" s="412"/>
      <c r="E24" s="412"/>
      <c r="F24" s="412"/>
      <c r="G24" s="453" t="s">
        <v>1498</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43" s="538" customFormat="1" ht="19.5" customHeight="1">
      <c r="A25" s="457" t="str">
        <f>+LEFT('Input data'!$C$32,1)</f>
        <v/>
      </c>
      <c r="B25" s="449" t="str">
        <f>+MID('Input data'!$C$32,2,1)</f>
        <v/>
      </c>
      <c r="C25" s="449" t="str">
        <f>+MID('Input data'!$C$32,3,1)</f>
        <v/>
      </c>
      <c r="D25" s="449" t="str">
        <f>+MID('Input data'!$C$32,4,1)</f>
        <v/>
      </c>
      <c r="E25" s="449" t="str">
        <f>+MID('Input data'!$C$32,5,1)</f>
        <v/>
      </c>
      <c r="F25" s="449"/>
      <c r="G25" s="449" t="str">
        <f>+LEFT('Input data'!$C$34,1)</f>
        <v/>
      </c>
      <c r="H25" s="449" t="str">
        <f>+MID('Input data'!$C$34,2,1)</f>
        <v/>
      </c>
      <c r="I25" s="449" t="str">
        <f>+MID('Input data'!$C$34,3,1)</f>
        <v/>
      </c>
      <c r="J25" s="449" t="str">
        <f>+MID('Input data'!$C$34,4,1)</f>
        <v/>
      </c>
      <c r="K25" s="449" t="str">
        <f>+MID('Input data'!$C$34,5,1)</f>
        <v/>
      </c>
      <c r="L25" s="449" t="str">
        <f>+MID('Input data'!$C$34,6,1)</f>
        <v/>
      </c>
      <c r="M25" s="449" t="str">
        <f>+MID('Input data'!$C$34,7,1)</f>
        <v/>
      </c>
      <c r="N25" s="449" t="str">
        <f>+MID('Input data'!$C$34,8,1)</f>
        <v/>
      </c>
      <c r="O25" s="449" t="str">
        <f>+MID('Input data'!$C$34,9,1)</f>
        <v/>
      </c>
      <c r="P25" s="449" t="str">
        <f>+MID('Input data'!$C$34,10,1)</f>
        <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43">
      <c r="A26" s="454" t="s">
        <v>1499</v>
      </c>
      <c r="B26" s="412"/>
      <c r="C26" s="412"/>
      <c r="D26" s="412"/>
      <c r="E26" s="412"/>
      <c r="F26" s="412"/>
      <c r="G26" s="453"/>
      <c r="H26" s="453"/>
      <c r="I26" s="453"/>
      <c r="J26" s="453"/>
      <c r="K26" s="453"/>
      <c r="L26" s="453"/>
      <c r="M26" s="453"/>
      <c r="N26" s="412"/>
      <c r="O26" s="453" t="s">
        <v>1500</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3" s="538" customFormat="1" ht="19.5" customHeight="1">
      <c r="A27" s="452">
        <v>0</v>
      </c>
      <c r="B27" s="449" t="str">
        <f>+LEFT('Input data'!$C$36,1)</f>
        <v/>
      </c>
      <c r="C27" s="449" t="str">
        <f>+MID('Input data'!$C$36,2,1)</f>
        <v/>
      </c>
      <c r="D27" s="449" t="str">
        <f>+MID('Input data'!$C$36,3,1)</f>
        <v/>
      </c>
      <c r="E27" s="449" t="s">
        <v>1092</v>
      </c>
      <c r="F27" s="449" t="str">
        <f>+LEFT('Input data'!$C$38,1)</f>
        <v/>
      </c>
      <c r="G27" s="449" t="str">
        <f>+MID('Input data'!$C$38,2,1)</f>
        <v/>
      </c>
      <c r="H27" s="449" t="str">
        <f>+MID('Input data'!$C$38,3,1)</f>
        <v/>
      </c>
      <c r="I27" s="449" t="str">
        <f>+MID('Input data'!$C$38,4,1)</f>
        <v/>
      </c>
      <c r="J27" s="449" t="str">
        <f>+MID('Input data'!$C$38,5,1)</f>
        <v/>
      </c>
      <c r="K27" s="449" t="str">
        <f>+MID('Input data'!$C$38,6,1)</f>
        <v/>
      </c>
      <c r="L27" s="449" t="str">
        <f>+MID('Input data'!$C$38,7,1)</f>
        <v/>
      </c>
      <c r="M27" s="449" t="str">
        <f>+MID('Input data'!$C$38,8,1)</f>
        <v/>
      </c>
      <c r="N27" s="451"/>
      <c r="O27" s="450">
        <v>0</v>
      </c>
      <c r="P27" s="449" t="str">
        <f>+LEFT('Input data'!$C$36,1)</f>
        <v/>
      </c>
      <c r="Q27" s="449" t="str">
        <f>+MID('Input data'!$C$36,2,1)</f>
        <v/>
      </c>
      <c r="R27" s="449" t="str">
        <f>+MID('Input data'!$C$36,3,1)</f>
        <v/>
      </c>
      <c r="S27" s="449" t="s">
        <v>1092</v>
      </c>
      <c r="T27" s="449" t="str">
        <f>+LEFT('Input data'!$C$40,1)</f>
        <v/>
      </c>
      <c r="U27" s="449" t="str">
        <f>+MID('Input data'!$C$40,2,1)</f>
        <v/>
      </c>
      <c r="V27" s="449" t="str">
        <f>+MID('Input data'!$C$40,3,1)</f>
        <v/>
      </c>
      <c r="W27" s="449" t="str">
        <f>+MID('Input data'!$C$40,4,1)</f>
        <v/>
      </c>
      <c r="X27" s="449" t="str">
        <f>+MID('Input data'!$C$40,5,1)</f>
        <v/>
      </c>
      <c r="Y27" s="449" t="str">
        <f>+MID('Input data'!$C$40,6,1)</f>
        <v/>
      </c>
      <c r="Z27" s="449" t="str">
        <f>+MID('Input data'!$C$40,7,1)</f>
        <v/>
      </c>
      <c r="AA27" s="449" t="str">
        <f>+MID('Input data'!$C$40,8,1)</f>
        <v/>
      </c>
      <c r="AB27" s="449"/>
      <c r="AC27" s="449"/>
      <c r="AD27" s="449"/>
      <c r="AE27" s="407"/>
      <c r="AF27" s="407"/>
      <c r="AG27" s="407"/>
      <c r="AH27" s="407"/>
      <c r="AI27" s="407"/>
      <c r="AJ27" s="407"/>
      <c r="AK27" s="406"/>
      <c r="AQ27" s="538" t="s">
        <v>1093</v>
      </c>
    </row>
    <row r="28" spans="1:43" s="399" customFormat="1">
      <c r="A28" s="411" t="s">
        <v>1501</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43" s="538" customFormat="1" ht="19.5" customHeight="1" thickBot="1">
      <c r="A29" s="448" t="str">
        <f>+LEFT('Input data'!$B$42,1)</f>
        <v/>
      </c>
      <c r="B29" s="447" t="str">
        <f>+MID('Input data'!$B$42,2,1)</f>
        <v/>
      </c>
      <c r="C29" s="447" t="str">
        <f>+MID('Input data'!$B$42,3,1)</f>
        <v/>
      </c>
      <c r="D29" s="447" t="str">
        <f>+MID('Input data'!$B$42,4,1)</f>
        <v/>
      </c>
      <c r="E29" s="447" t="str">
        <f>+MID('Input data'!$B$42,5,1)</f>
        <v/>
      </c>
      <c r="F29" s="447" t="str">
        <f>+MID('Input data'!$B$42,6,1)</f>
        <v/>
      </c>
      <c r="G29" s="447" t="str">
        <f>+MID('Input data'!$B$42,7,1)</f>
        <v/>
      </c>
      <c r="H29" s="447" t="str">
        <f>+MID('Input data'!$B$42,8,1)</f>
        <v/>
      </c>
      <c r="I29" s="447" t="str">
        <f>+MID('Input data'!$B$42,9,1)</f>
        <v/>
      </c>
      <c r="J29" s="447" t="str">
        <f>+MID('Input data'!$B$42,10,1)</f>
        <v/>
      </c>
      <c r="K29" s="447" t="str">
        <f>+MID('Input data'!$B$42,11,1)</f>
        <v/>
      </c>
      <c r="L29" s="447" t="str">
        <f>+MID('Input data'!$B$42,12,1)</f>
        <v/>
      </c>
      <c r="M29" s="447" t="str">
        <f>+MID('Input data'!$B$42,13,1)</f>
        <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43" s="399" customFormat="1" ht="4.5" customHeight="1" thickBot="1">
      <c r="W30" s="400"/>
      <c r="X30" s="400"/>
      <c r="Y30" s="400"/>
      <c r="Z30" s="400"/>
      <c r="AA30" s="400"/>
      <c r="AB30" s="400"/>
      <c r="AC30" s="400"/>
      <c r="AD30" s="400"/>
      <c r="AE30" s="400"/>
      <c r="AF30" s="400"/>
      <c r="AG30" s="400"/>
      <c r="AH30" s="400"/>
      <c r="AI30" s="400"/>
      <c r="AJ30" s="400"/>
      <c r="AK30" s="400"/>
    </row>
    <row r="31" spans="1:43" s="442" customFormat="1" ht="12.75" customHeight="1">
      <c r="A31" s="445" t="s">
        <v>1311</v>
      </c>
      <c r="B31" s="444"/>
      <c r="C31" s="444"/>
      <c r="D31" s="444"/>
      <c r="E31" s="444"/>
      <c r="F31" s="444"/>
      <c r="G31" s="444"/>
      <c r="H31" s="444"/>
      <c r="I31" s="444"/>
      <c r="J31" s="444"/>
      <c r="K31" s="840"/>
      <c r="L31" s="840"/>
      <c r="M31" s="2007" t="s">
        <v>1502</v>
      </c>
      <c r="N31" s="2008"/>
      <c r="O31" s="2008"/>
      <c r="P31" s="2008"/>
      <c r="Q31" s="2008"/>
      <c r="R31" s="2008"/>
      <c r="S31" s="2008"/>
      <c r="T31" s="2008"/>
      <c r="U31" s="2009"/>
      <c r="V31" s="1529" t="s">
        <v>1503</v>
      </c>
      <c r="W31" s="1529"/>
      <c r="X31" s="1529"/>
      <c r="Y31" s="1529"/>
      <c r="Z31" s="1529"/>
      <c r="AA31" s="1529"/>
      <c r="AB31" s="1529"/>
      <c r="AC31" s="1909"/>
      <c r="AD31" s="2007" t="s">
        <v>1504</v>
      </c>
      <c r="AE31" s="2008"/>
      <c r="AF31" s="2008"/>
      <c r="AG31" s="2008"/>
      <c r="AH31" s="2008"/>
      <c r="AI31" s="2008"/>
      <c r="AJ31" s="2008"/>
      <c r="AK31" s="2008"/>
      <c r="AL31" s="2013"/>
    </row>
    <row r="32" spans="1:43" s="399" customFormat="1" ht="19.5" customHeight="1">
      <c r="A32" s="428" t="str">
        <f>LEFT(TEXT('Input data'!F34,"dd.m.yyyy"),1)</f>
        <v>0</v>
      </c>
      <c r="B32" s="427" t="str">
        <f>MID(TEXT('Input data'!$F$34,"dd.mm.yyyy"),2,1)</f>
        <v>0</v>
      </c>
      <c r="C32" s="426" t="s">
        <v>1063</v>
      </c>
      <c r="D32" s="427" t="str">
        <f>MID(TEXT('Input data'!$F$34,"dd.mm.yyyy"),4,1)</f>
        <v>0</v>
      </c>
      <c r="E32" s="427" t="str">
        <f>MID(TEXT('Input data'!$F$34,"dd.mm.yyyy"),5,1)</f>
        <v>1</v>
      </c>
      <c r="F32" s="426" t="s">
        <v>1063</v>
      </c>
      <c r="G32" s="427" t="str">
        <f>MID(TEXT('Input data'!$F$34,"dd.mm.yyyy"),7,1)</f>
        <v>1</v>
      </c>
      <c r="H32" s="427" t="str">
        <f>MID(TEXT('Input data'!$F$34,"dd.mm.yyyy"),8,1)</f>
        <v>9</v>
      </c>
      <c r="I32" s="427" t="str">
        <f>MID(TEXT('Input data'!$F$34,"dd.mm.yyyy"),9,1)</f>
        <v>0</v>
      </c>
      <c r="J32" s="427" t="str">
        <f>MID(TEXT('Input data'!$F$34,"dd.mm.yyyy"),10,1)</f>
        <v>0</v>
      </c>
      <c r="K32" s="841"/>
      <c r="L32" s="434"/>
      <c r="M32" s="2010"/>
      <c r="N32" s="2011"/>
      <c r="O32" s="2011"/>
      <c r="P32" s="2011"/>
      <c r="Q32" s="2011"/>
      <c r="R32" s="2011"/>
      <c r="S32" s="2011"/>
      <c r="T32" s="2011"/>
      <c r="U32" s="2012"/>
      <c r="V32" s="1531"/>
      <c r="W32" s="1531"/>
      <c r="X32" s="1531"/>
      <c r="Y32" s="1531"/>
      <c r="Z32" s="1531"/>
      <c r="AA32" s="1531"/>
      <c r="AB32" s="1531"/>
      <c r="AC32" s="1911"/>
      <c r="AD32" s="2010"/>
      <c r="AE32" s="2011"/>
      <c r="AF32" s="2011"/>
      <c r="AG32" s="2011"/>
      <c r="AH32" s="2011"/>
      <c r="AI32" s="2011"/>
      <c r="AJ32" s="2011"/>
      <c r="AK32" s="2011"/>
      <c r="AL32" s="2014"/>
      <c r="AP32" s="537"/>
    </row>
    <row r="33" spans="1:38" s="399" customFormat="1" ht="12.75" customHeight="1">
      <c r="A33" s="440"/>
      <c r="B33" s="439"/>
      <c r="C33" s="439"/>
      <c r="D33" s="439"/>
      <c r="E33" s="439"/>
      <c r="F33" s="439"/>
      <c r="G33" s="439"/>
      <c r="H33" s="439"/>
      <c r="I33" s="439"/>
      <c r="J33" s="439"/>
      <c r="K33" s="842"/>
      <c r="L33" s="842"/>
      <c r="M33" s="2010"/>
      <c r="N33" s="2011"/>
      <c r="O33" s="2011"/>
      <c r="P33" s="2011"/>
      <c r="Q33" s="2011"/>
      <c r="R33" s="2011"/>
      <c r="S33" s="2011"/>
      <c r="T33" s="2011"/>
      <c r="U33" s="2012"/>
      <c r="V33" s="1531"/>
      <c r="W33" s="1531"/>
      <c r="X33" s="1531"/>
      <c r="Y33" s="1531"/>
      <c r="Z33" s="1531"/>
      <c r="AA33" s="1531"/>
      <c r="AB33" s="1531"/>
      <c r="AC33" s="1911"/>
      <c r="AD33" s="2010"/>
      <c r="AE33" s="2011"/>
      <c r="AF33" s="2011"/>
      <c r="AG33" s="2011"/>
      <c r="AH33" s="2011"/>
      <c r="AI33" s="2011"/>
      <c r="AJ33" s="2011"/>
      <c r="AK33" s="2011"/>
      <c r="AL33" s="2014"/>
    </row>
    <row r="34" spans="1:38" s="399" customFormat="1">
      <c r="A34" s="411" t="s">
        <v>1309</v>
      </c>
      <c r="B34" s="410"/>
      <c r="C34" s="410"/>
      <c r="D34" s="410"/>
      <c r="E34" s="410"/>
      <c r="F34" s="410"/>
      <c r="G34" s="410"/>
      <c r="H34" s="410"/>
      <c r="I34" s="410"/>
      <c r="J34" s="410"/>
      <c r="K34" s="434"/>
      <c r="L34" s="843"/>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44"/>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c r="A36" s="420"/>
      <c r="B36" s="419"/>
      <c r="C36" s="419"/>
      <c r="D36" s="419"/>
      <c r="E36" s="419"/>
      <c r="F36" s="419"/>
      <c r="G36" s="419"/>
      <c r="H36" s="419"/>
      <c r="I36" s="419"/>
      <c r="J36" s="419"/>
      <c r="K36" s="419"/>
      <c r="L36" s="418"/>
      <c r="M36" s="1912">
        <f>'Input data'!F40</f>
        <v>0</v>
      </c>
      <c r="N36" s="1913"/>
      <c r="O36" s="1913"/>
      <c r="P36" s="1913"/>
      <c r="Q36" s="1913"/>
      <c r="R36" s="1913"/>
      <c r="S36" s="1913"/>
      <c r="T36" s="1913"/>
      <c r="U36" s="1914"/>
      <c r="V36" s="1912" t="e">
        <f>'Input data'!#REF!</f>
        <v>#REF!</v>
      </c>
      <c r="W36" s="1913"/>
      <c r="X36" s="1913"/>
      <c r="Y36" s="1913"/>
      <c r="Z36" s="1913"/>
      <c r="AA36" s="1913"/>
      <c r="AB36" s="1913"/>
      <c r="AC36" s="1914"/>
      <c r="AD36" s="1915" t="e">
        <f>'Input data'!#REF!</f>
        <v>#REF!</v>
      </c>
      <c r="AE36" s="1913"/>
      <c r="AF36" s="1913"/>
      <c r="AG36" s="1913"/>
      <c r="AH36" s="1913"/>
      <c r="AI36" s="1913"/>
      <c r="AJ36" s="1913"/>
      <c r="AK36" s="1913"/>
      <c r="AL36" s="1916"/>
    </row>
    <row r="37" spans="1:38" s="405" customFormat="1">
      <c r="W37" s="400"/>
      <c r="X37" s="400"/>
      <c r="Y37" s="400"/>
      <c r="Z37" s="400"/>
      <c r="AA37" s="400"/>
      <c r="AB37" s="400"/>
      <c r="AC37" s="400"/>
      <c r="AD37" s="400"/>
      <c r="AE37" s="400"/>
      <c r="AF37" s="400"/>
      <c r="AG37" s="400"/>
      <c r="AH37" s="400"/>
      <c r="AI37" s="400"/>
      <c r="AJ37" s="400"/>
      <c r="AK37" s="400"/>
    </row>
    <row r="38" spans="1:38" s="405" customFormat="1">
      <c r="W38" s="400"/>
      <c r="X38" s="400"/>
      <c r="Y38" s="400"/>
      <c r="Z38" s="400"/>
      <c r="AA38" s="400"/>
      <c r="AB38" s="400"/>
      <c r="AC38" s="400"/>
      <c r="AD38" s="400"/>
      <c r="AE38" s="400"/>
      <c r="AF38" s="400"/>
      <c r="AG38" s="400"/>
      <c r="AH38" s="400"/>
      <c r="AI38" s="400"/>
      <c r="AJ38" s="400"/>
      <c r="AK38" s="400"/>
    </row>
    <row r="39" spans="1:38" s="405" customFormat="1">
      <c r="W39" s="400"/>
      <c r="X39" s="400"/>
      <c r="Y39" s="400"/>
      <c r="Z39" s="400"/>
      <c r="AA39" s="400"/>
      <c r="AB39" s="400"/>
      <c r="AC39" s="400"/>
      <c r="AD39" s="400"/>
      <c r="AE39" s="400"/>
      <c r="AF39" s="400"/>
      <c r="AG39" s="400"/>
      <c r="AH39" s="400"/>
      <c r="AI39" s="400"/>
      <c r="AJ39" s="400"/>
      <c r="AK39" s="400"/>
    </row>
    <row r="40" spans="1:38" ht="13.5" thickBot="1">
      <c r="W40" s="400"/>
      <c r="X40" s="400"/>
      <c r="Y40" s="400"/>
      <c r="Z40" s="400"/>
      <c r="AA40" s="400"/>
      <c r="AB40" s="400"/>
      <c r="AC40" s="400"/>
      <c r="AD40" s="400"/>
      <c r="AE40" s="400"/>
      <c r="AF40" s="400"/>
      <c r="AG40" s="400"/>
      <c r="AH40" s="400"/>
      <c r="AI40" s="400"/>
      <c r="AJ40" s="400"/>
      <c r="AK40" s="400"/>
    </row>
    <row r="41" spans="1:38" s="405" customFormat="1">
      <c r="B41" s="417" t="s">
        <v>1505</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c r="B51" s="404"/>
      <c r="C51" s="403"/>
      <c r="D51" s="403"/>
      <c r="E51" s="403"/>
      <c r="F51" s="403"/>
      <c r="G51" s="403" t="s">
        <v>1506</v>
      </c>
      <c r="H51" s="403"/>
      <c r="I51" s="403"/>
      <c r="J51" s="403"/>
      <c r="K51" s="403"/>
      <c r="L51" s="403"/>
      <c r="M51" s="403"/>
      <c r="N51" s="403"/>
      <c r="O51" s="403"/>
      <c r="P51" s="403"/>
      <c r="Q51" s="403"/>
      <c r="R51" s="403"/>
      <c r="S51" s="403"/>
      <c r="T51" s="403"/>
      <c r="U51" s="403" t="s">
        <v>1507</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sheetPr>
    <tabColor rgb="FF00B0F0"/>
    <outlinePr summaryBelow="0" summaryRight="0"/>
  </sheetPr>
  <dimension ref="A1:O74"/>
  <sheetViews>
    <sheetView showGridLines="0" view="pageBreakPreview" zoomScaleNormal="100" zoomScaleSheetLayoutView="100" workbookViewId="0"/>
  </sheetViews>
  <sheetFormatPr defaultColWidth="9.140625" defaultRowHeight="10.5"/>
  <cols>
    <col min="1" max="1" width="4.42578125" style="1281" customWidth="1"/>
    <col min="2" max="2" width="15.5703125" style="1281" customWidth="1"/>
    <col min="3" max="3" width="4.85546875" style="1281" customWidth="1"/>
    <col min="4" max="4" width="23.85546875" style="1281" customWidth="1"/>
    <col min="5" max="5" width="0.5703125" style="1281" customWidth="1"/>
    <col min="6" max="6" width="6.42578125" style="1281" customWidth="1"/>
    <col min="7" max="8" width="22.85546875" style="1281" customWidth="1"/>
    <col min="9" max="11" width="9.140625" style="1281"/>
    <col min="12" max="12" width="39.5703125" style="1281" hidden="1" customWidth="1"/>
    <col min="13" max="15" width="0" style="1281" hidden="1" customWidth="1"/>
    <col min="16" max="16384" width="9.140625" style="1281"/>
  </cols>
  <sheetData>
    <row r="1" spans="1:15" s="1222" customFormat="1" ht="15" customHeight="1">
      <c r="A1" s="1221"/>
      <c r="D1" s="1223"/>
      <c r="E1" s="1223"/>
      <c r="F1" s="1223"/>
      <c r="I1" s="1223"/>
      <c r="J1" s="1223"/>
    </row>
    <row r="2" spans="1:15" s="1222" customFormat="1" ht="23.25" customHeight="1">
      <c r="A2" s="1221"/>
      <c r="B2" s="1209" t="s">
        <v>3009</v>
      </c>
      <c r="C2" s="533" t="s">
        <v>3005</v>
      </c>
      <c r="D2" s="1311" t="str">
        <f>'BS-SK Statutory'!E2</f>
        <v xml:space="preserve">  2  0  2  0  1  2  5  7  7  8</v>
      </c>
      <c r="E2" s="589"/>
      <c r="F2" s="1256" t="s">
        <v>3010</v>
      </c>
      <c r="G2" s="1310" t="str">
        <f>'BS-SK Statutory'!J2</f>
        <v xml:space="preserve">  3  6  3  7  1  4  5  8 </v>
      </c>
    </row>
    <row r="3" spans="1:15" s="1222" customFormat="1" ht="2.25" customHeight="1" thickBot="1">
      <c r="A3" s="1221"/>
      <c r="B3" s="1268"/>
      <c r="C3" s="1223"/>
      <c r="D3" s="1223"/>
      <c r="E3" s="1223"/>
    </row>
    <row r="4" spans="1:15" s="1273" customFormat="1" ht="11.25" customHeight="1">
      <c r="A4" s="1269"/>
      <c r="B4" s="1270"/>
      <c r="C4" s="1309"/>
      <c r="D4" s="1309"/>
      <c r="E4" s="1271"/>
      <c r="F4" s="1272"/>
      <c r="G4" s="1649" t="s">
        <v>1589</v>
      </c>
      <c r="H4" s="1678"/>
    </row>
    <row r="5" spans="1:15" s="1273" customFormat="1" ht="33.75" customHeight="1">
      <c r="A5" s="1326" t="s">
        <v>1509</v>
      </c>
      <c r="B5" s="1543" t="s">
        <v>1298</v>
      </c>
      <c r="C5" s="1572"/>
      <c r="D5" s="1572"/>
      <c r="E5" s="1321"/>
      <c r="F5" s="1323" t="s">
        <v>1590</v>
      </c>
      <c r="G5" s="1324" t="s">
        <v>1591</v>
      </c>
      <c r="H5" s="1275" t="s">
        <v>1592</v>
      </c>
    </row>
    <row r="6" spans="1:15" s="1273" customFormat="1" ht="29.65" customHeight="1">
      <c r="A6" s="1243" t="s">
        <v>880</v>
      </c>
      <c r="B6" s="1591" t="str">
        <f>L6</f>
        <v>Net turnover (part of acc. group 6 as defined by the law)</v>
      </c>
      <c r="C6" s="1592"/>
      <c r="D6" s="1592"/>
      <c r="E6" s="1593"/>
      <c r="F6" s="1239" t="s">
        <v>814</v>
      </c>
      <c r="G6" s="1322">
        <f>'P&amp;L'!D9</f>
        <v>0</v>
      </c>
      <c r="H6" s="1327">
        <f>'P&amp;L'!E9</f>
        <v>0</v>
      </c>
      <c r="L6" s="2121" t="s">
        <v>2764</v>
      </c>
      <c r="M6" s="2121"/>
      <c r="N6" s="2121"/>
      <c r="O6" s="2121"/>
    </row>
    <row r="7" spans="1:15" s="1273" customFormat="1" ht="29.65" customHeight="1">
      <c r="A7" s="1243" t="s">
        <v>942</v>
      </c>
      <c r="B7" s="1591" t="str">
        <f t="shared" ref="B7:B32" si="0">L7</f>
        <v>Revenues from operating activities total (l. 03 to l. 09)</v>
      </c>
      <c r="C7" s="1592"/>
      <c r="D7" s="1592"/>
      <c r="E7" s="1593"/>
      <c r="F7" s="1239" t="s">
        <v>817</v>
      </c>
      <c r="G7" s="1322">
        <f>'P&amp;L'!D10</f>
        <v>0</v>
      </c>
      <c r="H7" s="1276">
        <f>'P&amp;L'!E10</f>
        <v>0</v>
      </c>
      <c r="L7" s="2121" t="s">
        <v>2765</v>
      </c>
      <c r="M7" s="2121"/>
      <c r="N7" s="2121"/>
      <c r="O7" s="2121"/>
    </row>
    <row r="8" spans="1:15" s="1278" customFormat="1" ht="29.65" customHeight="1">
      <c r="A8" s="1312" t="s">
        <v>877</v>
      </c>
      <c r="B8" s="1551" t="str">
        <f t="shared" si="0"/>
        <v>Revenues from merchandise (604,607)</v>
      </c>
      <c r="C8" s="1552"/>
      <c r="D8" s="1552"/>
      <c r="E8" s="1553"/>
      <c r="F8" s="1241" t="s">
        <v>820</v>
      </c>
      <c r="G8" s="1325">
        <f>'P&amp;L'!D11</f>
        <v>0</v>
      </c>
      <c r="H8" s="1277">
        <f>'P&amp;L'!E11</f>
        <v>0</v>
      </c>
      <c r="L8" s="2121" t="s">
        <v>1439</v>
      </c>
      <c r="M8" s="2121"/>
      <c r="N8" s="2121"/>
      <c r="O8" s="2121"/>
    </row>
    <row r="9" spans="1:15" s="1278" customFormat="1" ht="29.65" customHeight="1">
      <c r="A9" s="1312" t="s">
        <v>2766</v>
      </c>
      <c r="B9" s="1551" t="str">
        <f t="shared" si="0"/>
        <v>Revenues from own products (601)</v>
      </c>
      <c r="C9" s="1552"/>
      <c r="D9" s="1552"/>
      <c r="E9" s="1553"/>
      <c r="F9" s="1241" t="s">
        <v>823</v>
      </c>
      <c r="G9" s="1325">
        <f>'P&amp;L'!D12</f>
        <v>0</v>
      </c>
      <c r="H9" s="1277">
        <f>'P&amp;L'!E12</f>
        <v>0</v>
      </c>
      <c r="L9" s="2121" t="s">
        <v>2767</v>
      </c>
      <c r="M9" s="2121"/>
      <c r="N9" s="2121"/>
      <c r="O9" s="2121"/>
    </row>
    <row r="10" spans="1:15" s="1273" customFormat="1" ht="29.65" customHeight="1">
      <c r="A10" s="1312" t="s">
        <v>2768</v>
      </c>
      <c r="B10" s="1551" t="str">
        <f t="shared" si="0"/>
        <v>Revenues from services (602, 606)</v>
      </c>
      <c r="C10" s="1552"/>
      <c r="D10" s="1552"/>
      <c r="E10" s="1553"/>
      <c r="F10" s="1241" t="s">
        <v>826</v>
      </c>
      <c r="G10" s="1325">
        <f>'P&amp;L'!D13</f>
        <v>0</v>
      </c>
      <c r="H10" s="1277">
        <f>'P&amp;L'!E13</f>
        <v>0</v>
      </c>
      <c r="L10" s="2121" t="s">
        <v>2769</v>
      </c>
      <c r="M10" s="2121"/>
      <c r="N10" s="2121"/>
      <c r="O10" s="2121"/>
    </row>
    <row r="11" spans="1:15" s="1273" customFormat="1" ht="29.65" customHeight="1">
      <c r="A11" s="1312" t="s">
        <v>2770</v>
      </c>
      <c r="B11" s="1551" t="str">
        <f t="shared" si="0"/>
        <v>Change in stock of finished goods and work in progress  (+/- acc. group 61)</v>
      </c>
      <c r="C11" s="1552"/>
      <c r="D11" s="1552"/>
      <c r="E11" s="1553"/>
      <c r="F11" s="1241" t="s">
        <v>828</v>
      </c>
      <c r="G11" s="1325">
        <f>'P&amp;L'!D14</f>
        <v>0</v>
      </c>
      <c r="H11" s="1277">
        <f>'P&amp;L'!E14</f>
        <v>0</v>
      </c>
      <c r="L11" s="2121" t="s">
        <v>827</v>
      </c>
      <c r="M11" s="2121"/>
      <c r="N11" s="2121"/>
      <c r="O11" s="2121"/>
    </row>
    <row r="12" spans="1:15" s="1273" customFormat="1" ht="29.65" customHeight="1">
      <c r="A12" s="1312" t="s">
        <v>976</v>
      </c>
      <c r="B12" s="1551" t="str">
        <f t="shared" si="0"/>
        <v xml:space="preserve">Own work capitalised (acc. group 62)     </v>
      </c>
      <c r="C12" s="1552"/>
      <c r="D12" s="1552"/>
      <c r="E12" s="1553"/>
      <c r="F12" s="1241" t="s">
        <v>830</v>
      </c>
      <c r="G12" s="1325">
        <f>'P&amp;L'!D15</f>
        <v>0</v>
      </c>
      <c r="H12" s="1277">
        <f>'P&amp;L'!E15</f>
        <v>0</v>
      </c>
      <c r="L12" s="2121" t="s">
        <v>829</v>
      </c>
      <c r="M12" s="2121"/>
      <c r="N12" s="2121"/>
      <c r="O12" s="2121"/>
    </row>
    <row r="13" spans="1:15" s="1278" customFormat="1" ht="31.5" customHeight="1">
      <c r="A13" s="1312" t="s">
        <v>2771</v>
      </c>
      <c r="B13" s="1551" t="str">
        <f t="shared" si="0"/>
        <v>Revenue from sale of non-current assets and material (641, 642)</v>
      </c>
      <c r="C13" s="1552"/>
      <c r="D13" s="1552"/>
      <c r="E13" s="1553"/>
      <c r="F13" s="1241" t="s">
        <v>832</v>
      </c>
      <c r="G13" s="1325">
        <f>'P&amp;L'!D16</f>
        <v>0</v>
      </c>
      <c r="H13" s="1277">
        <f>'P&amp;L'!E16</f>
        <v>0</v>
      </c>
      <c r="L13" s="2121" t="s">
        <v>860</v>
      </c>
      <c r="M13" s="2121"/>
      <c r="N13" s="2121"/>
      <c r="O13" s="2121"/>
    </row>
    <row r="14" spans="1:15" s="1273" customFormat="1" ht="29.65" customHeight="1">
      <c r="A14" s="1312" t="s">
        <v>2772</v>
      </c>
      <c r="B14" s="1551" t="str">
        <f t="shared" si="0"/>
        <v>Other operating revenues (644, 645, 646, 648, 655, 657)</v>
      </c>
      <c r="C14" s="1552"/>
      <c r="D14" s="1552"/>
      <c r="E14" s="1553"/>
      <c r="F14" s="1241" t="s">
        <v>835</v>
      </c>
      <c r="G14" s="1325">
        <f>'P&amp;L'!D17</f>
        <v>0</v>
      </c>
      <c r="H14" s="1277">
        <f>'P&amp;L'!E17</f>
        <v>0</v>
      </c>
      <c r="L14" s="2121" t="s">
        <v>869</v>
      </c>
      <c r="M14" s="2121"/>
      <c r="N14" s="2121"/>
      <c r="O14" s="2121"/>
    </row>
    <row r="15" spans="1:15" s="1273" customFormat="1" ht="29.65" customHeight="1">
      <c r="A15" s="1313" t="s">
        <v>942</v>
      </c>
      <c r="B15" s="1591" t="str">
        <f t="shared" si="0"/>
        <v>Operating expenses total (l. 11 + l. 12 + l. 13 + l. 14 + l. 15 + l. 20 + l. 21 + l. 24 + l. 25 + l. 26)</v>
      </c>
      <c r="C15" s="1592"/>
      <c r="D15" s="1592"/>
      <c r="E15" s="1593"/>
      <c r="F15" s="1239" t="s">
        <v>838</v>
      </c>
      <c r="G15" s="1322">
        <f>'P&amp;L'!D18</f>
        <v>0</v>
      </c>
      <c r="H15" s="1276">
        <f>'P&amp;L'!E18</f>
        <v>0</v>
      </c>
      <c r="L15" s="2121" t="s">
        <v>2773</v>
      </c>
      <c r="M15" s="2121"/>
      <c r="N15" s="2121"/>
      <c r="O15" s="2121"/>
    </row>
    <row r="16" spans="1:15" s="1278" customFormat="1" ht="29.65" customHeight="1">
      <c r="A16" s="1242" t="s">
        <v>523</v>
      </c>
      <c r="B16" s="1551" t="str">
        <f t="shared" si="0"/>
        <v>Costs of merchandise sold (504, 507)</v>
      </c>
      <c r="C16" s="1552"/>
      <c r="D16" s="1552"/>
      <c r="E16" s="1553"/>
      <c r="F16" s="1241" t="s">
        <v>840</v>
      </c>
      <c r="G16" s="1325">
        <f>'P&amp;L'!D19</f>
        <v>0</v>
      </c>
      <c r="H16" s="1277">
        <f>'P&amp;L'!E19</f>
        <v>0</v>
      </c>
      <c r="L16" s="2121" t="s">
        <v>2774</v>
      </c>
      <c r="M16" s="2121"/>
      <c r="N16" s="2121"/>
      <c r="O16" s="2121"/>
    </row>
    <row r="17" spans="1:15" s="1273" customFormat="1" ht="29.65" customHeight="1">
      <c r="A17" s="1242" t="s">
        <v>594</v>
      </c>
      <c r="B17" s="1551" t="str">
        <f t="shared" si="0"/>
        <v>Material and energy consumption and other unstorable supplies (501, 502, 503)</v>
      </c>
      <c r="C17" s="1552"/>
      <c r="D17" s="1552"/>
      <c r="E17" s="1553"/>
      <c r="F17" s="1241" t="s">
        <v>842</v>
      </c>
      <c r="G17" s="1325">
        <f>'P&amp;L'!D20</f>
        <v>0</v>
      </c>
      <c r="H17" s="1277">
        <f>'P&amp;L'!E20</f>
        <v>0</v>
      </c>
      <c r="L17" s="2121" t="s">
        <v>2775</v>
      </c>
      <c r="M17" s="2121"/>
      <c r="N17" s="2121"/>
      <c r="O17" s="2121"/>
    </row>
    <row r="18" spans="1:15" s="1273" customFormat="1" ht="29.65" customHeight="1">
      <c r="A18" s="1242" t="s">
        <v>663</v>
      </c>
      <c r="B18" s="1551" t="str">
        <f t="shared" si="0"/>
        <v>Allowances to inventories (+/-) (505)</v>
      </c>
      <c r="C18" s="1552"/>
      <c r="D18" s="1552"/>
      <c r="E18" s="1553"/>
      <c r="F18" s="1241" t="s">
        <v>844</v>
      </c>
      <c r="G18" s="1325">
        <f>'P&amp;L'!D21</f>
        <v>0</v>
      </c>
      <c r="H18" s="1277">
        <f>'P&amp;L'!E21</f>
        <v>0</v>
      </c>
      <c r="L18" s="2121" t="s">
        <v>2776</v>
      </c>
      <c r="M18" s="2121"/>
      <c r="N18" s="2121"/>
      <c r="O18" s="2121"/>
    </row>
    <row r="19" spans="1:15" s="1273" customFormat="1" ht="29.65" customHeight="1">
      <c r="A19" s="1242" t="s">
        <v>853</v>
      </c>
      <c r="B19" s="1551" t="str">
        <f t="shared" si="0"/>
        <v>Services (acc. group 51)</v>
      </c>
      <c r="C19" s="1552"/>
      <c r="D19" s="1552"/>
      <c r="E19" s="1553"/>
      <c r="F19" s="1241" t="s">
        <v>846</v>
      </c>
      <c r="G19" s="1325">
        <f>'P&amp;L'!D22</f>
        <v>0</v>
      </c>
      <c r="H19" s="1277">
        <f>'P&amp;L'!E22</f>
        <v>0</v>
      </c>
      <c r="L19" s="2121" t="s">
        <v>837</v>
      </c>
      <c r="M19" s="2121"/>
      <c r="N19" s="2121"/>
      <c r="O19" s="2121"/>
    </row>
    <row r="20" spans="1:15" s="1273" customFormat="1" ht="29.65" customHeight="1">
      <c r="A20" s="1242" t="s">
        <v>856</v>
      </c>
      <c r="B20" s="1551" t="str">
        <f t="shared" si="0"/>
        <v>Personnel expenses  total (l. 13 až 16)</v>
      </c>
      <c r="C20" s="1552"/>
      <c r="D20" s="1552"/>
      <c r="E20" s="1553"/>
      <c r="F20" s="1241" t="s">
        <v>849</v>
      </c>
      <c r="G20" s="1325">
        <f>'P&amp;L'!D23</f>
        <v>0</v>
      </c>
      <c r="H20" s="1277">
        <f>'P&amp;L'!E23</f>
        <v>0</v>
      </c>
      <c r="L20" s="2121" t="s">
        <v>841</v>
      </c>
      <c r="M20" s="2121"/>
      <c r="N20" s="2121"/>
      <c r="O20" s="2121"/>
    </row>
    <row r="21" spans="1:15" s="1273" customFormat="1" ht="29.65" customHeight="1">
      <c r="A21" s="1242" t="s">
        <v>2777</v>
      </c>
      <c r="B21" s="1551" t="str">
        <f t="shared" si="0"/>
        <v>Wages and salaries (521, 522)</v>
      </c>
      <c r="C21" s="1552"/>
      <c r="D21" s="1552"/>
      <c r="E21" s="1553"/>
      <c r="F21" s="1241" t="s">
        <v>852</v>
      </c>
      <c r="G21" s="1325">
        <f>'P&amp;L'!D24</f>
        <v>0</v>
      </c>
      <c r="H21" s="1277">
        <f>'P&amp;L'!E24</f>
        <v>0</v>
      </c>
      <c r="L21" s="2121" t="s">
        <v>843</v>
      </c>
      <c r="M21" s="2121"/>
      <c r="N21" s="2121"/>
      <c r="O21" s="2121"/>
    </row>
    <row r="22" spans="1:15" s="1273" customFormat="1" ht="29.65" customHeight="1">
      <c r="A22" s="1242" t="s">
        <v>532</v>
      </c>
      <c r="B22" s="1551" t="str">
        <f t="shared" si="0"/>
        <v>Remuneration of members of the board of companies and co-operatives (523)</v>
      </c>
      <c r="C22" s="1552"/>
      <c r="D22" s="1552"/>
      <c r="E22" s="1553"/>
      <c r="F22" s="1241" t="s">
        <v>855</v>
      </c>
      <c r="G22" s="1325">
        <f>'P&amp;L'!D25</f>
        <v>0</v>
      </c>
      <c r="H22" s="1277">
        <f>'P&amp;L'!E25</f>
        <v>0</v>
      </c>
      <c r="L22" s="2121" t="s">
        <v>845</v>
      </c>
      <c r="M22" s="2121"/>
      <c r="N22" s="2121"/>
      <c r="O22" s="2121"/>
    </row>
    <row r="23" spans="1:15" s="1273" customFormat="1" ht="29.65" customHeight="1">
      <c r="A23" s="1242" t="s">
        <v>535</v>
      </c>
      <c r="B23" s="1551" t="str">
        <f t="shared" si="0"/>
        <v>Social insurance costs (524, 525, 526)</v>
      </c>
      <c r="C23" s="1552"/>
      <c r="D23" s="1552"/>
      <c r="E23" s="1553"/>
      <c r="F23" s="1241" t="s">
        <v>858</v>
      </c>
      <c r="G23" s="1325">
        <f>'P&amp;L'!D26</f>
        <v>0</v>
      </c>
      <c r="H23" s="1277">
        <f>'P&amp;L'!E26</f>
        <v>0</v>
      </c>
      <c r="L23" s="2121" t="s">
        <v>848</v>
      </c>
      <c r="M23" s="2121"/>
      <c r="N23" s="2121"/>
      <c r="O23" s="2121"/>
    </row>
    <row r="24" spans="1:15" s="1273" customFormat="1" ht="29.65" customHeight="1">
      <c r="A24" s="1242" t="s">
        <v>538</v>
      </c>
      <c r="B24" s="1551" t="str">
        <f t="shared" si="0"/>
        <v>Social security costs (527, 528)</v>
      </c>
      <c r="C24" s="1552"/>
      <c r="D24" s="1552"/>
      <c r="E24" s="1553"/>
      <c r="F24" s="1241" t="s">
        <v>861</v>
      </c>
      <c r="G24" s="1325">
        <f>'P&amp;L'!D27</f>
        <v>0</v>
      </c>
      <c r="H24" s="1277">
        <f>'P&amp;L'!E27</f>
        <v>0</v>
      </c>
      <c r="L24" s="2121" t="s">
        <v>851</v>
      </c>
      <c r="M24" s="2121"/>
      <c r="N24" s="2121"/>
      <c r="O24" s="2121"/>
    </row>
    <row r="25" spans="1:15" s="1273" customFormat="1" ht="29.65" customHeight="1">
      <c r="A25" s="1242" t="s">
        <v>862</v>
      </c>
      <c r="B25" s="1551" t="str">
        <f t="shared" si="0"/>
        <v>Indirect taxes and charges (acc. group 53)</v>
      </c>
      <c r="C25" s="1552"/>
      <c r="D25" s="1552"/>
      <c r="E25" s="1553"/>
      <c r="F25" s="1241" t="s">
        <v>864</v>
      </c>
      <c r="G25" s="1325">
        <f>'P&amp;L'!D28</f>
        <v>0</v>
      </c>
      <c r="H25" s="1277">
        <f>'P&amp;L'!E28</f>
        <v>0</v>
      </c>
      <c r="L25" s="2121" t="s">
        <v>854</v>
      </c>
      <c r="M25" s="2121"/>
      <c r="N25" s="2121"/>
      <c r="O25" s="2121"/>
    </row>
    <row r="26" spans="1:15" s="1273" customFormat="1" ht="32.25" customHeight="1">
      <c r="A26" s="1242" t="s">
        <v>865</v>
      </c>
      <c r="B26" s="1672" t="str">
        <f t="shared" si="0"/>
        <v>Depreciation of and provisions to non-current tangible and intangible assets (l. 22 + l. 23)</v>
      </c>
      <c r="C26" s="1673"/>
      <c r="D26" s="1673"/>
      <c r="E26" s="1674"/>
      <c r="F26" s="1241" t="s">
        <v>867</v>
      </c>
      <c r="G26" s="1325">
        <f>'P&amp;L'!D29</f>
        <v>0</v>
      </c>
      <c r="H26" s="1277">
        <f>'P&amp;L'!E29</f>
        <v>0</v>
      </c>
      <c r="L26" s="2121" t="s">
        <v>2778</v>
      </c>
      <c r="M26" s="2121"/>
      <c r="N26" s="2121"/>
      <c r="O26" s="2121"/>
    </row>
    <row r="27" spans="1:15" s="1273" customFormat="1" ht="29.65" customHeight="1">
      <c r="A27" s="1242" t="s">
        <v>2779</v>
      </c>
      <c r="B27" s="1551" t="str">
        <f t="shared" si="0"/>
        <v>Depreciation of non-current tangible and intangible assets (551)</v>
      </c>
      <c r="C27" s="1552"/>
      <c r="D27" s="1552"/>
      <c r="E27" s="1553"/>
      <c r="F27" s="1241" t="s">
        <v>870</v>
      </c>
      <c r="G27" s="1325">
        <f>'P&amp;L'!D30</f>
        <v>0</v>
      </c>
      <c r="H27" s="1277">
        <f>'P&amp;L'!E30</f>
        <v>0</v>
      </c>
      <c r="L27" s="2121" t="s">
        <v>2780</v>
      </c>
      <c r="M27" s="2121"/>
      <c r="N27" s="2121"/>
      <c r="O27" s="2121"/>
    </row>
    <row r="28" spans="1:15" s="1273" customFormat="1" ht="32.25" customHeight="1">
      <c r="A28" s="1242" t="s">
        <v>532</v>
      </c>
      <c r="B28" s="1672" t="str">
        <f t="shared" si="0"/>
        <v>Provisions to non-current tangible and intangible assets (+/-) (553)</v>
      </c>
      <c r="C28" s="1673"/>
      <c r="D28" s="1673"/>
      <c r="E28" s="1674"/>
      <c r="F28" s="1241" t="s">
        <v>873</v>
      </c>
      <c r="G28" s="1325">
        <f>'P&amp;L'!D31</f>
        <v>0</v>
      </c>
      <c r="H28" s="1277">
        <f>'P&amp;L'!E31</f>
        <v>0</v>
      </c>
      <c r="L28" s="2121" t="s">
        <v>2781</v>
      </c>
      <c r="M28" s="2121"/>
      <c r="N28" s="2121"/>
      <c r="O28" s="2121"/>
    </row>
    <row r="29" spans="1:15" s="1273" customFormat="1" ht="29.65" customHeight="1">
      <c r="A29" s="1242" t="s">
        <v>871</v>
      </c>
      <c r="B29" s="1551" t="str">
        <f t="shared" si="0"/>
        <v>Net book value of non-current assets and material sold (541, 542)</v>
      </c>
      <c r="C29" s="1552"/>
      <c r="D29" s="1552"/>
      <c r="E29" s="1553"/>
      <c r="F29" s="1241" t="s">
        <v>876</v>
      </c>
      <c r="G29" s="1325">
        <f>'P&amp;L'!D32</f>
        <v>0</v>
      </c>
      <c r="H29" s="1277">
        <f>'P&amp;L'!E32</f>
        <v>0</v>
      </c>
      <c r="L29" s="2121" t="s">
        <v>863</v>
      </c>
      <c r="M29" s="2121"/>
      <c r="N29" s="2121"/>
      <c r="O29" s="2121"/>
    </row>
    <row r="30" spans="1:15" s="1273" customFormat="1" ht="29.65" customHeight="1">
      <c r="A30" s="1242" t="s">
        <v>877</v>
      </c>
      <c r="B30" s="1551" t="str">
        <f t="shared" si="0"/>
        <v>Creation and release of provisions to receivables (+/-547)</v>
      </c>
      <c r="C30" s="1552"/>
      <c r="D30" s="1552"/>
      <c r="E30" s="1553"/>
      <c r="F30" s="1241" t="s">
        <v>879</v>
      </c>
      <c r="G30" s="1325">
        <f>'P&amp;L'!D33</f>
        <v>0</v>
      </c>
      <c r="H30" s="1277">
        <f>'P&amp;L'!E33</f>
        <v>0</v>
      </c>
      <c r="L30" s="2121" t="s">
        <v>866</v>
      </c>
      <c r="M30" s="2121"/>
      <c r="N30" s="2121"/>
      <c r="O30" s="2121"/>
    </row>
    <row r="31" spans="1:15" s="1278" customFormat="1" ht="33.75" customHeight="1">
      <c r="A31" s="1242" t="s">
        <v>886</v>
      </c>
      <c r="B31" s="1672" t="str">
        <f t="shared" si="0"/>
        <v>Other operating expenses (543, 544, 545, 546, 548, 549, 555, 557)</v>
      </c>
      <c r="C31" s="1673"/>
      <c r="D31" s="1673"/>
      <c r="E31" s="1674"/>
      <c r="F31" s="1241" t="s">
        <v>882</v>
      </c>
      <c r="G31" s="1325">
        <f>'P&amp;L'!D34</f>
        <v>0</v>
      </c>
      <c r="H31" s="1277">
        <f>'P&amp;L'!E34</f>
        <v>0</v>
      </c>
      <c r="L31" s="2121" t="s">
        <v>872</v>
      </c>
      <c r="M31" s="2121"/>
      <c r="N31" s="2121"/>
      <c r="O31" s="2121"/>
    </row>
    <row r="32" spans="1:15" s="1273" customFormat="1" ht="29.65" customHeight="1">
      <c r="A32" s="1447" t="s">
        <v>973</v>
      </c>
      <c r="B32" s="1591" t="str">
        <f t="shared" si="0"/>
        <v>Profit or loss from operating activities (+/-) (l.02 - l. 10)</v>
      </c>
      <c r="C32" s="1592"/>
      <c r="D32" s="1592"/>
      <c r="E32" s="1593"/>
      <c r="F32" s="1239" t="s">
        <v>885</v>
      </c>
      <c r="G32" s="1322">
        <f>'P&amp;L'!D35</f>
        <v>0</v>
      </c>
      <c r="H32" s="1276">
        <f>'P&amp;L'!E35</f>
        <v>0</v>
      </c>
      <c r="L32" s="2121" t="s">
        <v>2782</v>
      </c>
      <c r="M32" s="2121"/>
      <c r="N32" s="2121"/>
      <c r="O32" s="2121"/>
    </row>
    <row r="33" spans="1:15" s="1273" customFormat="1" ht="2.25" customHeight="1" thickBot="1">
      <c r="A33" s="1262"/>
      <c r="B33" s="1262"/>
      <c r="C33" s="1262"/>
      <c r="D33" s="1262"/>
      <c r="E33" s="1262"/>
      <c r="F33" s="1314"/>
      <c r="G33" s="1267"/>
      <c r="H33" s="1457"/>
      <c r="L33" s="1466"/>
    </row>
    <row r="34" spans="1:15" s="1273" customFormat="1" ht="11.25" customHeight="1">
      <c r="A34" s="1269"/>
      <c r="B34" s="1270"/>
      <c r="C34" s="1309"/>
      <c r="D34" s="1309"/>
      <c r="E34" s="1271"/>
      <c r="F34" s="1272"/>
      <c r="G34" s="1649" t="s">
        <v>1589</v>
      </c>
      <c r="H34" s="1678"/>
      <c r="I34" s="1316"/>
      <c r="L34" s="1466"/>
    </row>
    <row r="35" spans="1:15" s="1273" customFormat="1" ht="33.75" customHeight="1">
      <c r="A35" s="1326" t="s">
        <v>1509</v>
      </c>
      <c r="B35" s="1543" t="s">
        <v>1298</v>
      </c>
      <c r="C35" s="1572"/>
      <c r="D35" s="1572"/>
      <c r="E35" s="1321"/>
      <c r="F35" s="1323" t="s">
        <v>1590</v>
      </c>
      <c r="G35" s="1324" t="s">
        <v>1591</v>
      </c>
      <c r="H35" s="1275" t="s">
        <v>1592</v>
      </c>
      <c r="L35" s="1466"/>
    </row>
    <row r="36" spans="1:15" ht="24.75" customHeight="1">
      <c r="A36" s="1279" t="s">
        <v>880</v>
      </c>
      <c r="B36" s="1591" t="str">
        <f t="shared" ref="B36" si="1">L36</f>
        <v>Added value (l. 03 + l. 04 + l. 05 + l. 06 + l. 07) - (l.11 + l. 12 +l. 13 + l. 14)</v>
      </c>
      <c r="C36" s="1592"/>
      <c r="D36" s="1592"/>
      <c r="E36" s="1593"/>
      <c r="F36" s="1329" t="s">
        <v>888</v>
      </c>
      <c r="G36" s="1322">
        <f>'P&amp;L'!D36</f>
        <v>0</v>
      </c>
      <c r="H36" s="1276">
        <f>'P&amp;L'!E36</f>
        <v>0</v>
      </c>
      <c r="L36" s="2121" t="s">
        <v>2783</v>
      </c>
      <c r="M36" s="2121"/>
      <c r="N36" s="2121"/>
      <c r="O36" s="2121"/>
    </row>
    <row r="37" spans="1:15" ht="30.75" customHeight="1">
      <c r="A37" s="1279" t="s">
        <v>942</v>
      </c>
      <c r="B37" s="1663" t="str">
        <f t="shared" ref="B37:B62" si="2">L37</f>
        <v>Revenues from financial activities l.30 + l. 31 + l. 35 + l. 39 + l. 42 + l. 43 + l. 44</v>
      </c>
      <c r="C37" s="1664"/>
      <c r="D37" s="1664"/>
      <c r="E37" s="1665"/>
      <c r="F37" s="1329" t="s">
        <v>891</v>
      </c>
      <c r="G37" s="1322">
        <f>'P&amp;L'!D37</f>
        <v>0</v>
      </c>
      <c r="H37" s="1276">
        <f>'P&amp;L'!E37</f>
        <v>0</v>
      </c>
      <c r="L37" s="2121" t="s">
        <v>2784</v>
      </c>
      <c r="M37" s="2121"/>
      <c r="N37" s="2121"/>
      <c r="O37" s="2121"/>
    </row>
    <row r="38" spans="1:15" ht="36.75" customHeight="1">
      <c r="A38" s="1242" t="s">
        <v>2785</v>
      </c>
      <c r="B38" s="1551" t="str">
        <f t="shared" si="2"/>
        <v>Revenues from sale of securities and ownership interests (661)</v>
      </c>
      <c r="C38" s="1552"/>
      <c r="D38" s="1552"/>
      <c r="E38" s="1553"/>
      <c r="F38" s="1241" t="s">
        <v>894</v>
      </c>
      <c r="G38" s="1325">
        <f>'P&amp;L'!D38</f>
        <v>0</v>
      </c>
      <c r="H38" s="1277">
        <f>'P&amp;L'!E38</f>
        <v>0</v>
      </c>
      <c r="L38" s="2121" t="s">
        <v>884</v>
      </c>
      <c r="M38" s="2121"/>
      <c r="N38" s="2121"/>
      <c r="O38" s="2121"/>
    </row>
    <row r="39" spans="1:15" ht="30.75" customHeight="1">
      <c r="A39" s="1242" t="s">
        <v>2786</v>
      </c>
      <c r="B39" s="1551" t="str">
        <f t="shared" si="2"/>
        <v>Revenues from non-current financial assets (l. 32 to l. 34)</v>
      </c>
      <c r="C39" s="1552"/>
      <c r="D39" s="1552"/>
      <c r="E39" s="1553"/>
      <c r="F39" s="1241" t="s">
        <v>897</v>
      </c>
      <c r="G39" s="1325">
        <f>'P&amp;L'!D39</f>
        <v>0</v>
      </c>
      <c r="H39" s="1277">
        <f>'P&amp;L'!E39</f>
        <v>0</v>
      </c>
      <c r="L39" s="2121" t="s">
        <v>2787</v>
      </c>
      <c r="M39" s="2121"/>
      <c r="N39" s="2121"/>
      <c r="O39" s="2121"/>
    </row>
    <row r="40" spans="1:15" ht="30" customHeight="1">
      <c r="A40" s="1242" t="s">
        <v>2788</v>
      </c>
      <c r="B40" s="1551" t="str">
        <f t="shared" si="2"/>
        <v>Income from investments in connected entities (665A)</v>
      </c>
      <c r="C40" s="1552"/>
      <c r="D40" s="1552"/>
      <c r="E40" s="1553"/>
      <c r="F40" s="1241" t="s">
        <v>900</v>
      </c>
      <c r="G40" s="1325">
        <f>'P&amp;L'!D40</f>
        <v>0</v>
      </c>
      <c r="H40" s="1277">
        <f>'P&amp;L'!E40</f>
        <v>0</v>
      </c>
      <c r="L40" s="2121" t="s">
        <v>3118</v>
      </c>
      <c r="M40" s="2121"/>
      <c r="N40" s="2121"/>
      <c r="O40" s="2121"/>
    </row>
    <row r="41" spans="1:15" ht="33.75" customHeight="1">
      <c r="A41" s="1242" t="s">
        <v>532</v>
      </c>
      <c r="B41" s="1551" t="str">
        <f t="shared" si="2"/>
        <v>Income from investments in group except for connected entities (665A)</v>
      </c>
      <c r="C41" s="1552"/>
      <c r="D41" s="1552"/>
      <c r="E41" s="1553"/>
      <c r="F41" s="1241" t="s">
        <v>903</v>
      </c>
      <c r="G41" s="1325">
        <f>'P&amp;L'!D41</f>
        <v>0</v>
      </c>
      <c r="H41" s="1277">
        <f>'P&amp;L'!E41</f>
        <v>0</v>
      </c>
      <c r="L41" s="2121" t="s">
        <v>3119</v>
      </c>
      <c r="M41" s="2121"/>
      <c r="N41" s="2121"/>
      <c r="O41" s="2121"/>
    </row>
    <row r="42" spans="1:15" ht="22.5" customHeight="1">
      <c r="A42" s="1242" t="s">
        <v>535</v>
      </c>
      <c r="B42" s="1551" t="str">
        <f t="shared" si="2"/>
        <v>Income from other long-term securities and ownership interest (665A)</v>
      </c>
      <c r="C42" s="1552"/>
      <c r="D42" s="1552"/>
      <c r="E42" s="1553"/>
      <c r="F42" s="1241" t="s">
        <v>906</v>
      </c>
      <c r="G42" s="1325">
        <f>'P&amp;L'!D42</f>
        <v>0</v>
      </c>
      <c r="H42" s="1277">
        <f>'P&amp;L'!E42</f>
        <v>0</v>
      </c>
      <c r="L42" s="2121" t="s">
        <v>896</v>
      </c>
      <c r="M42" s="2121"/>
      <c r="N42" s="2121"/>
      <c r="O42" s="2121"/>
    </row>
    <row r="43" spans="1:15" ht="30.75" customHeight="1">
      <c r="A43" s="1242" t="s">
        <v>2789</v>
      </c>
      <c r="B43" s="1551" t="str">
        <f t="shared" si="2"/>
        <v>Income from short-term financial assets (l. 36 to l. 38)</v>
      </c>
      <c r="C43" s="1552"/>
      <c r="D43" s="1552"/>
      <c r="E43" s="1553"/>
      <c r="F43" s="1241" t="s">
        <v>909</v>
      </c>
      <c r="G43" s="1325">
        <f>'P&amp;L'!D43</f>
        <v>0</v>
      </c>
      <c r="H43" s="1277">
        <f>'P&amp;L'!E43</f>
        <v>0</v>
      </c>
      <c r="L43" s="2121" t="s">
        <v>2790</v>
      </c>
      <c r="M43" s="2121"/>
      <c r="N43" s="2121"/>
      <c r="O43" s="2121"/>
    </row>
    <row r="44" spans="1:15" ht="30" customHeight="1">
      <c r="A44" s="1242" t="s">
        <v>2791</v>
      </c>
      <c r="B44" s="1551" t="str">
        <f t="shared" si="2"/>
        <v>Income from investments in connected entities (666A)</v>
      </c>
      <c r="C44" s="1552"/>
      <c r="D44" s="1552"/>
      <c r="E44" s="1553"/>
      <c r="F44" s="1241" t="s">
        <v>912</v>
      </c>
      <c r="G44" s="1325">
        <f>'P&amp;L'!D44</f>
        <v>0</v>
      </c>
      <c r="H44" s="1277">
        <f>'P&amp;L'!E44</f>
        <v>0</v>
      </c>
      <c r="L44" s="2121" t="s">
        <v>3120</v>
      </c>
      <c r="M44" s="2121"/>
      <c r="N44" s="2121"/>
      <c r="O44" s="2121"/>
    </row>
    <row r="45" spans="1:15" ht="32.25" customHeight="1">
      <c r="A45" s="1242" t="s">
        <v>532</v>
      </c>
      <c r="B45" s="1551" t="str">
        <f t="shared" si="2"/>
        <v>Income from investments in group except for connected entities (666A)</v>
      </c>
      <c r="C45" s="1552"/>
      <c r="D45" s="1552"/>
      <c r="E45" s="1553"/>
      <c r="F45" s="1241" t="s">
        <v>915</v>
      </c>
      <c r="G45" s="1325">
        <f>'P&amp;L'!D45</f>
        <v>0</v>
      </c>
      <c r="H45" s="1277">
        <f>'P&amp;L'!E45</f>
        <v>0</v>
      </c>
      <c r="L45" s="2121" t="s">
        <v>3121</v>
      </c>
      <c r="M45" s="2121"/>
      <c r="N45" s="2121"/>
      <c r="O45" s="2121"/>
    </row>
    <row r="46" spans="1:15" ht="24" customHeight="1">
      <c r="A46" s="1242" t="s">
        <v>535</v>
      </c>
      <c r="B46" s="1551" t="str">
        <f t="shared" si="2"/>
        <v>Income from other current financial assets (666A)</v>
      </c>
      <c r="C46" s="1552"/>
      <c r="D46" s="1552"/>
      <c r="E46" s="1553"/>
      <c r="F46" s="1241" t="s">
        <v>918</v>
      </c>
      <c r="G46" s="1325">
        <f>'P&amp;L'!D46</f>
        <v>0</v>
      </c>
      <c r="H46" s="1277">
        <f>'P&amp;L'!E46</f>
        <v>0</v>
      </c>
      <c r="L46" s="2121" t="s">
        <v>2792</v>
      </c>
      <c r="M46" s="2121"/>
      <c r="N46" s="2121"/>
      <c r="O46" s="2121"/>
    </row>
    <row r="47" spans="1:15" ht="26.25" customHeight="1">
      <c r="A47" s="1242" t="s">
        <v>2793</v>
      </c>
      <c r="B47" s="1551" t="str">
        <f t="shared" si="2"/>
        <v>Interest income (l. 40 + l. 41)</v>
      </c>
      <c r="C47" s="1552"/>
      <c r="D47" s="1552"/>
      <c r="E47" s="1553"/>
      <c r="F47" s="1241" t="s">
        <v>921</v>
      </c>
      <c r="G47" s="1325">
        <f>'P&amp;L'!D47</f>
        <v>0</v>
      </c>
      <c r="H47" s="1277">
        <f>'P&amp;L'!E47</f>
        <v>0</v>
      </c>
      <c r="L47" s="2121" t="s">
        <v>2794</v>
      </c>
      <c r="M47" s="2121"/>
      <c r="N47" s="2121"/>
      <c r="O47" s="2121"/>
    </row>
    <row r="48" spans="1:15" ht="24.75" customHeight="1">
      <c r="A48" s="1242" t="s">
        <v>2795</v>
      </c>
      <c r="B48" s="1551" t="str">
        <f t="shared" si="2"/>
        <v>Interest income from from connected entities (662A)</v>
      </c>
      <c r="C48" s="1552"/>
      <c r="D48" s="1552"/>
      <c r="E48" s="1553"/>
      <c r="F48" s="1241" t="s">
        <v>924</v>
      </c>
      <c r="G48" s="1325">
        <f>'P&amp;L'!D48</f>
        <v>0</v>
      </c>
      <c r="H48" s="1277">
        <f>'P&amp;L'!E48</f>
        <v>0</v>
      </c>
      <c r="L48" s="2121" t="s">
        <v>3122</v>
      </c>
      <c r="M48" s="2121"/>
      <c r="N48" s="2121"/>
      <c r="O48" s="2121"/>
    </row>
    <row r="49" spans="1:15" ht="27" customHeight="1">
      <c r="A49" s="1242" t="s">
        <v>532</v>
      </c>
      <c r="B49" s="1551" t="str">
        <f t="shared" si="2"/>
        <v>Other interest income (662A)</v>
      </c>
      <c r="C49" s="1552"/>
      <c r="D49" s="1552"/>
      <c r="E49" s="1553"/>
      <c r="F49" s="1241" t="s">
        <v>927</v>
      </c>
      <c r="G49" s="1325">
        <f>'P&amp;L'!D49</f>
        <v>0</v>
      </c>
      <c r="H49" s="1277">
        <f>'P&amp;L'!E49</f>
        <v>0</v>
      </c>
      <c r="L49" s="2121" t="s">
        <v>2796</v>
      </c>
      <c r="M49" s="2121"/>
      <c r="N49" s="2121"/>
      <c r="O49" s="2121"/>
    </row>
    <row r="50" spans="1:15" ht="29.25" customHeight="1">
      <c r="A50" s="1242" t="s">
        <v>2797</v>
      </c>
      <c r="B50" s="1551" t="str">
        <f t="shared" si="2"/>
        <v>Foreign exchange gains (663)</v>
      </c>
      <c r="C50" s="1552"/>
      <c r="D50" s="1552"/>
      <c r="E50" s="1553"/>
      <c r="F50" s="1241" t="s">
        <v>930</v>
      </c>
      <c r="G50" s="1325">
        <f>'P&amp;L'!D50</f>
        <v>0</v>
      </c>
      <c r="H50" s="1277">
        <f>'P&amp;L'!E50</f>
        <v>0</v>
      </c>
      <c r="L50" s="2121" t="s">
        <v>923</v>
      </c>
      <c r="M50" s="2121"/>
      <c r="N50" s="2121"/>
      <c r="O50" s="2121"/>
    </row>
    <row r="51" spans="1:15" ht="27.75" customHeight="1">
      <c r="A51" s="1242" t="s">
        <v>2798</v>
      </c>
      <c r="B51" s="1551" t="str">
        <f t="shared" si="2"/>
        <v>Income from revaluation of securities and income from transactions with derivatives  (664, 667)</v>
      </c>
      <c r="C51" s="1552"/>
      <c r="D51" s="1552"/>
      <c r="E51" s="1553"/>
      <c r="F51" s="1241" t="s">
        <v>933</v>
      </c>
      <c r="G51" s="1325">
        <f>'P&amp;L'!D51</f>
        <v>0</v>
      </c>
      <c r="H51" s="1277">
        <f>'P&amp;L'!E51</f>
        <v>0</v>
      </c>
      <c r="L51" s="2121" t="s">
        <v>908</v>
      </c>
      <c r="M51" s="2121"/>
      <c r="N51" s="2121"/>
      <c r="O51" s="2121"/>
    </row>
    <row r="52" spans="1:15" ht="27.75" customHeight="1">
      <c r="A52" s="1242" t="s">
        <v>2799</v>
      </c>
      <c r="B52" s="1551" t="str">
        <f t="shared" si="2"/>
        <v>Other financial revenue (668)</v>
      </c>
      <c r="C52" s="1552"/>
      <c r="D52" s="1552"/>
      <c r="E52" s="1553"/>
      <c r="F52" s="1241" t="s">
        <v>936</v>
      </c>
      <c r="G52" s="1325">
        <f>'P&amp;L'!D52</f>
        <v>0</v>
      </c>
      <c r="H52" s="1277">
        <f>'P&amp;L'!E52</f>
        <v>0</v>
      </c>
      <c r="L52" s="2121" t="s">
        <v>929</v>
      </c>
      <c r="M52" s="2121"/>
      <c r="N52" s="2121"/>
      <c r="O52" s="2121"/>
    </row>
    <row r="53" spans="1:15" ht="27.75" customHeight="1">
      <c r="A53" s="1243" t="s">
        <v>942</v>
      </c>
      <c r="B53" s="1591" t="str">
        <f t="shared" si="2"/>
        <v>Financial expenses total (l. 46 + l. 47 + l. 48 + l. 49 + l. 52 + l. 53 + l. 54)</v>
      </c>
      <c r="C53" s="1592"/>
      <c r="D53" s="1592"/>
      <c r="E53" s="1593"/>
      <c r="F53" s="1239" t="s">
        <v>939</v>
      </c>
      <c r="G53" s="1322">
        <f>'P&amp;L'!D53</f>
        <v>0</v>
      </c>
      <c r="H53" s="1276">
        <f>'P&amp;L'!E53</f>
        <v>0</v>
      </c>
      <c r="L53" s="2121" t="s">
        <v>2800</v>
      </c>
      <c r="M53" s="2121"/>
      <c r="N53" s="2121"/>
      <c r="O53" s="2121"/>
    </row>
    <row r="54" spans="1:15" s="1283" customFormat="1" ht="44.25" customHeight="1">
      <c r="A54" s="1282" t="s">
        <v>904</v>
      </c>
      <c r="B54" s="1669" t="str">
        <f t="shared" si="2"/>
        <v>Book value of securities and ownership interest sold (561)</v>
      </c>
      <c r="C54" s="1670"/>
      <c r="D54" s="1670"/>
      <c r="E54" s="1671"/>
      <c r="F54" s="1241" t="s">
        <v>941</v>
      </c>
      <c r="G54" s="1325">
        <f>'P&amp;L'!D54</f>
        <v>0</v>
      </c>
      <c r="H54" s="1277">
        <f>'P&amp;L'!E54</f>
        <v>0</v>
      </c>
      <c r="L54" s="2121" t="s">
        <v>887</v>
      </c>
      <c r="M54" s="2121"/>
      <c r="N54" s="2121"/>
      <c r="O54" s="2121"/>
    </row>
    <row r="55" spans="1:15" s="1283" customFormat="1" ht="29.25" customHeight="1">
      <c r="A55" s="1282" t="s">
        <v>910</v>
      </c>
      <c r="B55" s="1675" t="str">
        <f t="shared" si="2"/>
        <v>Costs of short-term financial assets (566)</v>
      </c>
      <c r="C55" s="1676"/>
      <c r="D55" s="1676"/>
      <c r="E55" s="1677"/>
      <c r="F55" s="1241" t="s">
        <v>944</v>
      </c>
      <c r="G55" s="1325">
        <f>'P&amp;L'!D55</f>
        <v>0</v>
      </c>
      <c r="H55" s="1277">
        <f>'P&amp;L'!E55</f>
        <v>0</v>
      </c>
      <c r="L55" s="2121" t="s">
        <v>905</v>
      </c>
      <c r="M55" s="2121"/>
      <c r="N55" s="2121"/>
      <c r="O55" s="2121"/>
    </row>
    <row r="56" spans="1:15" ht="30.75" customHeight="1">
      <c r="A56" s="1242" t="s">
        <v>913</v>
      </c>
      <c r="B56" s="1551" t="str">
        <f t="shared" si="2"/>
        <v>Creation and release of provisions to financial assets (+/-) (565)</v>
      </c>
      <c r="C56" s="1552"/>
      <c r="D56" s="1552"/>
      <c r="E56" s="1553"/>
      <c r="F56" s="1241" t="s">
        <v>947</v>
      </c>
      <c r="G56" s="1325">
        <f>'P&amp;L'!D56</f>
        <v>0</v>
      </c>
      <c r="H56" s="1277">
        <f>'P&amp;L'!E56</f>
        <v>0</v>
      </c>
      <c r="L56" s="2121" t="s">
        <v>2801</v>
      </c>
      <c r="M56" s="2121"/>
      <c r="N56" s="2121"/>
      <c r="O56" s="2121"/>
    </row>
    <row r="57" spans="1:15" ht="28.5" customHeight="1">
      <c r="A57" s="1284" t="s">
        <v>919</v>
      </c>
      <c r="B57" s="1551" t="str">
        <f t="shared" si="2"/>
        <v>Interest expense (l. 50 + l. 51)</v>
      </c>
      <c r="C57" s="1552"/>
      <c r="D57" s="1552"/>
      <c r="E57" s="1553"/>
      <c r="F57" s="1241" t="s">
        <v>950</v>
      </c>
      <c r="G57" s="1325">
        <f>'P&amp;L'!D57</f>
        <v>0</v>
      </c>
      <c r="H57" s="1277">
        <f>'P&amp;L'!E57</f>
        <v>0</v>
      </c>
      <c r="L57" s="2121" t="s">
        <v>2802</v>
      </c>
      <c r="M57" s="2121"/>
      <c r="N57" s="2121"/>
      <c r="O57" s="2121"/>
    </row>
    <row r="58" spans="1:15" ht="28.5" customHeight="1">
      <c r="A58" s="1242" t="s">
        <v>2803</v>
      </c>
      <c r="B58" s="1551" t="str">
        <f t="shared" si="2"/>
        <v>Interest expense to connected entities (562A)</v>
      </c>
      <c r="C58" s="1552"/>
      <c r="D58" s="1552"/>
      <c r="E58" s="1553"/>
      <c r="F58" s="1241" t="s">
        <v>952</v>
      </c>
      <c r="G58" s="1325">
        <f>'P&amp;L'!D58</f>
        <v>0</v>
      </c>
      <c r="H58" s="1277">
        <f>'P&amp;L'!E58</f>
        <v>0</v>
      </c>
      <c r="L58" s="2121" t="s">
        <v>3123</v>
      </c>
      <c r="M58" s="2121"/>
      <c r="N58" s="2121"/>
      <c r="O58" s="2121"/>
    </row>
    <row r="59" spans="1:15" s="1283" customFormat="1" ht="31.5" customHeight="1">
      <c r="A59" s="1282" t="s">
        <v>532</v>
      </c>
      <c r="B59" s="1675" t="str">
        <f t="shared" si="2"/>
        <v>Other interest expense (562A)</v>
      </c>
      <c r="C59" s="1676"/>
      <c r="D59" s="1676"/>
      <c r="E59" s="1677"/>
      <c r="F59" s="1241" t="s">
        <v>954</v>
      </c>
      <c r="G59" s="1325">
        <f>'P&amp;L'!D59</f>
        <v>0</v>
      </c>
      <c r="H59" s="1277">
        <f>'P&amp;L'!E59</f>
        <v>0</v>
      </c>
      <c r="L59" s="2121" t="s">
        <v>2804</v>
      </c>
      <c r="M59" s="2121"/>
      <c r="N59" s="2121"/>
      <c r="O59" s="2121"/>
    </row>
    <row r="60" spans="1:15" ht="29.25" customHeight="1">
      <c r="A60" s="1242" t="s">
        <v>925</v>
      </c>
      <c r="B60" s="1551" t="str">
        <f t="shared" si="2"/>
        <v>Foreign exchange losses (563)</v>
      </c>
      <c r="C60" s="1552"/>
      <c r="D60" s="1552"/>
      <c r="E60" s="1553"/>
      <c r="F60" s="1241" t="s">
        <v>957</v>
      </c>
      <c r="G60" s="1325">
        <f>'P&amp;L'!D60</f>
        <v>0</v>
      </c>
      <c r="H60" s="1277">
        <f>'P&amp;L'!E60</f>
        <v>0</v>
      </c>
      <c r="L60" s="2121" t="s">
        <v>926</v>
      </c>
      <c r="M60" s="2121"/>
      <c r="N60" s="2121"/>
      <c r="O60" s="2121"/>
    </row>
    <row r="61" spans="1:15" ht="28.5" customHeight="1">
      <c r="A61" s="1242" t="s">
        <v>931</v>
      </c>
      <c r="B61" s="1551" t="str">
        <f t="shared" si="2"/>
        <v>Expenses for revaluation of securities and expenses for transactions with derivatives  (564, 567)</v>
      </c>
      <c r="C61" s="1552"/>
      <c r="D61" s="1552"/>
      <c r="E61" s="1553"/>
      <c r="F61" s="1241" t="s">
        <v>960</v>
      </c>
      <c r="G61" s="1325">
        <f>'P&amp;L'!D61</f>
        <v>0</v>
      </c>
      <c r="H61" s="1277">
        <f>'P&amp;L'!E61</f>
        <v>0</v>
      </c>
      <c r="L61" s="2121" t="s">
        <v>911</v>
      </c>
      <c r="M61" s="2121"/>
      <c r="N61" s="2121"/>
      <c r="O61" s="2121"/>
    </row>
    <row r="62" spans="1:15" ht="30.75" customHeight="1">
      <c r="A62" s="1242" t="s">
        <v>2805</v>
      </c>
      <c r="B62" s="1551" t="str">
        <f t="shared" si="2"/>
        <v>Other financial expenses (568, 569)</v>
      </c>
      <c r="C62" s="1552"/>
      <c r="D62" s="1552"/>
      <c r="E62" s="1553"/>
      <c r="F62" s="1241" t="s">
        <v>962</v>
      </c>
      <c r="G62" s="1325">
        <f>'P&amp;L'!D62</f>
        <v>0</v>
      </c>
      <c r="H62" s="1277">
        <f>'P&amp;L'!E62</f>
        <v>0</v>
      </c>
      <c r="L62" s="2121" t="s">
        <v>932</v>
      </c>
      <c r="M62" s="2121"/>
      <c r="N62" s="2121"/>
      <c r="O62" s="2121"/>
    </row>
    <row r="63" spans="1:15" ht="2.25" customHeight="1" thickBot="1">
      <c r="A63" s="1315"/>
      <c r="B63" s="1234"/>
      <c r="C63" s="1234"/>
      <c r="D63" s="1234"/>
      <c r="E63" s="1234"/>
      <c r="F63" s="1235"/>
      <c r="G63" s="1330"/>
      <c r="H63" s="1330"/>
      <c r="L63" s="1466"/>
    </row>
    <row r="64" spans="1:15" ht="11.25" customHeight="1">
      <c r="A64" s="1269"/>
      <c r="B64" s="1270"/>
      <c r="C64" s="1309"/>
      <c r="D64" s="1309"/>
      <c r="E64" s="1271"/>
      <c r="F64" s="1272"/>
      <c r="G64" s="1649" t="s">
        <v>1589</v>
      </c>
      <c r="H64" s="1678"/>
      <c r="L64" s="1466"/>
    </row>
    <row r="65" spans="1:15" ht="33.75" customHeight="1">
      <c r="A65" s="1326" t="s">
        <v>1509</v>
      </c>
      <c r="B65" s="1543" t="s">
        <v>1298</v>
      </c>
      <c r="C65" s="1572"/>
      <c r="D65" s="1572"/>
      <c r="E65" s="1321"/>
      <c r="F65" s="1323" t="s">
        <v>1590</v>
      </c>
      <c r="G65" s="1324" t="s">
        <v>1591</v>
      </c>
      <c r="H65" s="1275" t="s">
        <v>1592</v>
      </c>
      <c r="L65" s="1466"/>
    </row>
    <row r="66" spans="1:15" ht="27.75" customHeight="1">
      <c r="A66" s="1279" t="s">
        <v>973</v>
      </c>
      <c r="B66" s="1591" t="str">
        <f t="shared" ref="B66" si="3">L66</f>
        <v>Profit/(loss) from financial activities (+/-) (l. 29 - l. 45)</v>
      </c>
      <c r="C66" s="1592"/>
      <c r="D66" s="1592"/>
      <c r="E66" s="1593"/>
      <c r="F66" s="1329" t="s">
        <v>965</v>
      </c>
      <c r="G66" s="1322">
        <f>'P&amp;L'!D63</f>
        <v>0</v>
      </c>
      <c r="H66" s="1276">
        <f>'P&amp;L'!E63</f>
        <v>0</v>
      </c>
      <c r="L66" s="2121" t="s">
        <v>2806</v>
      </c>
      <c r="M66" s="2121"/>
      <c r="N66" s="2121"/>
      <c r="O66" s="2121"/>
    </row>
    <row r="67" spans="1:15" ht="27.75" customHeight="1">
      <c r="A67" s="1285" t="s">
        <v>2807</v>
      </c>
      <c r="B67" s="1591" t="str">
        <f t="shared" ref="B67:B72" si="4">L67</f>
        <v>Profit/(loss) for the period before tax (+/-) (l. 27 + l. 55)</v>
      </c>
      <c r="C67" s="1592"/>
      <c r="D67" s="1592"/>
      <c r="E67" s="1593"/>
      <c r="F67" s="1239" t="s">
        <v>968</v>
      </c>
      <c r="G67" s="1322">
        <f>'P&amp;L'!D64</f>
        <v>0</v>
      </c>
      <c r="H67" s="1276">
        <f>'P&amp;L'!E64</f>
        <v>0</v>
      </c>
      <c r="L67" s="2121" t="s">
        <v>2808</v>
      </c>
      <c r="M67" s="2121"/>
      <c r="N67" s="2121"/>
      <c r="O67" s="2121"/>
    </row>
    <row r="68" spans="1:15" ht="27.75" customHeight="1">
      <c r="A68" s="1242" t="s">
        <v>2809</v>
      </c>
      <c r="B68" s="1551" t="str">
        <f t="shared" si="4"/>
        <v>Tax on income (l. 58 + l. 59)</v>
      </c>
      <c r="C68" s="1552"/>
      <c r="D68" s="1552"/>
      <c r="E68" s="1553"/>
      <c r="F68" s="1241" t="s">
        <v>970</v>
      </c>
      <c r="G68" s="1325">
        <f>'P&amp;L'!D65</f>
        <v>0</v>
      </c>
      <c r="H68" s="1277">
        <f>'P&amp;L'!E65</f>
        <v>0</v>
      </c>
      <c r="L68" s="2121" t="s">
        <v>2810</v>
      </c>
      <c r="M68" s="2121"/>
      <c r="N68" s="2121"/>
      <c r="O68" s="2121"/>
    </row>
    <row r="69" spans="1:15" s="1283" customFormat="1" ht="27.75" customHeight="1">
      <c r="A69" s="1286" t="s">
        <v>2811</v>
      </c>
      <c r="B69" s="1551" t="str">
        <f t="shared" si="4"/>
        <v>- due  (591, 595)</v>
      </c>
      <c r="C69" s="1552"/>
      <c r="D69" s="1552"/>
      <c r="E69" s="1553"/>
      <c r="F69" s="1328" t="s">
        <v>972</v>
      </c>
      <c r="G69" s="1325">
        <f>'P&amp;L'!D66</f>
        <v>0</v>
      </c>
      <c r="H69" s="1277">
        <f>'P&amp;L'!E66</f>
        <v>0</v>
      </c>
      <c r="L69" s="2121" t="s">
        <v>949</v>
      </c>
      <c r="M69" s="2121"/>
      <c r="N69" s="2121"/>
      <c r="O69" s="2121"/>
    </row>
    <row r="70" spans="1:15" s="1283" customFormat="1" ht="27.75" customHeight="1">
      <c r="A70" s="1242" t="s">
        <v>532</v>
      </c>
      <c r="B70" s="1551" t="str">
        <f t="shared" si="4"/>
        <v>- deferred (+/-) (592)</v>
      </c>
      <c r="C70" s="1552"/>
      <c r="D70" s="1552"/>
      <c r="E70" s="1553"/>
      <c r="F70" s="1241" t="s">
        <v>975</v>
      </c>
      <c r="G70" s="1325">
        <f>'P&amp;L'!D67</f>
        <v>0</v>
      </c>
      <c r="H70" s="1277">
        <f>'P&amp;L'!E67</f>
        <v>0</v>
      </c>
      <c r="L70" s="2121" t="s">
        <v>2812</v>
      </c>
      <c r="M70" s="2121"/>
      <c r="N70" s="2121"/>
      <c r="O70" s="2121"/>
    </row>
    <row r="71" spans="1:15" ht="27.75" customHeight="1">
      <c r="A71" s="1242" t="s">
        <v>945</v>
      </c>
      <c r="B71" s="1551" t="str">
        <f t="shared" si="4"/>
        <v>Profit/(loss) share transferred to owners' account (+/- 596)</v>
      </c>
      <c r="C71" s="1552"/>
      <c r="D71" s="1552"/>
      <c r="E71" s="1553"/>
      <c r="F71" s="1241" t="s">
        <v>978</v>
      </c>
      <c r="G71" s="1325">
        <f>'P&amp;L'!D68</f>
        <v>0</v>
      </c>
      <c r="H71" s="1277">
        <f>'P&amp;L'!E68</f>
        <v>0</v>
      </c>
      <c r="L71" s="2121" t="s">
        <v>2813</v>
      </c>
      <c r="M71" s="2121"/>
      <c r="N71" s="2121"/>
      <c r="O71" s="2121"/>
    </row>
    <row r="72" spans="1:15" s="1283" customFormat="1" ht="33" customHeight="1">
      <c r="A72" s="1447" t="s">
        <v>2807</v>
      </c>
      <c r="B72" s="1591" t="str">
        <f t="shared" si="4"/>
        <v xml:space="preserve">Net profit/(loss) for the period after tax  (+/-) (l. 56 - l. 57 - l. 60)           </v>
      </c>
      <c r="C72" s="1592"/>
      <c r="D72" s="1592"/>
      <c r="E72" s="1593"/>
      <c r="F72" s="1239" t="s">
        <v>980</v>
      </c>
      <c r="G72" s="1322">
        <f>'P&amp;L'!D69</f>
        <v>0</v>
      </c>
      <c r="H72" s="1276">
        <f>'P&amp;L'!E69</f>
        <v>0</v>
      </c>
      <c r="L72" s="2121" t="s">
        <v>2814</v>
      </c>
      <c r="M72" s="2121"/>
      <c r="N72" s="2121"/>
      <c r="O72" s="2121"/>
    </row>
    <row r="73" spans="1:15">
      <c r="L73" s="2121"/>
      <c r="M73" s="2121"/>
      <c r="N73" s="2121"/>
      <c r="O73" s="2121"/>
    </row>
    <row r="74" spans="1:15">
      <c r="L74" s="2121"/>
      <c r="M74" s="2121"/>
      <c r="N74" s="2121"/>
      <c r="O74" s="2121"/>
    </row>
  </sheetData>
  <mergeCells count="130">
    <mergeCell ref="G64:H64"/>
    <mergeCell ref="B72:E72"/>
    <mergeCell ref="B66:E66"/>
    <mergeCell ref="B67:E67"/>
    <mergeCell ref="B68:E68"/>
    <mergeCell ref="B69:E69"/>
    <mergeCell ref="B70:E70"/>
    <mergeCell ref="B71:E71"/>
    <mergeCell ref="B65:D65"/>
    <mergeCell ref="B58:E58"/>
    <mergeCell ref="B59:E59"/>
    <mergeCell ref="B60:E60"/>
    <mergeCell ref="B61:E61"/>
    <mergeCell ref="B62:E62"/>
    <mergeCell ref="B53:E53"/>
    <mergeCell ref="B54:E54"/>
    <mergeCell ref="B55:E55"/>
    <mergeCell ref="B56:E56"/>
    <mergeCell ref="B57:E57"/>
    <mergeCell ref="B52:E52"/>
    <mergeCell ref="B41:E41"/>
    <mergeCell ref="B42:E42"/>
    <mergeCell ref="B43:E43"/>
    <mergeCell ref="B44:E44"/>
    <mergeCell ref="B45:E45"/>
    <mergeCell ref="B46:E46"/>
    <mergeCell ref="B47:E47"/>
    <mergeCell ref="B48:E48"/>
    <mergeCell ref="B49:E49"/>
    <mergeCell ref="B50:E50"/>
    <mergeCell ref="B51:E51"/>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L11:O11"/>
    <mergeCell ref="L12:O12"/>
    <mergeCell ref="L13:O13"/>
    <mergeCell ref="L14:O14"/>
    <mergeCell ref="L15:O15"/>
    <mergeCell ref="L6:O6"/>
    <mergeCell ref="L7:O7"/>
    <mergeCell ref="L8:O8"/>
    <mergeCell ref="L9:O9"/>
    <mergeCell ref="L10:O10"/>
    <mergeCell ref="L21:O21"/>
    <mergeCell ref="L22:O22"/>
    <mergeCell ref="L23:O23"/>
    <mergeCell ref="L24:O24"/>
    <mergeCell ref="L25:O25"/>
    <mergeCell ref="L16:O16"/>
    <mergeCell ref="L17:O17"/>
    <mergeCell ref="L18:O18"/>
    <mergeCell ref="L19:O19"/>
    <mergeCell ref="L20:O20"/>
    <mergeCell ref="L31:O31"/>
    <mergeCell ref="L32:O32"/>
    <mergeCell ref="L36:O36"/>
    <mergeCell ref="L37:O37"/>
    <mergeCell ref="L38:O38"/>
    <mergeCell ref="L26:O26"/>
    <mergeCell ref="L27:O27"/>
    <mergeCell ref="L28:O28"/>
    <mergeCell ref="L29:O29"/>
    <mergeCell ref="L30:O30"/>
    <mergeCell ref="L44:O44"/>
    <mergeCell ref="L45:O45"/>
    <mergeCell ref="L46:O46"/>
    <mergeCell ref="L47:O47"/>
    <mergeCell ref="L48:O48"/>
    <mergeCell ref="L39:O39"/>
    <mergeCell ref="L40:O40"/>
    <mergeCell ref="L41:O41"/>
    <mergeCell ref="L42:O42"/>
    <mergeCell ref="L43:O43"/>
    <mergeCell ref="L54:O54"/>
    <mergeCell ref="L55:O55"/>
    <mergeCell ref="L56:O56"/>
    <mergeCell ref="L57:O57"/>
    <mergeCell ref="L58:O58"/>
    <mergeCell ref="L49:O49"/>
    <mergeCell ref="L50:O50"/>
    <mergeCell ref="L51:O51"/>
    <mergeCell ref="L52:O52"/>
    <mergeCell ref="L53:O53"/>
    <mergeCell ref="L72:O72"/>
    <mergeCell ref="L73:O73"/>
    <mergeCell ref="L74:O74"/>
    <mergeCell ref="L67:O67"/>
    <mergeCell ref="L68:O68"/>
    <mergeCell ref="L69:O69"/>
    <mergeCell ref="L70:O70"/>
    <mergeCell ref="L71:O71"/>
    <mergeCell ref="L59:O59"/>
    <mergeCell ref="L60:O60"/>
    <mergeCell ref="L61:O61"/>
    <mergeCell ref="L62:O62"/>
    <mergeCell ref="L66:O66"/>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cols>
    <col min="1" max="1" width="4.42578125" style="543" customWidth="1"/>
    <col min="2" max="2" width="35" style="543" customWidth="1"/>
    <col min="3" max="3" width="3.5703125" style="543" customWidth="1"/>
    <col min="4" max="4" width="6.85546875" style="543" customWidth="1"/>
    <col min="5" max="6" width="29.5703125" style="543" customWidth="1"/>
    <col min="7" max="16384" width="9.140625" style="543"/>
  </cols>
  <sheetData>
    <row r="1" spans="1:10" s="510" customFormat="1" ht="7.5" customHeight="1">
      <c r="A1" s="509"/>
      <c r="H1" s="453"/>
      <c r="I1" s="453"/>
    </row>
    <row r="2" spans="1:10" s="510" customFormat="1" ht="17.25" customHeight="1">
      <c r="A2" s="509"/>
      <c r="B2" s="534" t="s">
        <v>3007</v>
      </c>
      <c r="C2" s="860"/>
      <c r="D2" s="861" t="s">
        <v>1508</v>
      </c>
      <c r="E2" s="862" t="str">
        <f>"  "&amp;'SK Cover sheet'!A11&amp;"  "&amp;'SK Cover sheet'!B11&amp;"  "&amp;'SK Cover sheet'!C11&amp;"  "&amp;'SK Cover sheet'!D11&amp;"  "&amp;'SK Cover sheet'!E11&amp;"  "&amp;'SK Cover sheet'!F11&amp;"  "&amp;'SK Cover sheet'!G11&amp;"  "&amp;'SK Cover sheet'!H11&amp;"  "&amp;'SK Cover sheet'!I11&amp;"  "&amp;'SK Cover sheet'!J11</f>
        <v xml:space="preserve">  2  0  2  0  1  2  5  7  7  8</v>
      </c>
    </row>
    <row r="3" spans="1:10" s="510" customFormat="1" ht="7.5" customHeight="1" thickBot="1">
      <c r="A3" s="509"/>
      <c r="B3" s="588"/>
      <c r="C3" s="453"/>
      <c r="D3" s="453"/>
    </row>
    <row r="4" spans="1:10" s="568" customFormat="1" ht="11.25" customHeight="1">
      <c r="A4" s="587"/>
      <c r="B4" s="586"/>
      <c r="C4" s="585"/>
      <c r="D4" s="584"/>
      <c r="E4" s="1978" t="s">
        <v>1589</v>
      </c>
      <c r="F4" s="2004"/>
    </row>
    <row r="5" spans="1:10" s="568" customFormat="1" ht="33.75" customHeight="1">
      <c r="A5" s="805" t="s">
        <v>1509</v>
      </c>
      <c r="B5" s="803" t="s">
        <v>1298</v>
      </c>
      <c r="C5" s="581"/>
      <c r="D5" s="811" t="s">
        <v>1590</v>
      </c>
      <c r="E5" s="809" t="s">
        <v>1591</v>
      </c>
      <c r="F5" s="578" t="s">
        <v>1592</v>
      </c>
    </row>
    <row r="6" spans="1:10" s="568" customFormat="1" ht="29.65" customHeight="1">
      <c r="A6" s="813" t="s">
        <v>813</v>
      </c>
      <c r="B6" s="549" t="s">
        <v>2641</v>
      </c>
      <c r="C6" s="548"/>
      <c r="D6" s="808" t="s">
        <v>814</v>
      </c>
      <c r="E6" s="812">
        <f>'P&amp;L old'!D9</f>
        <v>0</v>
      </c>
      <c r="F6" s="547">
        <f>'P&amp;L old'!E9</f>
        <v>0</v>
      </c>
    </row>
    <row r="7" spans="1:10" s="568" customFormat="1" ht="29.65" customHeight="1">
      <c r="A7" s="813" t="s">
        <v>815</v>
      </c>
      <c r="B7" s="549" t="s">
        <v>1593</v>
      </c>
      <c r="C7" s="548"/>
      <c r="D7" s="808" t="s">
        <v>817</v>
      </c>
      <c r="E7" s="812">
        <f>'P&amp;L old'!D10</f>
        <v>0</v>
      </c>
      <c r="F7" s="547">
        <f>'P&amp;L old'!E10</f>
        <v>0</v>
      </c>
    </row>
    <row r="8" spans="1:10" s="573" customFormat="1" ht="29.65" customHeight="1">
      <c r="A8" s="815" t="s">
        <v>818</v>
      </c>
      <c r="B8" s="551" t="s">
        <v>819</v>
      </c>
      <c r="C8" s="550"/>
      <c r="D8" s="814" t="s">
        <v>820</v>
      </c>
      <c r="E8" s="812">
        <f>'P&amp;L old'!D11</f>
        <v>0</v>
      </c>
      <c r="F8" s="547">
        <f>'P&amp;L old'!E11</f>
        <v>0</v>
      </c>
    </row>
    <row r="9" spans="1:10" s="573" customFormat="1" ht="29.65" customHeight="1">
      <c r="A9" s="815" t="s">
        <v>821</v>
      </c>
      <c r="B9" s="551" t="s">
        <v>822</v>
      </c>
      <c r="C9" s="550"/>
      <c r="D9" s="814" t="s">
        <v>823</v>
      </c>
      <c r="E9" s="812">
        <f>'P&amp;L old'!D12</f>
        <v>0</v>
      </c>
      <c r="F9" s="547">
        <f>'P&amp;L old'!E12</f>
        <v>0</v>
      </c>
    </row>
    <row r="10" spans="1:10" s="568" customFormat="1" ht="29.65" customHeight="1">
      <c r="A10" s="806" t="s">
        <v>824</v>
      </c>
      <c r="B10" s="549" t="s">
        <v>825</v>
      </c>
      <c r="C10" s="548"/>
      <c r="D10" s="808" t="s">
        <v>826</v>
      </c>
      <c r="E10" s="812">
        <f>'P&amp;L old'!D13</f>
        <v>0</v>
      </c>
      <c r="F10" s="547">
        <f>'P&amp;L old'!E13</f>
        <v>0</v>
      </c>
    </row>
    <row r="11" spans="1:10" s="568" customFormat="1" ht="29.65" customHeight="1">
      <c r="A11" s="806" t="s">
        <v>532</v>
      </c>
      <c r="B11" s="549" t="s">
        <v>827</v>
      </c>
      <c r="C11" s="548"/>
      <c r="D11" s="808" t="s">
        <v>828</v>
      </c>
      <c r="E11" s="812">
        <f>'P&amp;L old'!D14</f>
        <v>0</v>
      </c>
      <c r="F11" s="547">
        <f>'P&amp;L old'!E14</f>
        <v>0</v>
      </c>
    </row>
    <row r="12" spans="1:10" s="568" customFormat="1" ht="29.65" customHeight="1">
      <c r="A12" s="806" t="s">
        <v>535</v>
      </c>
      <c r="B12" s="549" t="s">
        <v>829</v>
      </c>
      <c r="C12" s="548"/>
      <c r="D12" s="808" t="s">
        <v>830</v>
      </c>
      <c r="E12" s="812">
        <f>'P&amp;L old'!D15</f>
        <v>0</v>
      </c>
      <c r="F12" s="547">
        <f>'P&amp;L old'!E15</f>
        <v>0</v>
      </c>
    </row>
    <row r="13" spans="1:10" s="573" customFormat="1" ht="29.65" customHeight="1">
      <c r="A13" s="815" t="s">
        <v>594</v>
      </c>
      <c r="B13" s="551" t="s">
        <v>831</v>
      </c>
      <c r="C13" s="550"/>
      <c r="D13" s="814" t="s">
        <v>832</v>
      </c>
      <c r="E13" s="812">
        <f>'P&amp;L old'!D16</f>
        <v>0</v>
      </c>
      <c r="F13" s="547">
        <f>'P&amp;L old'!E16</f>
        <v>0</v>
      </c>
      <c r="J13" s="568"/>
    </row>
    <row r="14" spans="1:10" s="568" customFormat="1" ht="29.65" customHeight="1">
      <c r="A14" s="813" t="s">
        <v>833</v>
      </c>
      <c r="B14" s="549" t="s">
        <v>834</v>
      </c>
      <c r="C14" s="548"/>
      <c r="D14" s="808" t="s">
        <v>835</v>
      </c>
      <c r="E14" s="812">
        <f>'P&amp;L old'!D17</f>
        <v>0</v>
      </c>
      <c r="F14" s="547">
        <f>'P&amp;L old'!E17</f>
        <v>0</v>
      </c>
    </row>
    <row r="15" spans="1:10" s="568" customFormat="1" ht="29.65" customHeight="1">
      <c r="A15" s="813" t="s">
        <v>836</v>
      </c>
      <c r="B15" s="549" t="s">
        <v>837</v>
      </c>
      <c r="C15" s="548"/>
      <c r="D15" s="808" t="s">
        <v>838</v>
      </c>
      <c r="E15" s="812">
        <f>'P&amp;L old'!D18</f>
        <v>0</v>
      </c>
      <c r="F15" s="547">
        <f>'P&amp;L old'!E18</f>
        <v>0</v>
      </c>
    </row>
    <row r="16" spans="1:10" s="573" customFormat="1" ht="29.65" customHeight="1">
      <c r="A16" s="815" t="s">
        <v>818</v>
      </c>
      <c r="B16" s="551" t="s">
        <v>839</v>
      </c>
      <c r="C16" s="550"/>
      <c r="D16" s="814" t="s">
        <v>840</v>
      </c>
      <c r="E16" s="812">
        <f>'P&amp;L old'!D19</f>
        <v>0</v>
      </c>
      <c r="F16" s="547">
        <f>'P&amp;L old'!E19</f>
        <v>0</v>
      </c>
    </row>
    <row r="17" spans="1:6" s="568" customFormat="1" ht="29.65" customHeight="1">
      <c r="A17" s="813" t="s">
        <v>663</v>
      </c>
      <c r="B17" s="549" t="s">
        <v>841</v>
      </c>
      <c r="C17" s="548"/>
      <c r="D17" s="808" t="s">
        <v>842</v>
      </c>
      <c r="E17" s="812">
        <f>'P&amp;L old'!D20</f>
        <v>0</v>
      </c>
      <c r="F17" s="547">
        <f>'P&amp;L old'!E20</f>
        <v>0</v>
      </c>
    </row>
    <row r="18" spans="1:6" s="568" customFormat="1" ht="29.65" customHeight="1">
      <c r="A18" s="813" t="s">
        <v>666</v>
      </c>
      <c r="B18" s="549" t="s">
        <v>843</v>
      </c>
      <c r="C18" s="548"/>
      <c r="D18" s="808" t="s">
        <v>844</v>
      </c>
      <c r="E18" s="812">
        <f>'P&amp;L old'!D21</f>
        <v>0</v>
      </c>
      <c r="F18" s="547">
        <f>'P&amp;L old'!E21</f>
        <v>0</v>
      </c>
    </row>
    <row r="19" spans="1:6" s="568" customFormat="1" ht="29.65" customHeight="1">
      <c r="A19" s="813" t="s">
        <v>836</v>
      </c>
      <c r="B19" s="549" t="s">
        <v>845</v>
      </c>
      <c r="C19" s="548"/>
      <c r="D19" s="808" t="s">
        <v>846</v>
      </c>
      <c r="E19" s="812">
        <f>'P&amp;L old'!D22</f>
        <v>0</v>
      </c>
      <c r="F19" s="547">
        <f>'P&amp;L old'!E22</f>
        <v>0</v>
      </c>
    </row>
    <row r="20" spans="1:6" s="568" customFormat="1" ht="29.65" customHeight="1">
      <c r="A20" s="813" t="s">
        <v>847</v>
      </c>
      <c r="B20" s="549" t="s">
        <v>848</v>
      </c>
      <c r="C20" s="548"/>
      <c r="D20" s="808" t="s">
        <v>849</v>
      </c>
      <c r="E20" s="812">
        <f>'P&amp;L old'!D23</f>
        <v>0</v>
      </c>
      <c r="F20" s="547">
        <f>'P&amp;L old'!E23</f>
        <v>0</v>
      </c>
    </row>
    <row r="21" spans="1:6" s="568" customFormat="1" ht="29.65" customHeight="1">
      <c r="A21" s="813" t="s">
        <v>850</v>
      </c>
      <c r="B21" s="549" t="s">
        <v>851</v>
      </c>
      <c r="C21" s="548"/>
      <c r="D21" s="808" t="s">
        <v>852</v>
      </c>
      <c r="E21" s="812">
        <f>'P&amp;L old'!D24</f>
        <v>0</v>
      </c>
      <c r="F21" s="547">
        <f>'P&amp;L old'!E24</f>
        <v>0</v>
      </c>
    </row>
    <row r="22" spans="1:6" s="568" customFormat="1" ht="29.65" customHeight="1">
      <c r="A22" s="813" t="s">
        <v>853</v>
      </c>
      <c r="B22" s="549" t="s">
        <v>854</v>
      </c>
      <c r="C22" s="548"/>
      <c r="D22" s="808" t="s">
        <v>855</v>
      </c>
      <c r="E22" s="812">
        <f>'P&amp;L old'!D25</f>
        <v>0</v>
      </c>
      <c r="F22" s="547">
        <f>'P&amp;L old'!E25</f>
        <v>0</v>
      </c>
    </row>
    <row r="23" spans="1:6" s="568" customFormat="1" ht="29.65" customHeight="1">
      <c r="A23" s="813" t="s">
        <v>856</v>
      </c>
      <c r="B23" s="549" t="s">
        <v>857</v>
      </c>
      <c r="C23" s="548"/>
      <c r="D23" s="808" t="s">
        <v>858</v>
      </c>
      <c r="E23" s="812">
        <f>'P&amp;L old'!D26</f>
        <v>0</v>
      </c>
      <c r="F23" s="547">
        <f>'P&amp;L old'!E26</f>
        <v>0</v>
      </c>
    </row>
    <row r="24" spans="1:6" s="568" customFormat="1" ht="29.65" customHeight="1">
      <c r="A24" s="813" t="s">
        <v>859</v>
      </c>
      <c r="B24" s="549" t="s">
        <v>860</v>
      </c>
      <c r="C24" s="548"/>
      <c r="D24" s="808" t="s">
        <v>861</v>
      </c>
      <c r="E24" s="812">
        <f>'P&amp;L old'!D27</f>
        <v>0</v>
      </c>
      <c r="F24" s="547">
        <f>'P&amp;L old'!E27</f>
        <v>0</v>
      </c>
    </row>
    <row r="25" spans="1:6" s="568" customFormat="1" ht="29.65" customHeight="1">
      <c r="A25" s="813" t="s">
        <v>862</v>
      </c>
      <c r="B25" s="549" t="s">
        <v>863</v>
      </c>
      <c r="C25" s="548"/>
      <c r="D25" s="808" t="s">
        <v>864</v>
      </c>
      <c r="E25" s="812">
        <f>'P&amp;L old'!D28</f>
        <v>0</v>
      </c>
      <c r="F25" s="547">
        <f>'P&amp;L old'!E28</f>
        <v>0</v>
      </c>
    </row>
    <row r="26" spans="1:6" s="568" customFormat="1" ht="29.65" customHeight="1">
      <c r="A26" s="813" t="s">
        <v>865</v>
      </c>
      <c r="B26" s="577" t="s">
        <v>866</v>
      </c>
      <c r="C26" s="576"/>
      <c r="D26" s="808" t="s">
        <v>867</v>
      </c>
      <c r="E26" s="812">
        <f>'P&amp;L old'!D29</f>
        <v>0</v>
      </c>
      <c r="F26" s="547">
        <f>'P&amp;L old'!E29</f>
        <v>0</v>
      </c>
    </row>
    <row r="27" spans="1:6" s="568" customFormat="1" ht="29.65" customHeight="1">
      <c r="A27" s="813" t="s">
        <v>868</v>
      </c>
      <c r="B27" s="549" t="s">
        <v>1594</v>
      </c>
      <c r="C27" s="548"/>
      <c r="D27" s="808" t="s">
        <v>870</v>
      </c>
      <c r="E27" s="812">
        <f>'P&amp;L old'!D30</f>
        <v>0</v>
      </c>
      <c r="F27" s="547">
        <f>'P&amp;L old'!E30</f>
        <v>0</v>
      </c>
    </row>
    <row r="28" spans="1:6" s="568" customFormat="1" ht="29.65" customHeight="1">
      <c r="A28" s="813" t="s">
        <v>871</v>
      </c>
      <c r="B28" s="577" t="s">
        <v>1595</v>
      </c>
      <c r="C28" s="576"/>
      <c r="D28" s="808" t="s">
        <v>873</v>
      </c>
      <c r="E28" s="812">
        <f>'P&amp;L old'!D31</f>
        <v>0</v>
      </c>
      <c r="F28" s="547">
        <f>'P&amp;L old'!E31</f>
        <v>0</v>
      </c>
    </row>
    <row r="29" spans="1:6" s="568" customFormat="1" ht="29.65" customHeight="1">
      <c r="A29" s="813" t="s">
        <v>874</v>
      </c>
      <c r="B29" s="549" t="s">
        <v>875</v>
      </c>
      <c r="C29" s="548"/>
      <c r="D29" s="808" t="s">
        <v>876</v>
      </c>
      <c r="E29" s="812">
        <f>'P&amp;L old'!D32</f>
        <v>0</v>
      </c>
      <c r="F29" s="547">
        <f>'P&amp;L old'!E32</f>
        <v>0</v>
      </c>
    </row>
    <row r="30" spans="1:6" s="568" customFormat="1" ht="29.65" customHeight="1">
      <c r="A30" s="813" t="s">
        <v>877</v>
      </c>
      <c r="B30" s="549" t="s">
        <v>878</v>
      </c>
      <c r="C30" s="548"/>
      <c r="D30" s="808" t="s">
        <v>879</v>
      </c>
      <c r="E30" s="812">
        <f>'P&amp;L old'!D33</f>
        <v>0</v>
      </c>
      <c r="F30" s="547">
        <f>'P&amp;L old'!E33</f>
        <v>0</v>
      </c>
    </row>
    <row r="31" spans="1:6" s="573" customFormat="1" ht="33.75" customHeight="1">
      <c r="A31" s="815" t="s">
        <v>880</v>
      </c>
      <c r="B31" s="575" t="s">
        <v>881</v>
      </c>
      <c r="C31" s="574"/>
      <c r="D31" s="814" t="s">
        <v>882</v>
      </c>
      <c r="E31" s="812">
        <f>'P&amp;L old'!D34</f>
        <v>0</v>
      </c>
      <c r="F31" s="547">
        <f>'P&amp;L old'!E34</f>
        <v>0</v>
      </c>
    </row>
    <row r="32" spans="1:6" s="568" customFormat="1" ht="29.65" customHeight="1" thickBot="1">
      <c r="A32" s="572" t="s">
        <v>883</v>
      </c>
      <c r="B32" s="571" t="s">
        <v>884</v>
      </c>
      <c r="C32" s="570"/>
      <c r="D32" s="569" t="s">
        <v>885</v>
      </c>
      <c r="E32" s="863">
        <f>'P&amp;L old'!D35</f>
        <v>0</v>
      </c>
      <c r="F32" s="864">
        <f>'P&amp;L old'!E35</f>
        <v>0</v>
      </c>
    </row>
    <row r="33" spans="1:6" ht="24.75" customHeight="1">
      <c r="A33" s="560" t="s">
        <v>886</v>
      </c>
      <c r="B33" s="559" t="s">
        <v>887</v>
      </c>
      <c r="C33" s="558"/>
      <c r="D33" s="807" t="s">
        <v>888</v>
      </c>
      <c r="E33" s="849">
        <f>'P&amp;L old'!D36</f>
        <v>0</v>
      </c>
      <c r="F33" s="865">
        <f>'P&amp;L old'!E36</f>
        <v>0</v>
      </c>
    </row>
    <row r="34" spans="1:6" ht="30.75" customHeight="1">
      <c r="A34" s="560" t="s">
        <v>889</v>
      </c>
      <c r="B34" s="567" t="s">
        <v>1596</v>
      </c>
      <c r="C34" s="566"/>
      <c r="D34" s="807" t="s">
        <v>891</v>
      </c>
      <c r="E34" s="849">
        <f>'P&amp;L old'!D37</f>
        <v>0</v>
      </c>
      <c r="F34" s="865">
        <f>'P&amp;L old'!E37</f>
        <v>0</v>
      </c>
    </row>
    <row r="35" spans="1:6" ht="36.75" customHeight="1">
      <c r="A35" s="813" t="s">
        <v>892</v>
      </c>
      <c r="B35" s="549" t="s">
        <v>893</v>
      </c>
      <c r="C35" s="548"/>
      <c r="D35" s="808" t="s">
        <v>894</v>
      </c>
      <c r="E35" s="812">
        <f>'P&amp;L old'!D38</f>
        <v>0</v>
      </c>
      <c r="F35" s="547">
        <f>'P&amp;L old'!E38</f>
        <v>0</v>
      </c>
    </row>
    <row r="36" spans="1:6" ht="30.75" customHeight="1">
      <c r="A36" s="813" t="s">
        <v>895</v>
      </c>
      <c r="B36" s="549" t="s">
        <v>896</v>
      </c>
      <c r="C36" s="548"/>
      <c r="D36" s="808" t="s">
        <v>897</v>
      </c>
      <c r="E36" s="812">
        <f>'P&amp;L old'!D39</f>
        <v>0</v>
      </c>
      <c r="F36" s="547">
        <f>'P&amp;L old'!E39</f>
        <v>0</v>
      </c>
    </row>
    <row r="37" spans="1:6" ht="30" customHeight="1">
      <c r="A37" s="813" t="s">
        <v>898</v>
      </c>
      <c r="B37" s="549" t="s">
        <v>899</v>
      </c>
      <c r="C37" s="548"/>
      <c r="D37" s="808" t="s">
        <v>900</v>
      </c>
      <c r="E37" s="812">
        <f>'P&amp;L old'!D40</f>
        <v>0</v>
      </c>
      <c r="F37" s="547">
        <f>'P&amp;L old'!E40</f>
        <v>0</v>
      </c>
    </row>
    <row r="38" spans="1:6" ht="26.25" customHeight="1">
      <c r="A38" s="813" t="s">
        <v>901</v>
      </c>
      <c r="B38" s="549" t="s">
        <v>902</v>
      </c>
      <c r="C38" s="548"/>
      <c r="D38" s="808" t="s">
        <v>903</v>
      </c>
      <c r="E38" s="812">
        <f>'P&amp;L old'!D41</f>
        <v>0</v>
      </c>
      <c r="F38" s="547">
        <f>'P&amp;L old'!E41</f>
        <v>0</v>
      </c>
    </row>
    <row r="39" spans="1:6" ht="22.5" customHeight="1">
      <c r="A39" s="813" t="s">
        <v>904</v>
      </c>
      <c r="B39" s="549" t="s">
        <v>905</v>
      </c>
      <c r="C39" s="548"/>
      <c r="D39" s="808" t="s">
        <v>906</v>
      </c>
      <c r="E39" s="812">
        <f>'P&amp;L old'!D42</f>
        <v>0</v>
      </c>
      <c r="F39" s="547">
        <f>'P&amp;L old'!E42</f>
        <v>0</v>
      </c>
    </row>
    <row r="40" spans="1:6" ht="30.75" customHeight="1">
      <c r="A40" s="813" t="s">
        <v>907</v>
      </c>
      <c r="B40" s="549" t="s">
        <v>908</v>
      </c>
      <c r="C40" s="548"/>
      <c r="D40" s="808" t="s">
        <v>909</v>
      </c>
      <c r="E40" s="812">
        <f>'P&amp;L old'!D43</f>
        <v>0</v>
      </c>
      <c r="F40" s="547">
        <f>'P&amp;L old'!E43</f>
        <v>0</v>
      </c>
    </row>
    <row r="41" spans="1:6" ht="30" customHeight="1">
      <c r="A41" s="813" t="s">
        <v>910</v>
      </c>
      <c r="B41" s="549" t="s">
        <v>911</v>
      </c>
      <c r="C41" s="548"/>
      <c r="D41" s="808" t="s">
        <v>912</v>
      </c>
      <c r="E41" s="812">
        <f>'P&amp;L old'!D44</f>
        <v>0</v>
      </c>
      <c r="F41" s="547">
        <f>'P&amp;L old'!E44</f>
        <v>0</v>
      </c>
    </row>
    <row r="42" spans="1:6" ht="32.25" customHeight="1">
      <c r="A42" s="813" t="s">
        <v>913</v>
      </c>
      <c r="B42" s="549" t="s">
        <v>914</v>
      </c>
      <c r="C42" s="548"/>
      <c r="D42" s="808" t="s">
        <v>915</v>
      </c>
      <c r="E42" s="812">
        <f>'P&amp;L old'!D45</f>
        <v>0</v>
      </c>
      <c r="F42" s="547">
        <f>'P&amp;L old'!E45</f>
        <v>0</v>
      </c>
    </row>
    <row r="43" spans="1:6" ht="24" customHeight="1">
      <c r="A43" s="813" t="s">
        <v>916</v>
      </c>
      <c r="B43" s="549" t="s">
        <v>917</v>
      </c>
      <c r="C43" s="548"/>
      <c r="D43" s="808" t="s">
        <v>918</v>
      </c>
      <c r="E43" s="812">
        <f>'P&amp;L old'!D46</f>
        <v>0</v>
      </c>
      <c r="F43" s="547">
        <f>'P&amp;L old'!E46</f>
        <v>0</v>
      </c>
    </row>
    <row r="44" spans="1:6" ht="26.25" customHeight="1">
      <c r="A44" s="813" t="s">
        <v>919</v>
      </c>
      <c r="B44" s="549" t="s">
        <v>920</v>
      </c>
      <c r="C44" s="548"/>
      <c r="D44" s="808" t="s">
        <v>921</v>
      </c>
      <c r="E44" s="812">
        <f>'P&amp;L old'!D47</f>
        <v>0</v>
      </c>
      <c r="F44" s="547">
        <f>'P&amp;L old'!E47</f>
        <v>0</v>
      </c>
    </row>
    <row r="45" spans="1:6" ht="24.75" customHeight="1">
      <c r="A45" s="813" t="s">
        <v>922</v>
      </c>
      <c r="B45" s="549" t="s">
        <v>923</v>
      </c>
      <c r="C45" s="548"/>
      <c r="D45" s="808" t="s">
        <v>924</v>
      </c>
      <c r="E45" s="812">
        <f>'P&amp;L old'!D48</f>
        <v>0</v>
      </c>
      <c r="F45" s="547">
        <f>'P&amp;L old'!E48</f>
        <v>0</v>
      </c>
    </row>
    <row r="46" spans="1:6" ht="27" customHeight="1">
      <c r="A46" s="813" t="s">
        <v>925</v>
      </c>
      <c r="B46" s="549" t="s">
        <v>926</v>
      </c>
      <c r="C46" s="548"/>
      <c r="D46" s="808" t="s">
        <v>927</v>
      </c>
      <c r="E46" s="812">
        <f>'P&amp;L old'!D49</f>
        <v>0</v>
      </c>
      <c r="F46" s="547">
        <f>'P&amp;L old'!E49</f>
        <v>0</v>
      </c>
    </row>
    <row r="47" spans="1:6" ht="29.25" customHeight="1">
      <c r="A47" s="813" t="s">
        <v>928</v>
      </c>
      <c r="B47" s="549" t="s">
        <v>929</v>
      </c>
      <c r="C47" s="548"/>
      <c r="D47" s="808" t="s">
        <v>930</v>
      </c>
      <c r="E47" s="812">
        <f>'P&amp;L old'!D50</f>
        <v>0</v>
      </c>
      <c r="F47" s="547">
        <f>'P&amp;L old'!E50</f>
        <v>0</v>
      </c>
    </row>
    <row r="48" spans="1:6" ht="27.75" customHeight="1">
      <c r="A48" s="813" t="s">
        <v>931</v>
      </c>
      <c r="B48" s="549" t="s">
        <v>932</v>
      </c>
      <c r="C48" s="548"/>
      <c r="D48" s="808" t="s">
        <v>933</v>
      </c>
      <c r="E48" s="812">
        <f>'P&amp;L old'!D51</f>
        <v>0</v>
      </c>
      <c r="F48" s="547">
        <f>'P&amp;L old'!E51</f>
        <v>0</v>
      </c>
    </row>
    <row r="49" spans="1:6" ht="27.75" customHeight="1">
      <c r="A49" s="813" t="s">
        <v>934</v>
      </c>
      <c r="B49" s="549" t="s">
        <v>935</v>
      </c>
      <c r="C49" s="548"/>
      <c r="D49" s="808" t="s">
        <v>936</v>
      </c>
      <c r="E49" s="812">
        <f>'P&amp;L old'!D52</f>
        <v>0</v>
      </c>
      <c r="F49" s="547">
        <f>'P&amp;L old'!E52</f>
        <v>0</v>
      </c>
    </row>
    <row r="50" spans="1:6" ht="27.75" customHeight="1">
      <c r="A50" s="813" t="s">
        <v>937</v>
      </c>
      <c r="B50" s="549" t="s">
        <v>938</v>
      </c>
      <c r="C50" s="548"/>
      <c r="D50" s="808" t="s">
        <v>939</v>
      </c>
      <c r="E50" s="812">
        <f>'P&amp;L old'!D53</f>
        <v>0</v>
      </c>
      <c r="F50" s="547">
        <f>'P&amp;L old'!E53</f>
        <v>0</v>
      </c>
    </row>
    <row r="51" spans="1:6" s="544" customFormat="1" ht="44.25" customHeight="1">
      <c r="A51" s="563" t="s">
        <v>880</v>
      </c>
      <c r="B51" s="565" t="s">
        <v>1597</v>
      </c>
      <c r="C51" s="564"/>
      <c r="D51" s="814" t="s">
        <v>941</v>
      </c>
      <c r="E51" s="812">
        <f>'P&amp;L old'!D54</f>
        <v>0</v>
      </c>
      <c r="F51" s="547">
        <f>'P&amp;L old'!E54</f>
        <v>0</v>
      </c>
    </row>
    <row r="52" spans="1:6" s="544" customFormat="1" ht="29.25" customHeight="1">
      <c r="A52" s="563" t="s">
        <v>942</v>
      </c>
      <c r="B52" s="562" t="s">
        <v>943</v>
      </c>
      <c r="C52" s="561"/>
      <c r="D52" s="814" t="s">
        <v>944</v>
      </c>
      <c r="E52" s="812">
        <f>'P&amp;L old'!D55</f>
        <v>0</v>
      </c>
      <c r="F52" s="547">
        <f>'P&amp;L old'!E55</f>
        <v>0</v>
      </c>
    </row>
    <row r="53" spans="1:6" ht="30.75" customHeight="1">
      <c r="A53" s="813" t="s">
        <v>945</v>
      </c>
      <c r="B53" s="549" t="s">
        <v>946</v>
      </c>
      <c r="C53" s="548"/>
      <c r="D53" s="808" t="s">
        <v>947</v>
      </c>
      <c r="E53" s="812">
        <f>'P&amp;L old'!D56</f>
        <v>0</v>
      </c>
      <c r="F53" s="547">
        <f>'P&amp;L old'!E56</f>
        <v>0</v>
      </c>
    </row>
    <row r="54" spans="1:6" ht="28.5" customHeight="1">
      <c r="A54" s="816" t="s">
        <v>948</v>
      </c>
      <c r="B54" s="549" t="s">
        <v>1598</v>
      </c>
      <c r="C54" s="548"/>
      <c r="D54" s="808" t="s">
        <v>950</v>
      </c>
      <c r="E54" s="812">
        <f>'P&amp;L old'!D57</f>
        <v>0</v>
      </c>
      <c r="F54" s="547">
        <f>'P&amp;L old'!E57</f>
        <v>0</v>
      </c>
    </row>
    <row r="55" spans="1:6" ht="28.5" customHeight="1">
      <c r="A55" s="813" t="s">
        <v>836</v>
      </c>
      <c r="B55" s="549" t="s">
        <v>1599</v>
      </c>
      <c r="C55" s="548"/>
      <c r="D55" s="808" t="s">
        <v>952</v>
      </c>
      <c r="E55" s="812">
        <f>'P&amp;L old'!D58</f>
        <v>0</v>
      </c>
      <c r="F55" s="547">
        <f>'P&amp;L old'!E58</f>
        <v>0</v>
      </c>
    </row>
    <row r="56" spans="1:6" s="544" customFormat="1" ht="31.5" customHeight="1">
      <c r="A56" s="563" t="s">
        <v>942</v>
      </c>
      <c r="B56" s="562" t="s">
        <v>1600</v>
      </c>
      <c r="C56" s="561"/>
      <c r="D56" s="814" t="s">
        <v>954</v>
      </c>
      <c r="E56" s="812">
        <f>'P&amp;L old'!D59</f>
        <v>0</v>
      </c>
      <c r="F56" s="547">
        <f>'P&amp;L old'!E59</f>
        <v>0</v>
      </c>
    </row>
    <row r="57" spans="1:6" ht="29.25" customHeight="1">
      <c r="A57" s="813" t="s">
        <v>955</v>
      </c>
      <c r="B57" s="549" t="s">
        <v>956</v>
      </c>
      <c r="C57" s="548"/>
      <c r="D57" s="808" t="s">
        <v>957</v>
      </c>
      <c r="E57" s="812">
        <f>'P&amp;L old'!D60</f>
        <v>0</v>
      </c>
      <c r="F57" s="547">
        <f>'P&amp;L old'!E60</f>
        <v>0</v>
      </c>
    </row>
    <row r="58" spans="1:6" ht="28.5" customHeight="1">
      <c r="A58" s="813" t="s">
        <v>958</v>
      </c>
      <c r="B58" s="549" t="s">
        <v>959</v>
      </c>
      <c r="C58" s="548"/>
      <c r="D58" s="808" t="s">
        <v>960</v>
      </c>
      <c r="E58" s="812">
        <f>'P&amp;L old'!D61</f>
        <v>0</v>
      </c>
      <c r="F58" s="547">
        <f>'P&amp;L old'!E61</f>
        <v>0</v>
      </c>
    </row>
    <row r="59" spans="1:6" ht="30.75" customHeight="1" thickBot="1">
      <c r="A59" s="520" t="s">
        <v>880</v>
      </c>
      <c r="B59" s="546" t="s">
        <v>961</v>
      </c>
      <c r="C59" s="545"/>
      <c r="D59" s="519" t="s">
        <v>962</v>
      </c>
      <c r="E59" s="863">
        <f>'P&amp;L old'!D62</f>
        <v>0</v>
      </c>
      <c r="F59" s="864">
        <f>'P&amp;L old'!E62</f>
        <v>0</v>
      </c>
    </row>
    <row r="60" spans="1:6" ht="27.75" customHeight="1">
      <c r="A60" s="560" t="s">
        <v>963</v>
      </c>
      <c r="B60" s="559" t="s">
        <v>964</v>
      </c>
      <c r="C60" s="558"/>
      <c r="D60" s="807" t="s">
        <v>965</v>
      </c>
      <c r="E60" s="849">
        <f>'P&amp;L old'!D63</f>
        <v>0</v>
      </c>
      <c r="F60" s="865">
        <f>'P&amp;L old'!E63</f>
        <v>0</v>
      </c>
    </row>
    <row r="61" spans="1:6" ht="27.75" customHeight="1">
      <c r="A61" s="816" t="s">
        <v>966</v>
      </c>
      <c r="B61" s="549" t="s">
        <v>1601</v>
      </c>
      <c r="C61" s="548"/>
      <c r="D61" s="808" t="s">
        <v>968</v>
      </c>
      <c r="E61" s="812">
        <f>'P&amp;L old'!D64</f>
        <v>0</v>
      </c>
      <c r="F61" s="547">
        <f>'P&amp;L old'!E64</f>
        <v>0</v>
      </c>
    </row>
    <row r="62" spans="1:6" ht="27.75" customHeight="1">
      <c r="A62" s="813" t="s">
        <v>836</v>
      </c>
      <c r="B62" s="549" t="s">
        <v>1602</v>
      </c>
      <c r="C62" s="548"/>
      <c r="D62" s="808" t="s">
        <v>970</v>
      </c>
      <c r="E62" s="812">
        <f>'P&amp;L old'!D65</f>
        <v>0</v>
      </c>
      <c r="F62" s="547">
        <f>'P&amp;L old'!E65</f>
        <v>0</v>
      </c>
    </row>
    <row r="63" spans="1:6" s="544" customFormat="1" ht="27.75" customHeight="1">
      <c r="A63" s="555" t="s">
        <v>880</v>
      </c>
      <c r="B63" s="554" t="s">
        <v>971</v>
      </c>
      <c r="C63" s="553"/>
      <c r="D63" s="818" t="s">
        <v>972</v>
      </c>
      <c r="E63" s="849">
        <f>'P&amp;L old'!D66</f>
        <v>0</v>
      </c>
      <c r="F63" s="865">
        <f>'P&amp;L old'!E66</f>
        <v>0</v>
      </c>
    </row>
    <row r="64" spans="1:6" s="544" customFormat="1" ht="27.75" customHeight="1">
      <c r="A64" s="815" t="s">
        <v>973</v>
      </c>
      <c r="B64" s="551" t="s">
        <v>974</v>
      </c>
      <c r="C64" s="550"/>
      <c r="D64" s="814" t="s">
        <v>975</v>
      </c>
      <c r="E64" s="812">
        <f>'P&amp;L old'!D67</f>
        <v>0</v>
      </c>
      <c r="F64" s="547">
        <f>'P&amp;L old'!E67</f>
        <v>0</v>
      </c>
    </row>
    <row r="65" spans="1:6" ht="27.75" customHeight="1">
      <c r="A65" s="813" t="s">
        <v>976</v>
      </c>
      <c r="B65" s="549" t="s">
        <v>1603</v>
      </c>
      <c r="C65" s="548"/>
      <c r="D65" s="808" t="s">
        <v>978</v>
      </c>
      <c r="E65" s="812">
        <f>'P&amp;L old'!D68</f>
        <v>0</v>
      </c>
      <c r="F65" s="547">
        <f>'P&amp;L old'!E68</f>
        <v>0</v>
      </c>
    </row>
    <row r="66" spans="1:6" s="544" customFormat="1" ht="27.75" customHeight="1" thickBot="1">
      <c r="A66" s="520" t="s">
        <v>973</v>
      </c>
      <c r="B66" s="546" t="s">
        <v>979</v>
      </c>
      <c r="C66" s="545"/>
      <c r="D66" s="519" t="s">
        <v>980</v>
      </c>
      <c r="E66" s="863">
        <f>'P&amp;L old'!D69</f>
        <v>0</v>
      </c>
      <c r="F66" s="864">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cols>
    <col min="1" max="45" width="2.5703125" style="944" customWidth="1"/>
    <col min="46" max="46" width="7.7109375" style="944" customWidth="1"/>
    <col min="47" max="61" width="2.5703125" style="944" customWidth="1"/>
    <col min="62" max="16384" width="9.140625" style="944"/>
  </cols>
  <sheetData>
    <row r="1" spans="1:37" s="508" customFormat="1" ht="9.75">
      <c r="C1" s="509" t="s">
        <v>1779</v>
      </c>
    </row>
    <row r="2" spans="1:37" s="405" customFormat="1" ht="21" customHeight="1">
      <c r="C2" s="507" t="s">
        <v>2416</v>
      </c>
      <c r="D2" s="506"/>
      <c r="E2" s="506"/>
      <c r="F2" s="506"/>
      <c r="G2" s="506"/>
      <c r="H2" s="506"/>
      <c r="I2" s="506"/>
      <c r="J2" s="506"/>
      <c r="K2" s="505"/>
      <c r="Q2" s="504" t="s">
        <v>2417</v>
      </c>
    </row>
    <row r="3" spans="1:37" ht="13.5" thickBot="1">
      <c r="N3" s="913"/>
      <c r="O3" s="913" t="s">
        <v>2418</v>
      </c>
    </row>
    <row r="4" spans="1:37" ht="28.5" customHeight="1" thickBot="1">
      <c r="K4" s="946" t="s">
        <v>2428</v>
      </c>
      <c r="L4" s="502"/>
      <c r="M4" s="502"/>
      <c r="N4" s="502"/>
      <c r="O4" s="502"/>
      <c r="P4" s="502" t="str">
        <f>'Notes-SK Cover sheet'!O4</f>
        <v>3</v>
      </c>
      <c r="Q4" s="502" t="str">
        <f>'Notes-SK Cover sheet'!P4</f>
        <v>1</v>
      </c>
      <c r="R4" s="502" t="str">
        <f>'Notes-SK Cover sheet'!Q4</f>
        <v>.</v>
      </c>
      <c r="S4" s="502" t="str">
        <f>'Notes-SK Cover sheet'!R4</f>
        <v>1</v>
      </c>
      <c r="T4" s="502" t="str">
        <f>'Notes-SK Cover sheet'!S4</f>
        <v>2</v>
      </c>
      <c r="U4" s="502" t="str">
        <f>'Notes-SK Cover sheet'!T4</f>
        <v>.</v>
      </c>
      <c r="V4" s="502" t="str">
        <f>'Notes-SK Cover sheet'!U4</f>
        <v>2</v>
      </c>
      <c r="W4" s="502" t="str">
        <f>'Notes-SK Cover sheet'!V4</f>
        <v>0</v>
      </c>
      <c r="X4" s="502" t="str">
        <f>'Notes-SK Cover sheet'!W4</f>
        <v>1</v>
      </c>
      <c r="Y4" s="502" t="str">
        <f>'Notes-SK Cover sheet'!X4</f>
        <v>4</v>
      </c>
      <c r="Z4" s="499"/>
    </row>
    <row r="5" spans="1:37" ht="7.5" customHeight="1" thickBot="1"/>
    <row r="6" spans="1:37" s="495" customFormat="1" ht="14.25" customHeight="1">
      <c r="A6" s="498" t="s">
        <v>2642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1587</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1479</v>
      </c>
      <c r="B10" s="471"/>
      <c r="C10" s="471"/>
      <c r="D10" s="471"/>
      <c r="E10" s="471"/>
      <c r="F10" s="471"/>
      <c r="G10" s="471"/>
      <c r="H10" s="471"/>
      <c r="I10" s="415"/>
      <c r="J10" s="414"/>
      <c r="K10" s="488" t="s">
        <v>1480</v>
      </c>
      <c r="L10" s="471"/>
      <c r="M10" s="489"/>
      <c r="N10" s="489"/>
      <c r="O10" s="489"/>
      <c r="P10" s="471"/>
      <c r="Q10" s="488" t="s">
        <v>1480</v>
      </c>
      <c r="R10" s="471"/>
      <c r="S10" s="415"/>
      <c r="T10" s="471"/>
      <c r="U10" s="471"/>
      <c r="V10" s="487"/>
      <c r="W10" s="471"/>
      <c r="X10" s="471"/>
      <c r="Y10" s="471"/>
      <c r="Z10" s="471"/>
      <c r="AA10" s="471"/>
      <c r="AB10" s="471"/>
      <c r="AC10" s="471"/>
      <c r="AD10" s="488" t="s">
        <v>1481</v>
      </c>
      <c r="AE10" s="488"/>
      <c r="AF10" s="488"/>
      <c r="AG10" s="488" t="s">
        <v>1482</v>
      </c>
      <c r="AH10" s="471"/>
      <c r="AI10" s="471"/>
      <c r="AJ10" s="471"/>
      <c r="AK10" s="487"/>
    </row>
    <row r="11" spans="1:37" s="470" customFormat="1" ht="19.5" customHeight="1">
      <c r="A11" s="484" t="str">
        <f>'Notes-SK Cover sheet'!A11</f>
        <v>2</v>
      </c>
      <c r="B11" s="449" t="str">
        <f>'Notes-SK Cover sheet'!B11</f>
        <v>0</v>
      </c>
      <c r="C11" s="449" t="str">
        <f>'Notes-SK Cover sheet'!C11</f>
        <v>2</v>
      </c>
      <c r="D11" s="449" t="str">
        <f>'Notes-SK Cover sheet'!D11</f>
        <v>3</v>
      </c>
      <c r="E11" s="449" t="str">
        <f>'Notes-SK Cover sheet'!E11</f>
        <v>9</v>
      </c>
      <c r="F11" s="449" t="str">
        <f>'Notes-SK Cover sheet'!F11</f>
        <v>8</v>
      </c>
      <c r="G11" s="449" t="str">
        <f>'Notes-SK Cover sheet'!G11</f>
        <v>3</v>
      </c>
      <c r="H11" s="449" t="str">
        <f>'Notes-SK Cover sheet'!H11</f>
        <v>7</v>
      </c>
      <c r="I11" s="449" t="str">
        <f>'Notes-SK Cover sheet'!I11</f>
        <v>8</v>
      </c>
      <c r="J11" s="456" t="str">
        <f>'Notes-SK Cover sheet'!J11</f>
        <v>6</v>
      </c>
      <c r="K11" s="407"/>
      <c r="L11" s="486" t="str">
        <f>'Notes-SK Cover sheet'!L11</f>
        <v xml:space="preserve"> </v>
      </c>
      <c r="M11" s="478" t="s">
        <v>1326</v>
      </c>
      <c r="N11" s="480"/>
      <c r="O11" s="480"/>
      <c r="P11" s="480"/>
      <c r="Q11" s="480"/>
      <c r="R11" s="486" t="str">
        <f>'Notes-SK Cover sheet'!R11</f>
        <v xml:space="preserve"> </v>
      </c>
      <c r="S11" s="478" t="s">
        <v>1319</v>
      </c>
      <c r="T11" s="473"/>
      <c r="U11" s="473"/>
      <c r="V11" s="479"/>
      <c r="W11" s="478" t="s">
        <v>1483</v>
      </c>
      <c r="X11" s="473"/>
      <c r="Y11" s="473"/>
      <c r="Z11" s="473"/>
      <c r="AA11" s="473"/>
      <c r="AB11" s="478" t="s">
        <v>1484</v>
      </c>
      <c r="AC11" s="473"/>
      <c r="AD11" s="449" t="str">
        <f>'Notes-SK Cover sheet'!AD11</f>
        <v>0</v>
      </c>
      <c r="AE11" s="449" t="str">
        <f>'Notes-SK Cover sheet'!AE11</f>
        <v>1</v>
      </c>
      <c r="AF11" s="449"/>
      <c r="AG11" s="449" t="str">
        <f>'Notes-SK Cover sheet'!AG11</f>
        <v>2</v>
      </c>
      <c r="AH11" s="449" t="str">
        <f>'Notes-SK Cover sheet'!AH11</f>
        <v>0</v>
      </c>
      <c r="AI11" s="449" t="str">
        <f>'Notes-SK Cover sheet'!AI11</f>
        <v>1</v>
      </c>
      <c r="AJ11" s="449" t="str">
        <f>'Notes-SK Cover sheet'!AJ11</f>
        <v>4</v>
      </c>
      <c r="AK11" s="479"/>
    </row>
    <row r="12" spans="1:37" s="470" customFormat="1" ht="19.5" customHeight="1" thickBot="1">
      <c r="A12" s="411" t="s">
        <v>1485</v>
      </c>
      <c r="B12" s="473"/>
      <c r="C12" s="473"/>
      <c r="D12" s="473"/>
      <c r="E12" s="473"/>
      <c r="F12" s="473"/>
      <c r="G12" s="473"/>
      <c r="H12" s="407"/>
      <c r="I12" s="407"/>
      <c r="J12" s="406"/>
      <c r="K12" s="407"/>
      <c r="L12" s="482" t="str">
        <f>'Notes-SK Cover sheet'!L12</f>
        <v/>
      </c>
      <c r="M12" s="478" t="s">
        <v>1325</v>
      </c>
      <c r="N12" s="480"/>
      <c r="O12" s="480"/>
      <c r="P12" s="480"/>
      <c r="Q12" s="480"/>
      <c r="R12" s="483" t="str">
        <f>'Notes-SK Cover sheet'!R12</f>
        <v xml:space="preserve"> </v>
      </c>
      <c r="S12" s="478" t="s">
        <v>1317</v>
      </c>
      <c r="T12" s="473"/>
      <c r="U12" s="473"/>
      <c r="V12" s="479"/>
      <c r="W12" s="485"/>
      <c r="X12" s="475"/>
      <c r="Y12" s="475"/>
      <c r="Z12" s="475"/>
      <c r="AA12" s="475"/>
      <c r="AB12" s="474" t="s">
        <v>1488</v>
      </c>
      <c r="AC12" s="475"/>
      <c r="AD12" s="447" t="str">
        <f>'Notes-SK Cover sheet'!AD12</f>
        <v>1</v>
      </c>
      <c r="AE12" s="447" t="str">
        <f>'Notes-SK Cover sheet'!AE12</f>
        <v>2</v>
      </c>
      <c r="AF12" s="447"/>
      <c r="AG12" s="447" t="str">
        <f>'Notes-SK Cover sheet'!AG12</f>
        <v>2</v>
      </c>
      <c r="AH12" s="447" t="str">
        <f>'Notes-SK Cover sheet'!AH12</f>
        <v>0</v>
      </c>
      <c r="AI12" s="447" t="str">
        <f>'Notes-SK Cover sheet'!AI12</f>
        <v>1</v>
      </c>
      <c r="AJ12" s="447" t="str">
        <f>'Notes-SK Cover sheet'!AJ12</f>
        <v>4</v>
      </c>
      <c r="AK12" s="476"/>
    </row>
    <row r="13" spans="1:37" s="470" customFormat="1" ht="19.5" customHeight="1">
      <c r="A13" s="484" t="str">
        <f>'Notes-SK Cover sheet'!A13</f>
        <v>4</v>
      </c>
      <c r="B13" s="449" t="str">
        <f>'Notes-SK Cover sheet'!B13</f>
        <v>7</v>
      </c>
      <c r="C13" s="449" t="str">
        <f>'Notes-SK Cover sheet'!C13</f>
        <v>5</v>
      </c>
      <c r="D13" s="449" t="str">
        <f>'Notes-SK Cover sheet'!D13</f>
        <v>5</v>
      </c>
      <c r="E13" s="449" t="str">
        <f>'Notes-SK Cover sheet'!E13</f>
        <v>5</v>
      </c>
      <c r="F13" s="449" t="str">
        <f>'Notes-SK Cover sheet'!F13</f>
        <v>6</v>
      </c>
      <c r="G13" s="449" t="str">
        <f>'Notes-SK Cover sheet'!G13</f>
        <v>2</v>
      </c>
      <c r="H13" s="449" t="str">
        <f>'Notes-SK Cover sheet'!H13</f>
        <v>9</v>
      </c>
      <c r="I13" s="407"/>
      <c r="J13" s="406"/>
      <c r="K13" s="914"/>
      <c r="L13" s="836"/>
      <c r="M13" s="837" t="s">
        <v>2424</v>
      </c>
      <c r="N13" s="836"/>
      <c r="O13" s="836"/>
      <c r="P13" s="836"/>
      <c r="Q13" s="836"/>
      <c r="R13" s="915" t="s">
        <v>2427</v>
      </c>
      <c r="S13" s="836"/>
      <c r="T13" s="836"/>
      <c r="U13" s="836"/>
      <c r="V13" s="839"/>
      <c r="W13" s="478" t="s">
        <v>2419</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IF('Notes-SK Cover sheet'!L14="","",'Notes-SK Cover sheet'!L14)</f>
        <v/>
      </c>
      <c r="M14" s="478" t="s">
        <v>2425</v>
      </c>
      <c r="N14" s="480"/>
      <c r="O14" s="480"/>
      <c r="P14" s="480"/>
      <c r="Q14" s="480"/>
      <c r="S14" s="480"/>
      <c r="T14" s="473"/>
      <c r="U14" s="473"/>
      <c r="V14" s="479"/>
      <c r="W14" s="478" t="s">
        <v>2420</v>
      </c>
      <c r="X14" s="473"/>
      <c r="Y14" s="410"/>
      <c r="Z14" s="407"/>
      <c r="AA14" s="407"/>
      <c r="AB14" s="478" t="s">
        <v>1484</v>
      </c>
      <c r="AC14" s="407"/>
      <c r="AD14" s="449" t="str">
        <f>'Notes-SK Cover sheet'!AD14</f>
        <v>0</v>
      </c>
      <c r="AE14" s="449" t="str">
        <f>'Notes-SK Cover sheet'!AE14</f>
        <v>1</v>
      </c>
      <c r="AF14" s="449"/>
      <c r="AG14" s="449" t="str">
        <f>'Notes-SK Cover sheet'!AG14</f>
        <v>2</v>
      </c>
      <c r="AH14" s="449" t="str">
        <f>'Notes-SK Cover sheet'!AH14</f>
        <v>0</v>
      </c>
      <c r="AI14" s="449" t="str">
        <f>'Notes-SK Cover sheet'!AI14</f>
        <v>1</v>
      </c>
      <c r="AJ14" s="449" t="str">
        <f>'Notes-SK Cover sheet'!AJ14</f>
        <v>3</v>
      </c>
      <c r="AK14" s="406"/>
    </row>
    <row r="15" spans="1:37" s="470" customFormat="1" ht="19.5" customHeight="1" thickBot="1">
      <c r="A15" s="477" t="str">
        <f>'Notes-SK Cover sheet'!A15</f>
        <v>6</v>
      </c>
      <c r="B15" s="402" t="str">
        <f>'Notes-SK Cover sheet'!B15</f>
        <v>9</v>
      </c>
      <c r="C15" s="475" t="str">
        <f>'Notes-SK Cover sheet'!C15</f>
        <v>.</v>
      </c>
      <c r="D15" s="402" t="str">
        <f>'Notes-SK Cover sheet'!D15</f>
        <v>2</v>
      </c>
      <c r="E15" s="402" t="str">
        <f>'Notes-SK Cover sheet'!E15</f>
        <v>0</v>
      </c>
      <c r="F15" s="426" t="str">
        <f>'Notes-SK Cover sheet'!F15</f>
        <v>.</v>
      </c>
      <c r="G15" s="402" t="str">
        <f>'Notes-SK Cover sheet'!G15</f>
        <v>0</v>
      </c>
      <c r="H15" s="402"/>
      <c r="I15" s="402"/>
      <c r="J15" s="401"/>
      <c r="K15" s="402"/>
      <c r="L15" s="402" t="str">
        <f>IF('Notes-SK Cover sheet'!L15="","",'Notes-SK Cover sheet'!L15)</f>
        <v/>
      </c>
      <c r="M15" s="474" t="s">
        <v>2426</v>
      </c>
      <c r="N15" s="402"/>
      <c r="O15" s="402"/>
      <c r="P15" s="402"/>
      <c r="Q15" s="402"/>
      <c r="R15" s="916" t="s">
        <v>2427</v>
      </c>
      <c r="S15" s="402"/>
      <c r="T15" s="475"/>
      <c r="U15" s="475"/>
      <c r="V15" s="476"/>
      <c r="W15" s="474" t="s">
        <v>679</v>
      </c>
      <c r="X15" s="475"/>
      <c r="Y15" s="403"/>
      <c r="Z15" s="402"/>
      <c r="AA15" s="402"/>
      <c r="AB15" s="474" t="s">
        <v>1488</v>
      </c>
      <c r="AC15" s="402"/>
      <c r="AD15" s="447" t="str">
        <f>'Notes-SK Cover sheet'!AD15</f>
        <v>1</v>
      </c>
      <c r="AE15" s="447" t="str">
        <f>'Notes-SK Cover sheet'!AE15</f>
        <v>2</v>
      </c>
      <c r="AF15" s="447"/>
      <c r="AG15" s="447" t="str">
        <f>'Notes-SK Cover sheet'!AG15</f>
        <v>2</v>
      </c>
      <c r="AH15" s="447" t="str">
        <f>'Notes-SK Cover sheet'!AH15</f>
        <v>0</v>
      </c>
      <c r="AI15" s="447" t="str">
        <f>'Notes-SK Cover sheet'!AI15</f>
        <v>1</v>
      </c>
      <c r="AJ15" s="447" t="str">
        <f>'Notes-SK Cover sheet'!AJ15</f>
        <v>3</v>
      </c>
      <c r="AK15" s="401"/>
    </row>
    <row r="16" spans="1:37"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7" s="470" customFormat="1" ht="16.5">
      <c r="A18" s="472" t="s">
        <v>1493</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9.5" customHeight="1">
      <c r="A19" s="457" t="str">
        <f>'Notes-SK Cover sheet'!A19</f>
        <v>B</v>
      </c>
      <c r="B19" s="449" t="str">
        <f>'Notes-SK Cover sheet'!B19</f>
        <v>e</v>
      </c>
      <c r="C19" s="449" t="str">
        <f>'Notes-SK Cover sheet'!C19</f>
        <v>s</v>
      </c>
      <c r="D19" s="449" t="str">
        <f>'Notes-SK Cover sheet'!D19</f>
        <v>t</v>
      </c>
      <c r="E19" s="449" t="str">
        <f>'Notes-SK Cover sheet'!E19</f>
        <v xml:space="preserve"> </v>
      </c>
      <c r="F19" s="449" t="str">
        <f>'Notes-SK Cover sheet'!F19</f>
        <v>F</v>
      </c>
      <c r="G19" s="449" t="str">
        <f>'Notes-SK Cover sheet'!G19</f>
        <v>r</v>
      </c>
      <c r="H19" s="449" t="str">
        <f>'Notes-SK Cover sheet'!H19</f>
        <v>i</v>
      </c>
      <c r="I19" s="449" t="str">
        <f>'Notes-SK Cover sheet'!I19</f>
        <v>e</v>
      </c>
      <c r="J19" s="449" t="str">
        <f>'Notes-SK Cover sheet'!J19</f>
        <v>n</v>
      </c>
      <c r="K19" s="449" t="str">
        <f>'Notes-SK Cover sheet'!K19</f>
        <v>d</v>
      </c>
      <c r="L19" s="449" t="str">
        <f>'Notes-SK Cover sheet'!L19</f>
        <v>s</v>
      </c>
      <c r="M19" s="449" t="str">
        <f>'Notes-SK Cover sheet'!M19</f>
        <v xml:space="preserve"> </v>
      </c>
      <c r="N19" s="449" t="str">
        <f>'Notes-SK Cover sheet'!N19</f>
        <v>s</v>
      </c>
      <c r="O19" s="449" t="str">
        <f>'Notes-SK Cover sheet'!O19</f>
        <v>.</v>
      </c>
      <c r="P19" s="449" t="str">
        <f>'Notes-SK Cover sheet'!P19</f>
        <v>r</v>
      </c>
      <c r="Q19" s="449" t="str">
        <f>'Notes-SK Cover sheet'!Q19</f>
        <v>.</v>
      </c>
      <c r="R19" s="449" t="str">
        <f>'Notes-SK Cover sheet'!R19</f>
        <v>o</v>
      </c>
      <c r="S19" s="449" t="str">
        <f>'Notes-SK Cover sheet'!S19</f>
        <v>.</v>
      </c>
      <c r="T19" s="449" t="str">
        <f>'Notes-SK Cover sheet'!T19</f>
        <v/>
      </c>
      <c r="U19" s="449" t="str">
        <f>'Notes-SK Cover sheet'!U19</f>
        <v/>
      </c>
      <c r="V19" s="449" t="str">
        <f>'Notes-SK Cover sheet'!V19</f>
        <v/>
      </c>
      <c r="W19" s="449" t="str">
        <f>'Notes-SK Cover sheet'!W19</f>
        <v/>
      </c>
      <c r="X19" s="449" t="str">
        <f>'Notes-SK Cover sheet'!X19</f>
        <v/>
      </c>
      <c r="Y19" s="449" t="str">
        <f>'Notes-SK Cover sheet'!Y19</f>
        <v/>
      </c>
      <c r="Z19" s="449" t="str">
        <f>'Notes-SK Cover sheet'!Z19</f>
        <v/>
      </c>
      <c r="AA19" s="449" t="str">
        <f>'Notes-SK Cover sheet'!AA19</f>
        <v/>
      </c>
      <c r="AB19" s="449" t="str">
        <f>'Notes-SK Cover sheet'!AB19</f>
        <v/>
      </c>
      <c r="AC19" s="449" t="str">
        <f>'Notes-SK Cover sheet'!AC19</f>
        <v/>
      </c>
      <c r="AD19" s="449" t="str">
        <f>'Notes-SK Cover sheet'!AD19</f>
        <v/>
      </c>
      <c r="AE19" s="449" t="str">
        <f>'Notes-SK Cover sheet'!AE19</f>
        <v/>
      </c>
      <c r="AF19" s="449" t="str">
        <f>'Notes-SK Cover sheet'!AF19</f>
        <v/>
      </c>
      <c r="AG19" s="449" t="str">
        <f>'Notes-SK Cover sheet'!AG19</f>
        <v/>
      </c>
      <c r="AH19" s="449" t="str">
        <f>'Notes-SK Cover sheet'!AH19</f>
        <v/>
      </c>
      <c r="AI19" s="449" t="str">
        <f>'Notes-SK Cover sheet'!AI19</f>
        <v/>
      </c>
      <c r="AJ19" s="449" t="str">
        <f>'Notes-SK Cover sheet'!AJ19</f>
        <v/>
      </c>
      <c r="AK19" s="456" t="str">
        <f>'Notes-SK Cover sheet'!AK19</f>
        <v/>
      </c>
    </row>
    <row r="20" spans="1:37" ht="19.5" customHeight="1">
      <c r="A20" s="457" t="str">
        <f>'Notes-SK Cover sheet'!A20</f>
        <v/>
      </c>
      <c r="B20" s="449" t="str">
        <f>'Notes-SK Cover sheet'!B20</f>
        <v/>
      </c>
      <c r="C20" s="449" t="str">
        <f>'Notes-SK Cover sheet'!C20</f>
        <v/>
      </c>
      <c r="D20" s="449" t="str">
        <f>'Notes-SK Cover sheet'!D20</f>
        <v/>
      </c>
      <c r="E20" s="449" t="str">
        <f>'Notes-SK Cover sheet'!E20</f>
        <v/>
      </c>
      <c r="F20" s="449" t="str">
        <f>'Notes-SK Cover sheet'!F20</f>
        <v/>
      </c>
      <c r="G20" s="449" t="str">
        <f>'Notes-SK Cover sheet'!G20</f>
        <v/>
      </c>
      <c r="H20" s="449" t="str">
        <f>'Notes-SK Cover sheet'!H20</f>
        <v/>
      </c>
      <c r="I20" s="449" t="str">
        <f>'Notes-SK Cover sheet'!I20</f>
        <v/>
      </c>
      <c r="J20" s="449" t="str">
        <f>'Notes-SK Cover sheet'!J20</f>
        <v/>
      </c>
      <c r="K20" s="449" t="str">
        <f>'Notes-SK Cover sheet'!K20</f>
        <v/>
      </c>
      <c r="L20" s="449" t="str">
        <f>'Notes-SK Cover sheet'!L20</f>
        <v/>
      </c>
      <c r="M20" s="449" t="str">
        <f>'Notes-SK Cover sheet'!M20</f>
        <v/>
      </c>
      <c r="N20" s="449" t="str">
        <f>'Notes-SK Cover sheet'!N20</f>
        <v/>
      </c>
      <c r="O20" s="449" t="str">
        <f>'Notes-SK Cover sheet'!O20</f>
        <v/>
      </c>
      <c r="P20" s="449" t="str">
        <f>'Notes-SK Cover sheet'!P20</f>
        <v/>
      </c>
      <c r="Q20" s="449" t="str">
        <f>'Notes-SK Cover sheet'!Q20</f>
        <v/>
      </c>
      <c r="R20" s="449" t="str">
        <f>'Notes-SK Cover sheet'!R20</f>
        <v/>
      </c>
      <c r="S20" s="449" t="str">
        <f>'Notes-SK Cover sheet'!S20</f>
        <v/>
      </c>
      <c r="T20" s="449" t="str">
        <f>'Notes-SK Cover sheet'!T20</f>
        <v/>
      </c>
      <c r="U20" s="449" t="str">
        <f>'Notes-SK Cover sheet'!U20</f>
        <v/>
      </c>
      <c r="V20" s="449" t="str">
        <f>'Notes-SK Cover sheet'!V20</f>
        <v/>
      </c>
      <c r="W20" s="449" t="str">
        <f>'Notes-SK Cover sheet'!W20</f>
        <v/>
      </c>
      <c r="X20" s="449" t="str">
        <f>'Notes-SK Cover sheet'!X20</f>
        <v/>
      </c>
      <c r="Y20" s="449" t="str">
        <f>'Notes-SK Cover sheet'!Y20</f>
        <v/>
      </c>
      <c r="Z20" s="449" t="str">
        <f>'Notes-SK Cover sheet'!Z20</f>
        <v/>
      </c>
      <c r="AA20" s="449" t="str">
        <f>'Notes-SK Cover sheet'!AA20</f>
        <v/>
      </c>
      <c r="AB20" s="449" t="str">
        <f>'Notes-SK Cover sheet'!AB20</f>
        <v/>
      </c>
      <c r="AC20" s="449" t="str">
        <f>'Notes-SK Cover sheet'!AC20</f>
        <v/>
      </c>
      <c r="AD20" s="449" t="str">
        <f>'Notes-SK Cover sheet'!AD20</f>
        <v/>
      </c>
      <c r="AE20" s="449" t="str">
        <f>'Notes-SK Cover sheet'!AE20</f>
        <v/>
      </c>
      <c r="AF20" s="449" t="str">
        <f>'Notes-SK Cover sheet'!AF20</f>
        <v/>
      </c>
      <c r="AG20" s="449" t="str">
        <f>'Notes-SK Cover sheet'!AG20</f>
        <v/>
      </c>
      <c r="AH20" s="449" t="str">
        <f>'Notes-SK Cover sheet'!AH20</f>
        <v/>
      </c>
      <c r="AI20" s="449" t="str">
        <f>'Notes-SK Cover sheet'!AI20</f>
        <v/>
      </c>
      <c r="AJ20" s="449" t="str">
        <f>'Notes-SK Cover sheet'!AJ20</f>
        <v/>
      </c>
      <c r="AK20" s="456" t="str">
        <f>'Notes-SK Cover sheet'!AK20</f>
        <v/>
      </c>
    </row>
    <row r="21" spans="1:37" ht="14.2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7" hidden="1">
      <c r="A22" s="469"/>
      <c r="B22" s="468"/>
      <c r="C22" s="468"/>
      <c r="D22" s="468"/>
      <c r="E22" s="468"/>
      <c r="F22" s="468"/>
      <c r="G22" s="468"/>
      <c r="H22" s="468"/>
      <c r="I22" s="468"/>
      <c r="J22" s="468"/>
      <c r="K22" s="468"/>
      <c r="L22" s="468"/>
      <c r="M22" s="468"/>
      <c r="N22" s="468"/>
      <c r="O22" s="468"/>
      <c r="P22" s="468"/>
      <c r="Q22" s="468"/>
      <c r="R22" s="468"/>
      <c r="S22" s="468"/>
      <c r="T22" s="468"/>
      <c r="U22" s="468"/>
      <c r="V22" s="468"/>
      <c r="W22" s="467"/>
      <c r="X22" s="467"/>
      <c r="Y22" s="467"/>
      <c r="Z22" s="467"/>
      <c r="AA22" s="467"/>
      <c r="AB22" s="467"/>
      <c r="AC22" s="467"/>
      <c r="AD22" s="467"/>
      <c r="AE22" s="467"/>
      <c r="AF22" s="467"/>
      <c r="AG22" s="467"/>
      <c r="AH22" s="467"/>
      <c r="AI22" s="467"/>
      <c r="AJ22" s="467"/>
      <c r="AK22" s="466"/>
    </row>
    <row r="23" spans="1:37" s="458" customFormat="1" ht="12" customHeight="1">
      <c r="A23" s="462" t="s">
        <v>1494</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7" ht="12.75" customHeight="1">
      <c r="A24" s="454" t="s">
        <v>1495</v>
      </c>
      <c r="B24" s="945"/>
      <c r="C24" s="945"/>
      <c r="D24" s="945"/>
      <c r="E24" s="945"/>
      <c r="F24" s="945"/>
      <c r="G24" s="945"/>
      <c r="H24" s="945"/>
      <c r="I24" s="945"/>
      <c r="J24" s="945"/>
      <c r="K24" s="945"/>
      <c r="L24" s="945"/>
      <c r="M24" s="945"/>
      <c r="N24" s="945"/>
      <c r="O24" s="945"/>
      <c r="P24" s="945"/>
      <c r="Q24" s="945"/>
      <c r="R24" s="945"/>
      <c r="S24" s="945"/>
      <c r="T24" s="945"/>
      <c r="U24" s="945"/>
      <c r="V24" s="945"/>
      <c r="W24" s="407"/>
      <c r="X24" s="407"/>
      <c r="Y24" s="407"/>
      <c r="Z24" s="407"/>
      <c r="AA24" s="407"/>
      <c r="AB24" s="945"/>
      <c r="AC24" s="407"/>
      <c r="AD24" s="410" t="s">
        <v>1496</v>
      </c>
      <c r="AE24" s="407"/>
      <c r="AF24" s="407"/>
      <c r="AG24" s="407"/>
      <c r="AH24" s="407"/>
      <c r="AI24" s="407"/>
      <c r="AJ24" s="407"/>
      <c r="AK24" s="406"/>
    </row>
    <row r="25" spans="1:37" ht="19.5" customHeight="1">
      <c r="A25" s="457" t="str">
        <f>'Notes-SK Cover sheet'!A25</f>
        <v/>
      </c>
      <c r="B25" s="449" t="str">
        <f>'Notes-SK Cover sheet'!B25</f>
        <v/>
      </c>
      <c r="C25" s="449" t="str">
        <f>'Notes-SK Cover sheet'!C25</f>
        <v/>
      </c>
      <c r="D25" s="449" t="str">
        <f>'Notes-SK Cover sheet'!D25</f>
        <v/>
      </c>
      <c r="E25" s="449" t="str">
        <f>'Notes-SK Cover sheet'!E25</f>
        <v/>
      </c>
      <c r="F25" s="449" t="str">
        <f>'Notes-SK Cover sheet'!F25</f>
        <v/>
      </c>
      <c r="G25" s="449" t="str">
        <f>'Notes-SK Cover sheet'!G25</f>
        <v/>
      </c>
      <c r="H25" s="449" t="str">
        <f>'Notes-SK Cover sheet'!H25</f>
        <v/>
      </c>
      <c r="I25" s="449" t="str">
        <f>'Notes-SK Cover sheet'!I25</f>
        <v/>
      </c>
      <c r="J25" s="449" t="str">
        <f>'Notes-SK Cover sheet'!J25</f>
        <v/>
      </c>
      <c r="K25" s="449" t="str">
        <f>'Notes-SK Cover sheet'!K25</f>
        <v/>
      </c>
      <c r="L25" s="449" t="str">
        <f>'Notes-SK Cover sheet'!L25</f>
        <v/>
      </c>
      <c r="M25" s="449" t="str">
        <f>'Notes-SK Cover sheet'!M25</f>
        <v/>
      </c>
      <c r="N25" s="449" t="str">
        <f>'Notes-SK Cover sheet'!N25</f>
        <v/>
      </c>
      <c r="O25" s="449" t="str">
        <f>'Notes-SK Cover sheet'!O25</f>
        <v/>
      </c>
      <c r="P25" s="449" t="str">
        <f>'Notes-SK Cover sheet'!P25</f>
        <v/>
      </c>
      <c r="Q25" s="449" t="str">
        <f>'Notes-SK Cover sheet'!Q25</f>
        <v/>
      </c>
      <c r="R25" s="449" t="str">
        <f>'Notes-SK Cover sheet'!R25</f>
        <v/>
      </c>
      <c r="S25" s="449" t="str">
        <f>'Notes-SK Cover sheet'!S25</f>
        <v/>
      </c>
      <c r="T25" s="449" t="str">
        <f>'Notes-SK Cover sheet'!T25</f>
        <v/>
      </c>
      <c r="U25" s="449" t="str">
        <f>'Notes-SK Cover sheet'!U25</f>
        <v/>
      </c>
      <c r="V25" s="449" t="str">
        <f>'Notes-SK Cover sheet'!V25</f>
        <v/>
      </c>
      <c r="W25" s="449" t="str">
        <f>'Notes-SK Cover sheet'!W25</f>
        <v/>
      </c>
      <c r="X25" s="449" t="str">
        <f>'Notes-SK Cover sheet'!X25</f>
        <v/>
      </c>
      <c r="Y25" s="449" t="str">
        <f>'Notes-SK Cover sheet'!Y25</f>
        <v/>
      </c>
      <c r="Z25" s="449" t="str">
        <f>'Notes-SK Cover sheet'!Z25</f>
        <v/>
      </c>
      <c r="AA25" s="449" t="str">
        <f>'Notes-SK Cover sheet'!AA25</f>
        <v/>
      </c>
      <c r="AB25" s="449" t="str">
        <f>'Notes-SK Cover sheet'!AB25</f>
        <v/>
      </c>
      <c r="AC25" s="451"/>
      <c r="AD25" s="449" t="str">
        <f>'Notes-SK Cover sheet'!AD25</f>
        <v/>
      </c>
      <c r="AE25" s="449" t="str">
        <f>'Notes-SK Cover sheet'!AE25</f>
        <v/>
      </c>
      <c r="AF25" s="449" t="str">
        <f>'Notes-SK Cover sheet'!AF25</f>
        <v/>
      </c>
      <c r="AG25" s="449" t="str">
        <f>'Notes-SK Cover sheet'!AG25</f>
        <v/>
      </c>
      <c r="AH25" s="449" t="str">
        <f>'Notes-SK Cover sheet'!AH25</f>
        <v/>
      </c>
      <c r="AI25" s="449" t="str">
        <f>'Notes-SK Cover sheet'!AI25</f>
        <v/>
      </c>
      <c r="AJ25" s="449" t="str">
        <f>'Notes-SK Cover sheet'!AJ25</f>
        <v/>
      </c>
      <c r="AK25" s="456" t="str">
        <f>'Notes-SK Cover sheet'!AK25</f>
        <v/>
      </c>
    </row>
    <row r="26" spans="1:37" ht="12.75" customHeight="1">
      <c r="A26" s="454" t="s">
        <v>2429</v>
      </c>
      <c r="B26" s="945"/>
      <c r="C26" s="945"/>
      <c r="D26" s="945"/>
      <c r="E26" s="945"/>
      <c r="F26" s="945"/>
      <c r="G26" s="453" t="s">
        <v>2421</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7" s="455" customFormat="1" ht="19.5" customHeight="1">
      <c r="A27" s="457" t="str">
        <f>'Notes-SK Cover sheet'!A27</f>
        <v/>
      </c>
      <c r="B27" s="449" t="str">
        <f>'Notes-SK Cover sheet'!B27</f>
        <v/>
      </c>
      <c r="C27" s="449" t="str">
        <f>'Notes-SK Cover sheet'!C27</f>
        <v/>
      </c>
      <c r="D27" s="449" t="str">
        <f>'Notes-SK Cover sheet'!D27</f>
        <v/>
      </c>
      <c r="E27" s="449" t="str">
        <f>'Notes-SK Cover sheet'!E27</f>
        <v/>
      </c>
      <c r="F27" s="449"/>
      <c r="G27" s="449" t="str">
        <f>'Notes-SK Cover sheet'!G27</f>
        <v/>
      </c>
      <c r="H27" s="449" t="str">
        <f>'Notes-SK Cover sheet'!H27</f>
        <v/>
      </c>
      <c r="I27" s="449" t="str">
        <f>'Notes-SK Cover sheet'!I27</f>
        <v/>
      </c>
      <c r="J27" s="449" t="str">
        <f>'Notes-SK Cover sheet'!J27</f>
        <v/>
      </c>
      <c r="K27" s="449" t="str">
        <f>'Notes-SK Cover sheet'!K27</f>
        <v/>
      </c>
      <c r="L27" s="449" t="str">
        <f>'Notes-SK Cover sheet'!L27</f>
        <v/>
      </c>
      <c r="M27" s="449" t="str">
        <f>'Notes-SK Cover sheet'!M27</f>
        <v/>
      </c>
      <c r="N27" s="449" t="str">
        <f>'Notes-SK Cover sheet'!N27</f>
        <v/>
      </c>
      <c r="O27" s="449" t="str">
        <f>'Notes-SK Cover sheet'!O27</f>
        <v/>
      </c>
      <c r="P27" s="449" t="str">
        <f>'Notes-SK Cover sheet'!P27</f>
        <v/>
      </c>
      <c r="Q27" s="449" t="str">
        <f>'Notes-SK Cover sheet'!Q27</f>
        <v/>
      </c>
      <c r="R27" s="449" t="str">
        <f>'Notes-SK Cover sheet'!R27</f>
        <v/>
      </c>
      <c r="S27" s="449" t="str">
        <f>'Notes-SK Cover sheet'!S27</f>
        <v/>
      </c>
      <c r="T27" s="449" t="str">
        <f>'Notes-SK Cover sheet'!T27</f>
        <v/>
      </c>
      <c r="U27" s="449" t="str">
        <f>'Notes-SK Cover sheet'!U27</f>
        <v/>
      </c>
      <c r="V27" s="449" t="str">
        <f>'Notes-SK Cover sheet'!V27</f>
        <v/>
      </c>
      <c r="W27" s="449" t="str">
        <f>'Notes-SK Cover sheet'!W27</f>
        <v/>
      </c>
      <c r="X27" s="449" t="str">
        <f>'Notes-SK Cover sheet'!X27</f>
        <v/>
      </c>
      <c r="Y27" s="449" t="str">
        <f>'Notes-SK Cover sheet'!Y27</f>
        <v/>
      </c>
      <c r="Z27" s="449" t="str">
        <f>'Notes-SK Cover sheet'!Z27</f>
        <v/>
      </c>
      <c r="AA27" s="449" t="str">
        <f>'Notes-SK Cover sheet'!AA27</f>
        <v/>
      </c>
      <c r="AB27" s="449" t="str">
        <f>'Notes-SK Cover sheet'!AB27</f>
        <v/>
      </c>
      <c r="AC27" s="449" t="str">
        <f>'Notes-SK Cover sheet'!AC27</f>
        <v/>
      </c>
      <c r="AD27" s="449" t="str">
        <f>'Notes-SK Cover sheet'!AD27</f>
        <v/>
      </c>
      <c r="AE27" s="449" t="str">
        <f>'Notes-SK Cover sheet'!AE27</f>
        <v/>
      </c>
      <c r="AF27" s="449" t="str">
        <f>'Notes-SK Cover sheet'!AF27</f>
        <v/>
      </c>
      <c r="AG27" s="449" t="str">
        <f>'Notes-SK Cover sheet'!AG27</f>
        <v/>
      </c>
      <c r="AH27" s="449" t="str">
        <f>'Notes-SK Cover sheet'!AH27</f>
        <v/>
      </c>
      <c r="AI27" s="449" t="str">
        <f>'Notes-SK Cover sheet'!AI27</f>
        <v/>
      </c>
      <c r="AJ27" s="449" t="str">
        <f>'Notes-SK Cover sheet'!AJ27</f>
        <v/>
      </c>
      <c r="AK27" s="456" t="str">
        <f>'Notes-SK Cover sheet'!AK27</f>
        <v/>
      </c>
    </row>
    <row r="28" spans="1:37" ht="12.75" customHeight="1">
      <c r="A28" s="454" t="s">
        <v>1499</v>
      </c>
      <c r="B28" s="945"/>
      <c r="C28" s="945"/>
      <c r="D28" s="945"/>
      <c r="E28" s="945"/>
      <c r="F28" s="945"/>
      <c r="G28" s="453"/>
      <c r="H28" s="453"/>
      <c r="I28" s="453"/>
      <c r="J28" s="453"/>
      <c r="K28" s="453"/>
      <c r="L28" s="453"/>
      <c r="M28" s="453"/>
      <c r="N28" s="945"/>
      <c r="O28" s="453" t="s">
        <v>1500</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7" ht="19.5" customHeight="1">
      <c r="A29" s="452">
        <f>'Notes-SK Cover sheet'!A29</f>
        <v>0</v>
      </c>
      <c r="B29" s="449" t="str">
        <f>'Notes-SK Cover sheet'!B29</f>
        <v/>
      </c>
      <c r="C29" s="449" t="str">
        <f>'Notes-SK Cover sheet'!C29</f>
        <v/>
      </c>
      <c r="D29" s="449" t="str">
        <f>'Notes-SK Cover sheet'!D29</f>
        <v/>
      </c>
      <c r="E29" s="449" t="str">
        <f>'Notes-SK Cover sheet'!E29</f>
        <v>/</v>
      </c>
      <c r="F29" s="449" t="str">
        <f>'Notes-SK Cover sheet'!F29</f>
        <v/>
      </c>
      <c r="G29" s="449" t="str">
        <f>'Notes-SK Cover sheet'!G29</f>
        <v/>
      </c>
      <c r="H29" s="449" t="str">
        <f>'Notes-SK Cover sheet'!H29</f>
        <v/>
      </c>
      <c r="I29" s="449" t="str">
        <f>'Notes-SK Cover sheet'!I29</f>
        <v/>
      </c>
      <c r="J29" s="449" t="str">
        <f>'Notes-SK Cover sheet'!J29</f>
        <v/>
      </c>
      <c r="K29" s="449" t="str">
        <f>'Notes-SK Cover sheet'!K29</f>
        <v/>
      </c>
      <c r="L29" s="449" t="str">
        <f>'Notes-SK Cover sheet'!L29</f>
        <v/>
      </c>
      <c r="M29" s="449" t="str">
        <f>'Notes-SK Cover sheet'!M29</f>
        <v/>
      </c>
      <c r="N29" s="451"/>
      <c r="O29" s="450">
        <f>'Notes-SK Cover sheet'!O29</f>
        <v>0</v>
      </c>
      <c r="P29" s="449" t="str">
        <f>'Notes-SK Cover sheet'!P29</f>
        <v/>
      </c>
      <c r="Q29" s="449" t="str">
        <f>'Notes-SK Cover sheet'!Q29</f>
        <v/>
      </c>
      <c r="R29" s="449" t="str">
        <f>'Notes-SK Cover sheet'!R29</f>
        <v/>
      </c>
      <c r="S29" s="449" t="str">
        <f>'Notes-SK Cover sheet'!S29</f>
        <v>/</v>
      </c>
      <c r="T29" s="449" t="str">
        <f>'Notes-SK Cover sheet'!T29</f>
        <v/>
      </c>
      <c r="U29" s="449" t="str">
        <f>'Notes-SK Cover sheet'!U29</f>
        <v/>
      </c>
      <c r="V29" s="449" t="str">
        <f>'Notes-SK Cover sheet'!V29</f>
        <v/>
      </c>
      <c r="W29" s="449" t="str">
        <f>'Notes-SK Cover sheet'!W29</f>
        <v/>
      </c>
      <c r="X29" s="449" t="str">
        <f>'Notes-SK Cover sheet'!X29</f>
        <v/>
      </c>
      <c r="Y29" s="449" t="str">
        <f>'Notes-SK Cover sheet'!Y29</f>
        <v/>
      </c>
      <c r="Z29" s="449" t="str">
        <f>IF('Notes-SK Cover sheet'!Z29="","",'Notes-SK Cover sheet'!Z29)</f>
        <v/>
      </c>
      <c r="AA29" s="449" t="str">
        <f>IF('Notes-SK Cover sheet'!AA29="","",'Notes-SK Cover sheet'!AA29)</f>
        <v/>
      </c>
      <c r="AB29" s="449" t="str">
        <f>IF('Notes-SK Cover sheet'!AB29="","",'Notes-SK Cover sheet'!AB29)</f>
        <v/>
      </c>
      <c r="AC29" s="449" t="str">
        <f>IF('Notes-SK Cover sheet'!AC29="","",'Notes-SK Cover sheet'!AC29)</f>
        <v/>
      </c>
      <c r="AD29" s="449" t="str">
        <f>IF('Notes-SK Cover sheet'!AD29="","",'Notes-SK Cover sheet'!AD29)</f>
        <v/>
      </c>
      <c r="AE29" s="407" t="str">
        <f>IF('Notes-SK Cover sheet'!AE29="","",'Notes-SK Cover sheet'!AE29)</f>
        <v/>
      </c>
      <c r="AF29" s="407" t="str">
        <f>IF('Notes-SK Cover sheet'!AF29="","",'Notes-SK Cover sheet'!AF29)</f>
        <v/>
      </c>
      <c r="AG29" s="407" t="str">
        <f>IF('Notes-SK Cover sheet'!AG29="","",'Notes-SK Cover sheet'!AG29)</f>
        <v xml:space="preserve"> </v>
      </c>
      <c r="AH29" s="407" t="str">
        <f>IF('Notes-SK Cover sheet'!AH29="","",'Notes-SK Cover sheet'!AH29)</f>
        <v/>
      </c>
      <c r="AI29" s="407" t="str">
        <f>IF('Notes-SK Cover sheet'!AI29="","",'Notes-SK Cover sheet'!AI29)</f>
        <v/>
      </c>
      <c r="AJ29" s="407" t="str">
        <f>IF('Notes-SK Cover sheet'!AJ29="","",'Notes-SK Cover sheet'!AJ29)</f>
        <v/>
      </c>
      <c r="AK29" s="406" t="str">
        <f>IF('Notes-SK Cover sheet'!AK29="","",'Notes-SK Cover sheet'!AK29)</f>
        <v/>
      </c>
    </row>
    <row r="30" spans="1:37" s="399" customFormat="1" ht="12.75" customHeight="1">
      <c r="A30" s="411" t="s">
        <v>1501</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7" ht="19.5" customHeight="1" thickBot="1">
      <c r="A31" s="448" t="str">
        <f>'Notes-SK Cover sheet'!A31</f>
        <v/>
      </c>
      <c r="B31" s="447" t="str">
        <f>'Notes-SK Cover sheet'!B31</f>
        <v/>
      </c>
      <c r="C31" s="447" t="str">
        <f>'Notes-SK Cover sheet'!C31</f>
        <v/>
      </c>
      <c r="D31" s="447" t="str">
        <f>'Notes-SK Cover sheet'!D31</f>
        <v/>
      </c>
      <c r="E31" s="447" t="str">
        <f>'Notes-SK Cover sheet'!E31</f>
        <v/>
      </c>
      <c r="F31" s="447" t="str">
        <f>'Notes-SK Cover sheet'!F31</f>
        <v/>
      </c>
      <c r="G31" s="447" t="str">
        <f>'Notes-SK Cover sheet'!G31</f>
        <v/>
      </c>
      <c r="H31" s="447" t="str">
        <f>'Notes-SK Cover sheet'!H31</f>
        <v/>
      </c>
      <c r="I31" s="447" t="str">
        <f>'Notes-SK Cover sheet'!I31</f>
        <v/>
      </c>
      <c r="J31" s="447" t="str">
        <f>'Notes-SK Cover sheet'!J31</f>
        <v/>
      </c>
      <c r="K31" s="447" t="str">
        <f>'Notes-SK Cover sheet'!K31</f>
        <v/>
      </c>
      <c r="L31" s="447" t="str">
        <f>'Notes-SK Cover sheet'!L31</f>
        <v/>
      </c>
      <c r="M31" s="447" t="str">
        <f>'Notes-SK Cover sheet'!M31</f>
        <v/>
      </c>
      <c r="N31" s="447" t="str">
        <f>'Notes-SK Cover sheet'!N31</f>
        <v/>
      </c>
      <c r="O31" s="447" t="str">
        <f>'Notes-SK Cover sheet'!O31</f>
        <v/>
      </c>
      <c r="P31" s="447" t="str">
        <f>'Notes-SK Cover sheet'!P31</f>
        <v/>
      </c>
      <c r="Q31" s="447" t="str">
        <f>'Notes-SK Cover sheet'!Q31</f>
        <v/>
      </c>
      <c r="R31" s="447" t="str">
        <f>'Notes-SK Cover sheet'!R31</f>
        <v/>
      </c>
      <c r="S31" s="447" t="str">
        <f>'Notes-SK Cover sheet'!S31</f>
        <v/>
      </c>
      <c r="T31" s="447" t="str">
        <f>'Notes-SK Cover sheet'!T31</f>
        <v/>
      </c>
      <c r="U31" s="447" t="str">
        <f>'Notes-SK Cover sheet'!U31</f>
        <v/>
      </c>
      <c r="V31" s="447" t="str">
        <f>'Notes-SK Cover sheet'!V31</f>
        <v/>
      </c>
      <c r="W31" s="447" t="str">
        <f>'Notes-SK Cover sheet'!W31</f>
        <v/>
      </c>
      <c r="X31" s="447" t="str">
        <f>'Notes-SK Cover sheet'!X31</f>
        <v/>
      </c>
      <c r="Y31" s="447" t="str">
        <f>'Notes-SK Cover sheet'!Y31</f>
        <v/>
      </c>
      <c r="Z31" s="447" t="str">
        <f>'Notes-SK Cover sheet'!Z31</f>
        <v/>
      </c>
      <c r="AA31" s="447" t="str">
        <f>'Notes-SK Cover sheet'!AA31</f>
        <v/>
      </c>
      <c r="AB31" s="447" t="str">
        <f>'Notes-SK Cover sheet'!AB31</f>
        <v/>
      </c>
      <c r="AC31" s="447" t="str">
        <f>'Notes-SK Cover sheet'!AC31</f>
        <v/>
      </c>
      <c r="AD31" s="447" t="str">
        <f>'Notes-SK Cover sheet'!AD31</f>
        <v/>
      </c>
      <c r="AE31" s="447" t="str">
        <f>'Notes-SK Cover sheet'!AE31</f>
        <v/>
      </c>
      <c r="AF31" s="447" t="str">
        <f>'Notes-SK Cover sheet'!AF31</f>
        <v/>
      </c>
      <c r="AG31" s="447" t="str">
        <f>'Notes-SK Cover sheet'!AG31</f>
        <v/>
      </c>
      <c r="AH31" s="447" t="str">
        <f>'Notes-SK Cover sheet'!AH31</f>
        <v/>
      </c>
      <c r="AI31" s="447" t="str">
        <f>'Notes-SK Cover sheet'!AI31</f>
        <v/>
      </c>
      <c r="AJ31" s="447" t="str">
        <f>'Notes-SK Cover sheet'!AJ31</f>
        <v/>
      </c>
      <c r="AK31" s="446" t="str">
        <f>'Notes-SK Cover sheet'!AK31</f>
        <v/>
      </c>
    </row>
    <row r="32" spans="1:37" s="399" customFormat="1" ht="4.5" customHeight="1" thickBot="1">
      <c r="W32" s="400"/>
      <c r="X32" s="400"/>
      <c r="Y32" s="400"/>
      <c r="Z32" s="400"/>
      <c r="AA32" s="400"/>
      <c r="AB32" s="400"/>
      <c r="AC32" s="400"/>
      <c r="AD32" s="400"/>
      <c r="AE32" s="400"/>
      <c r="AF32" s="400"/>
      <c r="AG32" s="400"/>
      <c r="AH32" s="400"/>
      <c r="AI32" s="400"/>
      <c r="AJ32" s="400"/>
      <c r="AK32" s="400"/>
    </row>
    <row r="33" spans="1:37" s="442" customFormat="1" ht="12.75" customHeight="1">
      <c r="A33" s="445" t="s">
        <v>2422</v>
      </c>
      <c r="B33" s="444"/>
      <c r="C33" s="444"/>
      <c r="D33" s="444"/>
      <c r="E33" s="444"/>
      <c r="F33" s="444"/>
      <c r="G33" s="444"/>
      <c r="H33" s="444"/>
      <c r="I33" s="444"/>
      <c r="J33" s="444"/>
      <c r="K33" s="443"/>
      <c r="L33" s="1908" t="s">
        <v>1502</v>
      </c>
      <c r="M33" s="1529"/>
      <c r="N33" s="1529"/>
      <c r="O33" s="1529"/>
      <c r="P33" s="1529"/>
      <c r="Q33" s="1529"/>
      <c r="R33" s="1529"/>
      <c r="S33" s="1529"/>
      <c r="T33" s="1909"/>
      <c r="U33" s="1908" t="s">
        <v>1503</v>
      </c>
      <c r="V33" s="1529"/>
      <c r="W33" s="1529"/>
      <c r="X33" s="1529"/>
      <c r="Y33" s="1529"/>
      <c r="Z33" s="1529"/>
      <c r="AA33" s="1529"/>
      <c r="AB33" s="1909"/>
      <c r="AC33" s="1908" t="s">
        <v>1504</v>
      </c>
      <c r="AD33" s="1529"/>
      <c r="AE33" s="1529"/>
      <c r="AF33" s="1529"/>
      <c r="AG33" s="1529"/>
      <c r="AH33" s="1529"/>
      <c r="AI33" s="1529"/>
      <c r="AJ33" s="1529"/>
      <c r="AK33" s="1530"/>
    </row>
    <row r="34" spans="1:37" s="399" customFormat="1" ht="19.5" customHeight="1">
      <c r="A34" s="428" t="str">
        <f>IF('Notes-SK Cover sheet'!A34="","",'Notes-SK Cover sheet'!A34)</f>
        <v>0</v>
      </c>
      <c r="B34" s="427" t="str">
        <f>IF('Notes-SK Cover sheet'!B34="","",'Notes-SK Cover sheet'!B34)</f>
        <v>0</v>
      </c>
      <c r="C34" s="426" t="str">
        <f>IF('Notes-SK Cover sheet'!C34="","",'Notes-SK Cover sheet'!C34)</f>
        <v>.</v>
      </c>
      <c r="D34" s="427" t="str">
        <f>IF('Notes-SK Cover sheet'!D34="","",'Notes-SK Cover sheet'!D34)</f>
        <v>0</v>
      </c>
      <c r="E34" s="427" t="str">
        <f>IF('Notes-SK Cover sheet'!E34="","",'Notes-SK Cover sheet'!E34)</f>
        <v>1</v>
      </c>
      <c r="F34" s="426" t="str">
        <f>IF('Notes-SK Cover sheet'!F34="","",'Notes-SK Cover sheet'!F34)</f>
        <v>.</v>
      </c>
      <c r="G34" s="425" t="str">
        <f>IF('Notes-SK Cover sheet'!G34="","",'Notes-SK Cover sheet'!G34)</f>
        <v>1</v>
      </c>
      <c r="H34" s="425" t="str">
        <f>IF('Notes-SK Cover sheet'!H34="","",'Notes-SK Cover sheet'!H34)</f>
        <v>9</v>
      </c>
      <c r="I34" s="425" t="str">
        <f>IF('Notes-SK Cover sheet'!I34="","",'Notes-SK Cover sheet'!I34)</f>
        <v>0</v>
      </c>
      <c r="J34" s="425" t="str">
        <f>IF('Notes-SK Cover sheet'!J34="","",'Notes-SK Cover sheet'!J34)</f>
        <v>0</v>
      </c>
      <c r="K34" s="441"/>
      <c r="L34" s="1910"/>
      <c r="M34" s="1531"/>
      <c r="N34" s="1531"/>
      <c r="O34" s="1531"/>
      <c r="P34" s="1531"/>
      <c r="Q34" s="1531"/>
      <c r="R34" s="1531"/>
      <c r="S34" s="1531"/>
      <c r="T34" s="1911"/>
      <c r="U34" s="1910"/>
      <c r="V34" s="1531"/>
      <c r="W34" s="1531"/>
      <c r="X34" s="1531"/>
      <c r="Y34" s="1531"/>
      <c r="Z34" s="1531"/>
      <c r="AA34" s="1531"/>
      <c r="AB34" s="1911"/>
      <c r="AC34" s="1910"/>
      <c r="AD34" s="1531"/>
      <c r="AE34" s="1531"/>
      <c r="AF34" s="1531"/>
      <c r="AG34" s="1531"/>
      <c r="AH34" s="1531"/>
      <c r="AI34" s="1531"/>
      <c r="AJ34" s="1531"/>
      <c r="AK34" s="1532"/>
    </row>
    <row r="35" spans="1:37" s="399" customFormat="1" ht="12.75" customHeight="1">
      <c r="A35" s="440"/>
      <c r="B35" s="439"/>
      <c r="C35" s="439"/>
      <c r="D35" s="439"/>
      <c r="E35" s="439"/>
      <c r="F35" s="439"/>
      <c r="G35" s="438"/>
      <c r="H35" s="438"/>
      <c r="I35" s="438"/>
      <c r="J35" s="438"/>
      <c r="K35" s="437"/>
      <c r="L35" s="1910"/>
      <c r="M35" s="1531"/>
      <c r="N35" s="1531"/>
      <c r="O35" s="1531"/>
      <c r="P35" s="1531"/>
      <c r="Q35" s="1531"/>
      <c r="R35" s="1531"/>
      <c r="S35" s="1531"/>
      <c r="T35" s="1911"/>
      <c r="U35" s="1910"/>
      <c r="V35" s="1531"/>
      <c r="W35" s="1531"/>
      <c r="X35" s="1531"/>
      <c r="Y35" s="1531"/>
      <c r="Z35" s="1531"/>
      <c r="AA35" s="1531"/>
      <c r="AB35" s="1911"/>
      <c r="AC35" s="1910"/>
      <c r="AD35" s="1531"/>
      <c r="AE35" s="1531"/>
      <c r="AF35" s="1531"/>
      <c r="AG35" s="1531"/>
      <c r="AH35" s="1531"/>
      <c r="AI35" s="1531"/>
      <c r="AJ35" s="1531"/>
      <c r="AK35" s="1532"/>
    </row>
    <row r="36" spans="1:37" s="399" customFormat="1" ht="12.75" customHeight="1">
      <c r="A36" s="411" t="s">
        <v>2423</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3"/>
      <c r="AE36" s="433"/>
      <c r="AF36" s="433"/>
      <c r="AG36" s="433"/>
      <c r="AH36" s="433"/>
      <c r="AI36" s="433"/>
      <c r="AJ36" s="433"/>
      <c r="AK36" s="948"/>
    </row>
    <row r="37" spans="1:37" s="399" customFormat="1" ht="19.5" customHeight="1">
      <c r="A37" s="428" t="str">
        <f>IF('Notes-SK Cover sheet'!A37="","",'Notes-SK Cover sheet'!A37)</f>
        <v/>
      </c>
      <c r="B37" s="427" t="str">
        <f>IF('Notes-SK Cover sheet'!B37="","",'Notes-SK Cover sheet'!B37)</f>
        <v/>
      </c>
      <c r="C37" s="426" t="str">
        <f>IF('Notes-SK Cover sheet'!C37="","",'Notes-SK Cover sheet'!C37)</f>
        <v>.</v>
      </c>
      <c r="D37" s="427" t="str">
        <f>IF('Notes-SK Cover sheet'!D37="","",'Notes-SK Cover sheet'!D37)</f>
        <v/>
      </c>
      <c r="E37" s="427" t="str">
        <f>IF('Notes-SK Cover sheet'!E37="","",'Notes-SK Cover sheet'!E37)</f>
        <v/>
      </c>
      <c r="F37" s="426" t="str">
        <f>IF('Notes-SK Cover sheet'!F37="","",'Notes-SK Cover sheet'!F37)</f>
        <v>.</v>
      </c>
      <c r="G37" s="425" t="str">
        <f>IF('Notes-SK Cover sheet'!G37="","",'Notes-SK Cover sheet'!G37)</f>
        <v/>
      </c>
      <c r="H37" s="425" t="str">
        <f>IF('Notes-SK Cover sheet'!H37="","",'Notes-SK Cover sheet'!H37)</f>
        <v/>
      </c>
      <c r="I37" s="425" t="str">
        <f>IF('Notes-SK Cover sheet'!I37="","",'Notes-SK Cover sheet'!I37)</f>
        <v/>
      </c>
      <c r="J37" s="425" t="str">
        <f>IF('Notes-SK Cover sheet'!J37="","",'Notes-SK Cover sheet'!J37)</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75" customHeight="1" thickBot="1">
      <c r="A38" s="420"/>
      <c r="B38" s="419"/>
      <c r="C38" s="419"/>
      <c r="D38" s="419"/>
      <c r="E38" s="419"/>
      <c r="F38" s="419"/>
      <c r="G38" s="419"/>
      <c r="H38" s="419"/>
      <c r="I38" s="419"/>
      <c r="J38" s="419"/>
      <c r="K38" s="418"/>
      <c r="L38" s="1912">
        <f>IF('Notes-SK Cover sheet'!L38="","",'Notes-SK Cover sheet'!L38)</f>
        <v>0</v>
      </c>
      <c r="M38" s="1913" t="str">
        <f>IF('Notes-SK Cover sheet'!M38="","",'Notes-SK Cover sheet'!M38)</f>
        <v/>
      </c>
      <c r="N38" s="1913" t="str">
        <f>IF('Notes-SK Cover sheet'!N38="","",'Notes-SK Cover sheet'!N38)</f>
        <v/>
      </c>
      <c r="O38" s="1913" t="str">
        <f>IF('Notes-SK Cover sheet'!O38="","",'Notes-SK Cover sheet'!O38)</f>
        <v/>
      </c>
      <c r="P38" s="1913" t="str">
        <f>IF('Notes-SK Cover sheet'!P38="","",'Notes-SK Cover sheet'!P38)</f>
        <v/>
      </c>
      <c r="Q38" s="1913" t="str">
        <f>IF('Notes-SK Cover sheet'!Q38="","",'Notes-SK Cover sheet'!Q38)</f>
        <v/>
      </c>
      <c r="R38" s="1913" t="str">
        <f>IF('Notes-SK Cover sheet'!R38="","",'Notes-SK Cover sheet'!R38)</f>
        <v/>
      </c>
      <c r="S38" s="1913" t="str">
        <f>IF('Notes-SK Cover sheet'!S38="","",'Notes-SK Cover sheet'!S38)</f>
        <v/>
      </c>
      <c r="T38" s="1914" t="str">
        <f>IF('Notes-SK Cover sheet'!T38="","",'Notes-SK Cover sheet'!T38)</f>
        <v/>
      </c>
      <c r="U38" s="1912" t="e">
        <f>IF('Notes-SK Cover sheet'!U38="","",'Notes-SK Cover sheet'!U38)</f>
        <v>#REF!</v>
      </c>
      <c r="V38" s="1913" t="str">
        <f>IF('Notes-SK Cover sheet'!V38="","",'Notes-SK Cover sheet'!V38)</f>
        <v/>
      </c>
      <c r="W38" s="1913" t="str">
        <f>IF('Notes-SK Cover sheet'!W38="","",'Notes-SK Cover sheet'!W38)</f>
        <v/>
      </c>
      <c r="X38" s="1913" t="str">
        <f>IF('Notes-SK Cover sheet'!X38="","",'Notes-SK Cover sheet'!X38)</f>
        <v/>
      </c>
      <c r="Y38" s="1913" t="str">
        <f>IF('Notes-SK Cover sheet'!Y38="","",'Notes-SK Cover sheet'!Y38)</f>
        <v/>
      </c>
      <c r="Z38" s="1913" t="str">
        <f>IF('Notes-SK Cover sheet'!Z38="","",'Notes-SK Cover sheet'!Z38)</f>
        <v/>
      </c>
      <c r="AA38" s="1913" t="str">
        <f>IF('Notes-SK Cover sheet'!AA38="","",'Notes-SK Cover sheet'!AA38)</f>
        <v/>
      </c>
      <c r="AB38" s="1914" t="str">
        <f>IF('Notes-SK Cover sheet'!AB38="","",'Notes-SK Cover sheet'!AB38)</f>
        <v/>
      </c>
      <c r="AC38" s="1915" t="e">
        <f>IF('Notes-SK Cover sheet'!AC38="","",'Notes-SK Cover sheet'!AC38)</f>
        <v>#REF!</v>
      </c>
      <c r="AD38" s="1913" t="str">
        <f>IF('Notes-SK Cover sheet'!AD38="","",'Notes-SK Cover sheet'!AD38)</f>
        <v/>
      </c>
      <c r="AE38" s="1913" t="str">
        <f>IF('Notes-SK Cover sheet'!AE38="","",'Notes-SK Cover sheet'!AE38)</f>
        <v/>
      </c>
      <c r="AF38" s="1913" t="str">
        <f>IF('Notes-SK Cover sheet'!AF38="","",'Notes-SK Cover sheet'!AF38)</f>
        <v/>
      </c>
      <c r="AG38" s="1913" t="str">
        <f>IF('Notes-SK Cover sheet'!AG38="","",'Notes-SK Cover sheet'!AG38)</f>
        <v/>
      </c>
      <c r="AH38" s="1913" t="str">
        <f>IF('Notes-SK Cover sheet'!AH38="","",'Notes-SK Cover sheet'!AH38)</f>
        <v/>
      </c>
      <c r="AI38" s="1913" t="str">
        <f>IF('Notes-SK Cover sheet'!AI38="","",'Notes-SK Cover sheet'!AI38)</f>
        <v/>
      </c>
      <c r="AJ38" s="1913" t="str">
        <f>IF('Notes-SK Cover sheet'!AJ38="","",'Notes-SK Cover sheet'!AJ38)</f>
        <v/>
      </c>
      <c r="AK38" s="1916" t="str">
        <f>IF('Notes-SK Cover sheet'!AK38="","",'Notes-SK Cover sheet'!AK38)</f>
        <v/>
      </c>
    </row>
    <row r="39" spans="1:37" s="405" customFormat="1">
      <c r="W39" s="400"/>
      <c r="X39" s="400"/>
      <c r="Y39" s="400"/>
      <c r="Z39" s="400"/>
      <c r="AA39" s="400"/>
      <c r="AB39" s="400"/>
      <c r="AC39" s="400"/>
      <c r="AD39" s="400"/>
      <c r="AE39" s="400"/>
      <c r="AF39" s="400"/>
      <c r="AG39" s="400"/>
      <c r="AH39" s="400"/>
      <c r="AI39" s="400"/>
      <c r="AJ39" s="400"/>
      <c r="AK39" s="400"/>
    </row>
    <row r="40" spans="1:37" s="405" customFormat="1">
      <c r="W40" s="400"/>
      <c r="X40" s="400"/>
      <c r="Y40" s="400"/>
      <c r="Z40" s="400"/>
      <c r="AA40" s="400"/>
      <c r="AB40" s="400"/>
      <c r="AC40" s="400"/>
      <c r="AD40" s="400"/>
      <c r="AE40" s="400"/>
      <c r="AF40" s="400"/>
      <c r="AG40" s="400"/>
      <c r="AH40" s="400"/>
      <c r="AI40" s="400"/>
      <c r="AJ40" s="400"/>
      <c r="AK40" s="400"/>
    </row>
    <row r="41" spans="1:37" s="405" customFormat="1">
      <c r="W41" s="400"/>
      <c r="X41" s="400"/>
      <c r="Y41" s="400"/>
      <c r="Z41" s="400"/>
      <c r="AA41" s="400"/>
      <c r="AB41" s="400"/>
      <c r="AC41" s="400"/>
      <c r="AD41" s="400"/>
      <c r="AE41" s="400"/>
      <c r="AF41" s="400"/>
      <c r="AG41" s="400"/>
      <c r="AH41" s="400"/>
      <c r="AI41" s="400"/>
      <c r="AJ41" s="400"/>
      <c r="AK41" s="400"/>
    </row>
    <row r="42" spans="1:37" ht="13.5" thickBot="1">
      <c r="W42" s="400"/>
      <c r="X42" s="400"/>
      <c r="Y42" s="400"/>
      <c r="Z42" s="400"/>
      <c r="AA42" s="400"/>
      <c r="AB42" s="400"/>
      <c r="AC42" s="400"/>
      <c r="AD42" s="400"/>
      <c r="AE42" s="400"/>
      <c r="AF42" s="400"/>
      <c r="AG42" s="400"/>
      <c r="AH42" s="400"/>
      <c r="AI42" s="400"/>
      <c r="AJ42" s="400"/>
      <c r="AK42" s="400"/>
    </row>
    <row r="43" spans="1:37" s="405" customFormat="1">
      <c r="B43" s="417" t="s">
        <v>1505</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c r="B45" s="413"/>
      <c r="C45" s="945"/>
      <c r="D45" s="945"/>
      <c r="E45" s="945"/>
      <c r="F45" s="945"/>
      <c r="G45" s="945"/>
      <c r="H45" s="945"/>
      <c r="I45" s="945"/>
      <c r="J45" s="945"/>
      <c r="K45" s="945"/>
      <c r="L45" s="945"/>
      <c r="M45" s="945"/>
      <c r="N45" s="945"/>
      <c r="O45" s="945"/>
      <c r="P45" s="945"/>
      <c r="Q45" s="945"/>
      <c r="R45" s="945"/>
      <c r="S45" s="945"/>
      <c r="T45" s="945"/>
      <c r="U45" s="945"/>
      <c r="V45" s="945"/>
      <c r="W45" s="407"/>
      <c r="X45" s="407"/>
      <c r="Y45" s="407"/>
      <c r="Z45" s="407"/>
      <c r="AA45" s="407"/>
      <c r="AB45" s="407"/>
      <c r="AC45" s="407"/>
      <c r="AD45" s="407"/>
      <c r="AE45" s="407"/>
      <c r="AF45" s="407"/>
      <c r="AG45" s="407"/>
      <c r="AH45" s="407"/>
      <c r="AI45" s="407"/>
      <c r="AJ45" s="406"/>
      <c r="AK45" s="400"/>
    </row>
    <row r="46" spans="1:37"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c r="B53" s="404"/>
      <c r="C53" s="403"/>
      <c r="D53" s="403"/>
      <c r="E53" s="403"/>
      <c r="F53" s="403"/>
      <c r="G53" s="403" t="s">
        <v>1506</v>
      </c>
      <c r="H53" s="403"/>
      <c r="I53" s="403"/>
      <c r="J53" s="403"/>
      <c r="K53" s="403"/>
      <c r="L53" s="403"/>
      <c r="M53" s="403"/>
      <c r="N53" s="403"/>
      <c r="O53" s="403"/>
      <c r="P53" s="403"/>
      <c r="Q53" s="403"/>
      <c r="R53" s="403"/>
      <c r="S53" s="403"/>
      <c r="T53" s="403"/>
      <c r="U53" s="403" t="s">
        <v>1507</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sheetPr>
    <tabColor rgb="FF00B0F0"/>
  </sheetPr>
  <dimension ref="A1:AH1500"/>
  <sheetViews>
    <sheetView showGridLines="0" view="pageBreakPreview" zoomScaleNormal="115" zoomScaleSheetLayoutView="100" workbookViewId="0">
      <pane ySplit="1" topLeftCell="A2" activePane="bottomLeft" state="frozen"/>
      <selection pane="bottomLeft" activeCell="D9" sqref="D9:AG12"/>
    </sheetView>
  </sheetViews>
  <sheetFormatPr defaultColWidth="9.140625" defaultRowHeight="14.25" customHeight="1"/>
  <cols>
    <col min="1" max="1" width="3.42578125" style="605" customWidth="1"/>
    <col min="2" max="2" width="1.5703125" style="18" customWidth="1"/>
    <col min="3" max="34" width="3.42578125" style="18" customWidth="1"/>
    <col min="35" max="16384" width="9.140625" style="18"/>
  </cols>
  <sheetData>
    <row r="1" spans="1:34" s="611" customFormat="1" ht="15.75" customHeight="1" thickBot="1">
      <c r="A1" s="926" t="s">
        <v>1456</v>
      </c>
      <c r="B1" s="2140" t="s">
        <v>1803</v>
      </c>
      <c r="C1" s="1872"/>
      <c r="D1" s="1872"/>
      <c r="E1" s="1872"/>
      <c r="F1" s="1872"/>
      <c r="G1" s="1872"/>
      <c r="H1" s="1872"/>
      <c r="I1" s="1872"/>
      <c r="J1" s="1872"/>
      <c r="K1" s="1872"/>
      <c r="L1" s="1872"/>
      <c r="M1" s="1872"/>
      <c r="N1" s="1872"/>
      <c r="O1" s="1872"/>
      <c r="P1" s="1872"/>
      <c r="Q1" s="1872"/>
      <c r="R1" s="1872"/>
      <c r="S1" s="1872"/>
      <c r="T1" s="1872"/>
      <c r="U1" s="1872"/>
      <c r="V1" s="1872"/>
      <c r="W1" s="1872"/>
      <c r="X1" s="1872"/>
      <c r="Y1" s="1872"/>
      <c r="Z1" s="1872"/>
      <c r="AA1" s="1872"/>
      <c r="AB1" s="1872"/>
      <c r="AC1" s="1872"/>
      <c r="AD1" s="1872"/>
      <c r="AE1" s="1872"/>
      <c r="AF1" s="1872"/>
      <c r="AG1" s="1872"/>
      <c r="AH1" s="1873"/>
    </row>
    <row r="2" spans="1:34" s="592" customFormat="1" ht="9" customHeight="1">
      <c r="A2" s="605"/>
    </row>
    <row r="3" spans="1:34" s="592" customFormat="1" ht="15" customHeight="1">
      <c r="A3" s="605"/>
      <c r="D3" s="939" t="s">
        <v>3125</v>
      </c>
      <c r="E3" s="937"/>
      <c r="F3" s="937"/>
      <c r="G3" s="937"/>
      <c r="H3" s="937"/>
      <c r="I3" s="937"/>
      <c r="J3" s="937"/>
      <c r="K3" s="938"/>
      <c r="M3" s="940" t="s">
        <v>1231</v>
      </c>
      <c r="N3" s="941" t="str">
        <f>MID('Input data'!$C$24,1,1)</f>
        <v>2</v>
      </c>
      <c r="O3" s="942" t="str">
        <f>MID('Input data'!$C$24,2,1)</f>
        <v>0</v>
      </c>
      <c r="P3" s="942" t="str">
        <f>MID('Input data'!$C$24,3,1)</f>
        <v>2</v>
      </c>
      <c r="Q3" s="942" t="str">
        <f>MID('Input data'!$C$24,4,1)</f>
        <v>3</v>
      </c>
      <c r="R3" s="942" t="str">
        <f>MID('Input data'!$C$24,5,1)</f>
        <v>9</v>
      </c>
      <c r="S3" s="942" t="str">
        <f>MID('Input data'!$C$24,6,1)</f>
        <v>8</v>
      </c>
      <c r="T3" s="942" t="str">
        <f>MID('Input data'!$C$24,7,1)</f>
        <v>3</v>
      </c>
      <c r="U3" s="942" t="str">
        <f>MID('Input data'!$C$24,8,1)</f>
        <v>7</v>
      </c>
      <c r="V3" s="942" t="str">
        <f>MID('Input data'!$C$24,9,1)</f>
        <v>8</v>
      </c>
      <c r="W3" s="943" t="str">
        <f>MID('Input data'!$C$24,10,1)</f>
        <v>6</v>
      </c>
      <c r="Y3" s="940" t="s">
        <v>1074</v>
      </c>
      <c r="Z3" s="941" t="str">
        <f>MID('Input data'!$C$26,1,1)</f>
        <v>4</v>
      </c>
      <c r="AA3" s="942" t="str">
        <f>MID('Input data'!$C$26,2,1)</f>
        <v>7</v>
      </c>
      <c r="AB3" s="942" t="str">
        <f>MID('Input data'!$C$26,3,1)</f>
        <v>5</v>
      </c>
      <c r="AC3" s="942" t="str">
        <f>MID('Input data'!$C$26,4,1)</f>
        <v>5</v>
      </c>
      <c r="AD3" s="942" t="str">
        <f>MID('Input data'!$C$26,5,1)</f>
        <v>5</v>
      </c>
      <c r="AE3" s="942" t="str">
        <f>MID('Input data'!$C$26,6,1)</f>
        <v>6</v>
      </c>
      <c r="AF3" s="942" t="str">
        <f>MID('Input data'!$C$26,7,1)</f>
        <v>2</v>
      </c>
      <c r="AG3" s="943" t="str">
        <f>MID('Input data'!$C$26,8,1)</f>
        <v>9</v>
      </c>
    </row>
    <row r="4" spans="1:34" s="592" customFormat="1" ht="15" hidden="1" customHeight="1">
      <c r="A4" s="605"/>
      <c r="D4" s="951"/>
      <c r="E4" s="947"/>
      <c r="F4" s="947"/>
      <c r="G4" s="947"/>
      <c r="H4" s="947"/>
      <c r="I4" s="947"/>
      <c r="J4" s="947"/>
      <c r="K4" s="947"/>
      <c r="W4" s="940"/>
      <c r="X4" s="952"/>
      <c r="Y4" s="952"/>
      <c r="Z4" s="952"/>
      <c r="AA4" s="952"/>
      <c r="AB4" s="952"/>
      <c r="AC4" s="952"/>
      <c r="AD4" s="952"/>
      <c r="AE4" s="952"/>
      <c r="AF4" s="952"/>
      <c r="AG4" s="952"/>
    </row>
    <row r="5" spans="1:34" s="592" customFormat="1" ht="15" customHeight="1">
      <c r="A5" s="605"/>
      <c r="D5" s="951" t="str">
        <f>'Notes- SK Template'!D5</f>
        <v>LAMBDA CONTROL sro</v>
      </c>
      <c r="E5" s="947"/>
      <c r="F5" s="947"/>
      <c r="G5" s="947"/>
      <c r="H5" s="947"/>
      <c r="I5" s="947"/>
      <c r="J5" s="947"/>
      <c r="K5" s="947"/>
      <c r="W5" s="940"/>
      <c r="X5" s="952"/>
      <c r="Y5" s="952"/>
      <c r="Z5" s="952"/>
      <c r="AA5" s="952"/>
      <c r="AB5" s="952"/>
      <c r="AC5" s="952"/>
      <c r="AD5" s="952"/>
      <c r="AE5" s="952"/>
      <c r="AF5" s="952"/>
      <c r="AG5" s="952"/>
    </row>
    <row r="6" spans="1:34" s="592" customFormat="1" ht="21.75" customHeight="1">
      <c r="A6" s="605"/>
    </row>
    <row r="7" spans="1:34" s="592" customFormat="1">
      <c r="A7" s="605"/>
      <c r="D7" s="590" t="s">
        <v>1804</v>
      </c>
    </row>
    <row r="8" spans="1:34" s="592" customFormat="1">
      <c r="A8" s="605"/>
      <c r="D8" s="590"/>
    </row>
    <row r="9" spans="1:34" s="592" customFormat="1" ht="15" customHeight="1">
      <c r="A9" s="605"/>
      <c r="D9" s="1797" t="s">
        <v>1805</v>
      </c>
      <c r="E9" s="1793"/>
      <c r="F9" s="1793"/>
      <c r="G9" s="1793"/>
      <c r="H9" s="1793"/>
      <c r="I9" s="1793"/>
      <c r="J9" s="1793"/>
      <c r="K9" s="1793"/>
      <c r="L9" s="1793"/>
      <c r="M9" s="1793"/>
      <c r="N9" s="1793"/>
      <c r="O9" s="1793"/>
      <c r="P9" s="1793"/>
      <c r="Q9" s="1793"/>
      <c r="R9" s="1793"/>
      <c r="S9" s="1793"/>
      <c r="T9" s="1793"/>
      <c r="U9" s="1793"/>
      <c r="V9" s="1793"/>
      <c r="W9" s="1793"/>
      <c r="X9" s="1793"/>
      <c r="Y9" s="1793"/>
      <c r="Z9" s="1793"/>
      <c r="AA9" s="1793"/>
      <c r="AB9" s="1793"/>
      <c r="AC9" s="1793"/>
      <c r="AD9" s="1793"/>
      <c r="AE9" s="1793"/>
      <c r="AF9" s="1793"/>
      <c r="AG9" s="1793"/>
    </row>
    <row r="10" spans="1:34" s="592" customFormat="1">
      <c r="A10" s="605"/>
      <c r="D10" s="1793"/>
      <c r="E10" s="1793"/>
      <c r="F10" s="1793"/>
      <c r="G10" s="1793"/>
      <c r="H10" s="1793"/>
      <c r="I10" s="1793"/>
      <c r="J10" s="1793"/>
      <c r="K10" s="1793"/>
      <c r="L10" s="1793"/>
      <c r="M10" s="1793"/>
      <c r="N10" s="1793"/>
      <c r="O10" s="1793"/>
      <c r="P10" s="1793"/>
      <c r="Q10" s="1793"/>
      <c r="R10" s="1793"/>
      <c r="S10" s="1793"/>
      <c r="T10" s="1793"/>
      <c r="U10" s="1793"/>
      <c r="V10" s="1793"/>
      <c r="W10" s="1793"/>
      <c r="X10" s="1793"/>
      <c r="Y10" s="1793"/>
      <c r="Z10" s="1793"/>
      <c r="AA10" s="1793"/>
      <c r="AB10" s="1793"/>
      <c r="AC10" s="1793"/>
      <c r="AD10" s="1793"/>
      <c r="AE10" s="1793"/>
      <c r="AF10" s="1793"/>
      <c r="AG10" s="1793"/>
    </row>
    <row r="11" spans="1:34" s="592" customFormat="1">
      <c r="A11" s="605"/>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row>
    <row r="12" spans="1:34" s="592" customFormat="1">
      <c r="A12" s="605"/>
      <c r="D12" s="1793"/>
      <c r="E12" s="1793"/>
      <c r="F12" s="1793"/>
      <c r="G12" s="1793"/>
      <c r="H12" s="1793"/>
      <c r="I12" s="1793"/>
      <c r="J12" s="1793"/>
      <c r="K12" s="1793"/>
      <c r="L12" s="1793"/>
      <c r="M12" s="1793"/>
      <c r="N12" s="1793"/>
      <c r="O12" s="1793"/>
      <c r="P12" s="1793"/>
      <c r="Q12" s="1793"/>
      <c r="R12" s="1793"/>
      <c r="S12" s="1793"/>
      <c r="T12" s="1793"/>
      <c r="U12" s="1793"/>
      <c r="V12" s="1793"/>
      <c r="W12" s="1793"/>
      <c r="X12" s="1793"/>
      <c r="Y12" s="1793"/>
      <c r="Z12" s="1793"/>
      <c r="AA12" s="1793"/>
      <c r="AB12" s="1793"/>
      <c r="AC12" s="1793"/>
      <c r="AD12" s="1793"/>
      <c r="AE12" s="1793"/>
      <c r="AF12" s="1793"/>
      <c r="AG12" s="1793"/>
    </row>
    <row r="13" spans="1:34" s="592" customFormat="1">
      <c r="A13" s="605"/>
    </row>
    <row r="14" spans="1:34" s="592" customFormat="1" ht="15" customHeight="1">
      <c r="A14" s="605"/>
      <c r="D14" s="1797" t="s">
        <v>3070</v>
      </c>
      <c r="E14" s="1793"/>
      <c r="F14" s="1793"/>
      <c r="G14" s="1793"/>
      <c r="H14" s="1793"/>
      <c r="I14" s="1793"/>
      <c r="J14" s="1793"/>
      <c r="K14" s="1793"/>
      <c r="L14" s="1793"/>
      <c r="M14" s="1793"/>
      <c r="N14" s="1793"/>
      <c r="O14" s="1793"/>
      <c r="P14" s="1793"/>
      <c r="Q14" s="1793"/>
      <c r="R14" s="1793"/>
      <c r="S14" s="1793"/>
      <c r="T14" s="1793"/>
      <c r="U14" s="1793"/>
      <c r="V14" s="1793"/>
      <c r="W14" s="1793"/>
      <c r="X14" s="1793"/>
      <c r="Y14" s="1793"/>
      <c r="Z14" s="1793"/>
      <c r="AA14" s="1793"/>
      <c r="AB14" s="1793"/>
      <c r="AC14" s="1793"/>
      <c r="AD14" s="1793"/>
      <c r="AE14" s="1793"/>
      <c r="AF14" s="1793"/>
      <c r="AG14" s="1793"/>
    </row>
    <row r="15" spans="1:34" s="592" customFormat="1">
      <c r="A15" s="605"/>
      <c r="D15" s="1793"/>
      <c r="E15" s="1793"/>
      <c r="F15" s="1793"/>
      <c r="G15" s="1793"/>
      <c r="H15" s="1793"/>
      <c r="I15" s="1793"/>
      <c r="J15" s="1793"/>
      <c r="K15" s="1793"/>
      <c r="L15" s="1793"/>
      <c r="M15" s="1793"/>
      <c r="N15" s="1793"/>
      <c r="O15" s="1793"/>
      <c r="P15" s="1793"/>
      <c r="Q15" s="1793"/>
      <c r="R15" s="1793"/>
      <c r="S15" s="1793"/>
      <c r="T15" s="1793"/>
      <c r="U15" s="1793"/>
      <c r="V15" s="1793"/>
      <c r="W15" s="1793"/>
      <c r="X15" s="1793"/>
      <c r="Y15" s="1793"/>
      <c r="Z15" s="1793"/>
      <c r="AA15" s="1793"/>
      <c r="AB15" s="1793"/>
      <c r="AC15" s="1793"/>
      <c r="AD15" s="1793"/>
      <c r="AE15" s="1793"/>
      <c r="AF15" s="1793"/>
      <c r="AG15" s="1793"/>
    </row>
    <row r="16" spans="1:34" s="592" customFormat="1">
      <c r="A16" s="605"/>
    </row>
    <row r="17" spans="1:33" s="592" customFormat="1">
      <c r="A17" s="605"/>
      <c r="D17" s="929" t="s">
        <v>1806</v>
      </c>
    </row>
    <row r="18" spans="1:33" s="592" customFormat="1">
      <c r="A18" s="605"/>
      <c r="D18" s="591" t="s">
        <v>1330</v>
      </c>
    </row>
    <row r="19" spans="1:33" s="592" customFormat="1">
      <c r="A19" s="605"/>
      <c r="D19" s="591" t="s">
        <v>532</v>
      </c>
    </row>
    <row r="20" spans="1:33" s="592" customFormat="1">
      <c r="A20" s="605"/>
    </row>
    <row r="21" spans="1:33" s="592" customFormat="1">
      <c r="A21" s="605"/>
      <c r="D21" s="929" t="s">
        <v>1807</v>
      </c>
    </row>
    <row r="22" spans="1:33" s="592" customFormat="1" ht="15" thickBot="1">
      <c r="A22" s="605"/>
    </row>
    <row r="23" spans="1:33" s="592" customFormat="1" ht="34.5" customHeight="1" thickBot="1">
      <c r="A23" s="605">
        <v>1</v>
      </c>
      <c r="D23" s="1809" t="s">
        <v>1808</v>
      </c>
      <c r="E23" s="1809"/>
      <c r="F23" s="1809"/>
      <c r="G23" s="1809"/>
      <c r="H23" s="1809"/>
      <c r="I23" s="1809"/>
      <c r="J23" s="1809"/>
      <c r="K23" s="1809"/>
      <c r="L23" s="1809"/>
      <c r="M23" s="1809"/>
      <c r="N23" s="1809"/>
      <c r="O23" s="1809"/>
      <c r="P23" s="1809" t="s">
        <v>1809</v>
      </c>
      <c r="Q23" s="1809"/>
      <c r="R23" s="1809"/>
      <c r="S23" s="1809"/>
      <c r="T23" s="1809"/>
      <c r="U23" s="1809"/>
      <c r="V23" s="1809"/>
      <c r="W23" s="1809"/>
      <c r="X23" s="1809"/>
      <c r="Y23" s="1809" t="s">
        <v>1954</v>
      </c>
      <c r="Z23" s="1809"/>
      <c r="AA23" s="1809"/>
      <c r="AB23" s="1809"/>
      <c r="AC23" s="1809"/>
      <c r="AD23" s="1809"/>
      <c r="AE23" s="1809"/>
      <c r="AF23" s="1809"/>
      <c r="AG23" s="1809"/>
    </row>
    <row r="24" spans="1:33" s="592" customFormat="1" ht="30" customHeight="1">
      <c r="A24" s="605"/>
      <c r="D24" s="2154" t="s">
        <v>1810</v>
      </c>
      <c r="E24" s="1812"/>
      <c r="F24" s="1812"/>
      <c r="G24" s="1812"/>
      <c r="H24" s="1812"/>
      <c r="I24" s="1812"/>
      <c r="J24" s="1812"/>
      <c r="K24" s="1812"/>
      <c r="L24" s="1812"/>
      <c r="M24" s="1812"/>
      <c r="N24" s="1812"/>
      <c r="O24" s="1812"/>
      <c r="P24" s="2155">
        <f>'Notes- SK Template'!P16</f>
        <v>6</v>
      </c>
      <c r="Q24" s="2156"/>
      <c r="R24" s="2156"/>
      <c r="S24" s="2156"/>
      <c r="T24" s="2156"/>
      <c r="U24" s="2156"/>
      <c r="V24" s="2156"/>
      <c r="W24" s="2156"/>
      <c r="X24" s="2157"/>
      <c r="Y24" s="2155">
        <f>'Notes- SK Template'!Y16</f>
        <v>5</v>
      </c>
      <c r="Z24" s="2156"/>
      <c r="AA24" s="2156"/>
      <c r="AB24" s="2156"/>
      <c r="AC24" s="2156"/>
      <c r="AD24" s="2156"/>
      <c r="AE24" s="2156"/>
      <c r="AF24" s="2156"/>
      <c r="AG24" s="2157"/>
    </row>
    <row r="25" spans="1:33" s="592" customFormat="1" ht="30" customHeight="1">
      <c r="A25" s="605"/>
      <c r="D25" s="2158" t="s">
        <v>1811</v>
      </c>
      <c r="E25" s="1811"/>
      <c r="F25" s="1811"/>
      <c r="G25" s="1811"/>
      <c r="H25" s="1811"/>
      <c r="I25" s="1811"/>
      <c r="J25" s="1811"/>
      <c r="K25" s="1811"/>
      <c r="L25" s="1811"/>
      <c r="M25" s="1811"/>
      <c r="N25" s="1811"/>
      <c r="O25" s="1811"/>
      <c r="P25" s="2159">
        <f>'Notes- SK Template'!P17</f>
        <v>6</v>
      </c>
      <c r="Q25" s="2160"/>
      <c r="R25" s="2160"/>
      <c r="S25" s="2160"/>
      <c r="T25" s="2160"/>
      <c r="U25" s="2160"/>
      <c r="V25" s="2160"/>
      <c r="W25" s="2160"/>
      <c r="X25" s="2161"/>
      <c r="Y25" s="2159">
        <f>'Notes- SK Template'!Y17</f>
        <v>5</v>
      </c>
      <c r="Z25" s="2160"/>
      <c r="AA25" s="2160"/>
      <c r="AB25" s="2160"/>
      <c r="AC25" s="2160"/>
      <c r="AD25" s="2160"/>
      <c r="AE25" s="2160"/>
      <c r="AF25" s="2160"/>
      <c r="AG25" s="2161"/>
    </row>
    <row r="26" spans="1:33" s="592" customFormat="1" ht="30" customHeight="1" thickBot="1">
      <c r="A26" s="605"/>
      <c r="D26" s="2151" t="s">
        <v>1812</v>
      </c>
      <c r="E26" s="1810"/>
      <c r="F26" s="1810"/>
      <c r="G26" s="1810"/>
      <c r="H26" s="1810"/>
      <c r="I26" s="1810"/>
      <c r="J26" s="1810"/>
      <c r="K26" s="1810"/>
      <c r="L26" s="1810"/>
      <c r="M26" s="1810"/>
      <c r="N26" s="1810"/>
      <c r="O26" s="1810"/>
      <c r="P26" s="2152">
        <f>'Notes- SK Template'!P18</f>
        <v>1</v>
      </c>
      <c r="Q26" s="2153"/>
      <c r="R26" s="2153"/>
      <c r="S26" s="2153"/>
      <c r="T26" s="2153"/>
      <c r="U26" s="2153"/>
      <c r="V26" s="2153"/>
      <c r="W26" s="2153"/>
      <c r="X26" s="1747"/>
      <c r="Y26" s="2152">
        <f>'Notes- SK Template'!Y18</f>
        <v>1</v>
      </c>
      <c r="Z26" s="2153"/>
      <c r="AA26" s="2153"/>
      <c r="AB26" s="2153"/>
      <c r="AC26" s="2153"/>
      <c r="AD26" s="2153"/>
      <c r="AE26" s="2153"/>
      <c r="AF26" s="2153"/>
      <c r="AG26" s="1747"/>
    </row>
    <row r="27" spans="1:33" s="592" customFormat="1">
      <c r="A27" s="605"/>
    </row>
    <row r="28" spans="1:33" s="592" customFormat="1">
      <c r="A28" s="605"/>
    </row>
    <row r="29" spans="1:33" s="592" customFormat="1" ht="15" customHeight="1">
      <c r="A29" s="605"/>
      <c r="D29" s="1813" t="s">
        <v>1813</v>
      </c>
      <c r="E29" s="1813"/>
      <c r="F29" s="1813"/>
      <c r="G29" s="1813"/>
      <c r="H29" s="1813"/>
      <c r="I29" s="1813"/>
      <c r="J29" s="1813"/>
      <c r="K29" s="1813"/>
      <c r="L29" s="1813"/>
      <c r="M29" s="1813"/>
      <c r="N29" s="1813"/>
      <c r="O29" s="1813"/>
      <c r="P29" s="1813"/>
      <c r="Q29" s="1813"/>
      <c r="R29" s="1813"/>
      <c r="S29" s="1813"/>
      <c r="T29" s="1813"/>
      <c r="U29" s="1813"/>
      <c r="V29" s="1813"/>
      <c r="W29" s="1813"/>
      <c r="X29" s="1813"/>
      <c r="Y29" s="1813"/>
      <c r="Z29" s="1813"/>
      <c r="AA29" s="1813"/>
      <c r="AB29" s="1813"/>
      <c r="AC29" s="1813"/>
      <c r="AD29" s="1813"/>
      <c r="AE29" s="1813"/>
      <c r="AF29" s="1813"/>
      <c r="AG29" s="1813"/>
    </row>
    <row r="30" spans="1:33" s="592" customFormat="1">
      <c r="A30" s="605"/>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row>
    <row r="31" spans="1:33" s="592" customFormat="1" ht="15" thickBot="1">
      <c r="A31" s="605"/>
      <c r="D31" s="781"/>
      <c r="E31" s="781"/>
      <c r="F31" s="781"/>
      <c r="G31" s="781"/>
      <c r="H31" s="781"/>
      <c r="I31" s="781"/>
      <c r="J31" s="781"/>
      <c r="K31" s="781"/>
      <c r="L31" s="781"/>
      <c r="M31" s="781"/>
      <c r="N31" s="781"/>
      <c r="O31" s="781"/>
      <c r="P31" s="781"/>
      <c r="Q31" s="781"/>
      <c r="R31" s="781"/>
      <c r="S31" s="781"/>
      <c r="T31" s="781"/>
      <c r="U31" s="781"/>
      <c r="V31" s="781"/>
      <c r="W31" s="781"/>
      <c r="X31" s="781"/>
      <c r="Y31" s="781"/>
      <c r="Z31" s="781"/>
      <c r="AA31" s="781"/>
      <c r="AB31" s="781"/>
      <c r="AC31" s="781"/>
      <c r="AD31" s="781"/>
      <c r="AE31" s="781"/>
      <c r="AF31" s="781"/>
      <c r="AG31" s="781"/>
    </row>
    <row r="32" spans="1:33" s="592" customFormat="1" ht="24.75" customHeight="1" thickBot="1">
      <c r="A32" s="605" t="s">
        <v>1800</v>
      </c>
      <c r="D32" s="1814" t="s">
        <v>1814</v>
      </c>
      <c r="E32" s="1814"/>
      <c r="F32" s="1814"/>
      <c r="G32" s="1814"/>
      <c r="H32" s="1814"/>
      <c r="I32" s="1814"/>
      <c r="J32" s="1814"/>
      <c r="K32" s="1814"/>
      <c r="L32" s="1814"/>
      <c r="M32" s="1814"/>
      <c r="N32" s="1814" t="s">
        <v>1815</v>
      </c>
      <c r="O32" s="1814"/>
      <c r="P32" s="1814"/>
      <c r="Q32" s="1814"/>
      <c r="R32" s="1814"/>
      <c r="S32" s="1814"/>
      <c r="T32" s="1814"/>
      <c r="U32" s="1814"/>
      <c r="V32" s="1814"/>
      <c r="W32" s="1814"/>
      <c r="X32" s="1814" t="s">
        <v>1819</v>
      </c>
      <c r="Y32" s="1814"/>
      <c r="Z32" s="1814"/>
      <c r="AA32" s="1814"/>
      <c r="AB32" s="1814"/>
      <c r="AC32" s="1814" t="s">
        <v>1820</v>
      </c>
      <c r="AD32" s="1814"/>
      <c r="AE32" s="1814"/>
      <c r="AF32" s="1814"/>
      <c r="AG32" s="1814"/>
    </row>
    <row r="33" spans="1:33" s="592" customFormat="1" ht="24.75" customHeight="1" thickBot="1">
      <c r="A33" s="605"/>
      <c r="D33" s="1814"/>
      <c r="E33" s="1814"/>
      <c r="F33" s="1814"/>
      <c r="G33" s="1814"/>
      <c r="H33" s="1814"/>
      <c r="I33" s="1814"/>
      <c r="J33" s="1814"/>
      <c r="K33" s="1814"/>
      <c r="L33" s="1814"/>
      <c r="M33" s="1814"/>
      <c r="N33" s="1814" t="s">
        <v>1816</v>
      </c>
      <c r="O33" s="1814"/>
      <c r="P33" s="1814"/>
      <c r="Q33" s="1814"/>
      <c r="R33" s="1814"/>
      <c r="S33" s="1814" t="s">
        <v>1817</v>
      </c>
      <c r="T33" s="1814"/>
      <c r="U33" s="1814"/>
      <c r="V33" s="1814"/>
      <c r="W33" s="1814"/>
      <c r="X33" s="1814"/>
      <c r="Y33" s="1814"/>
      <c r="Z33" s="1814"/>
      <c r="AA33" s="1814"/>
      <c r="AB33" s="1814"/>
      <c r="AC33" s="1814"/>
      <c r="AD33" s="1814"/>
      <c r="AE33" s="1814"/>
      <c r="AF33" s="1814"/>
      <c r="AG33" s="1814"/>
    </row>
    <row r="34" spans="1:33" s="592" customFormat="1" ht="15.75" customHeight="1">
      <c r="A34" s="605"/>
      <c r="D34" s="1816" t="str">
        <f>'Notes- SK Template'!D26</f>
        <v>Ing. Ľubomír Kubáň</v>
      </c>
      <c r="E34" s="1816"/>
      <c r="F34" s="1816"/>
      <c r="G34" s="1816"/>
      <c r="H34" s="1816"/>
      <c r="I34" s="1816"/>
      <c r="J34" s="1816"/>
      <c r="K34" s="1816"/>
      <c r="L34" s="1816"/>
      <c r="M34" s="1816"/>
      <c r="N34" s="1817">
        <f>'Notes- SK Template'!N26</f>
        <v>3385.78</v>
      </c>
      <c r="O34" s="1817"/>
      <c r="P34" s="1817"/>
      <c r="Q34" s="1817"/>
      <c r="R34" s="1817"/>
      <c r="S34" s="2163">
        <f>'Notes- SK Template'!S26</f>
        <v>0.51</v>
      </c>
      <c r="T34" s="2163"/>
      <c r="U34" s="2163"/>
      <c r="V34" s="2163"/>
      <c r="W34" s="2163"/>
      <c r="X34" s="2163">
        <f>'Notes- SK Template'!X26</f>
        <v>0.51</v>
      </c>
      <c r="Y34" s="2163"/>
      <c r="Z34" s="2163"/>
      <c r="AA34" s="2163"/>
      <c r="AB34" s="2163"/>
      <c r="AC34" s="2163">
        <f>'Notes- SK Template'!AC26</f>
        <v>0.51</v>
      </c>
      <c r="AD34" s="2163"/>
      <c r="AE34" s="2163"/>
      <c r="AF34" s="2163"/>
      <c r="AG34" s="2163"/>
    </row>
    <row r="35" spans="1:33" s="592" customFormat="1" ht="15.75" customHeight="1">
      <c r="A35" s="605"/>
      <c r="D35" s="1893" t="str">
        <f>'Notes- SK Template'!D27</f>
        <v>Ing. Leo Capko</v>
      </c>
      <c r="E35" s="1893"/>
      <c r="F35" s="1893"/>
      <c r="G35" s="1893"/>
      <c r="H35" s="1893"/>
      <c r="I35" s="1893"/>
      <c r="J35" s="1893"/>
      <c r="K35" s="1893"/>
      <c r="L35" s="1893"/>
      <c r="M35" s="1893"/>
      <c r="N35" s="1894">
        <f>'Notes- SK Template'!N27</f>
        <v>3254</v>
      </c>
      <c r="O35" s="1894"/>
      <c r="P35" s="1894"/>
      <c r="Q35" s="1894"/>
      <c r="R35" s="1894"/>
      <c r="S35" s="2141">
        <f>'Notes- SK Template'!S27</f>
        <v>0.49</v>
      </c>
      <c r="T35" s="2141"/>
      <c r="U35" s="2141"/>
      <c r="V35" s="2141"/>
      <c r="W35" s="2141"/>
      <c r="X35" s="2141">
        <f>'Notes- SK Template'!X27</f>
        <v>0.49</v>
      </c>
      <c r="Y35" s="2141"/>
      <c r="Z35" s="2141"/>
      <c r="AA35" s="2141"/>
      <c r="AB35" s="2141"/>
      <c r="AC35" s="2141">
        <f>'Notes- SK Template'!AC27</f>
        <v>0.49</v>
      </c>
      <c r="AD35" s="2141"/>
      <c r="AE35" s="2141"/>
      <c r="AF35" s="2141"/>
      <c r="AG35" s="2141"/>
    </row>
    <row r="36" spans="1:33" s="592" customFormat="1" ht="15.75" customHeight="1">
      <c r="A36" s="605"/>
      <c r="D36" s="1893">
        <f>'Notes- SK Template'!D28</f>
        <v>0</v>
      </c>
      <c r="E36" s="1893"/>
      <c r="F36" s="1893"/>
      <c r="G36" s="1893"/>
      <c r="H36" s="1893"/>
      <c r="I36" s="1893"/>
      <c r="J36" s="1893"/>
      <c r="K36" s="1893"/>
      <c r="L36" s="1893"/>
      <c r="M36" s="1893"/>
      <c r="N36" s="1894">
        <f>'Notes- SK Template'!N28</f>
        <v>0</v>
      </c>
      <c r="O36" s="1894"/>
      <c r="P36" s="1894"/>
      <c r="Q36" s="1894"/>
      <c r="R36" s="1894"/>
      <c r="S36" s="2141">
        <f>'Notes- SK Template'!S28</f>
        <v>0</v>
      </c>
      <c r="T36" s="2141"/>
      <c r="U36" s="2141"/>
      <c r="V36" s="2141"/>
      <c r="W36" s="2141"/>
      <c r="X36" s="2141">
        <f>'Notes- SK Template'!X28</f>
        <v>0</v>
      </c>
      <c r="Y36" s="2141"/>
      <c r="Z36" s="2141"/>
      <c r="AA36" s="2141"/>
      <c r="AB36" s="2141"/>
      <c r="AC36" s="2141">
        <f>'Notes- SK Template'!AC28</f>
        <v>0</v>
      </c>
      <c r="AD36" s="2141"/>
      <c r="AE36" s="2141"/>
      <c r="AF36" s="2141"/>
      <c r="AG36" s="2141"/>
    </row>
    <row r="37" spans="1:33" s="592" customFormat="1" ht="15.75" customHeight="1">
      <c r="A37" s="605"/>
      <c r="D37" s="1893">
        <f>'Notes- SK Template'!D29</f>
        <v>0</v>
      </c>
      <c r="E37" s="1893"/>
      <c r="F37" s="1893"/>
      <c r="G37" s="1893"/>
      <c r="H37" s="1893"/>
      <c r="I37" s="1893"/>
      <c r="J37" s="1893"/>
      <c r="K37" s="1893"/>
      <c r="L37" s="1893"/>
      <c r="M37" s="1893"/>
      <c r="N37" s="1894">
        <f>'Notes- SK Template'!N29</f>
        <v>0</v>
      </c>
      <c r="O37" s="1894"/>
      <c r="P37" s="1894"/>
      <c r="Q37" s="1894"/>
      <c r="R37" s="1894"/>
      <c r="S37" s="2141">
        <f>'Notes- SK Template'!S29</f>
        <v>0</v>
      </c>
      <c r="T37" s="2141"/>
      <c r="U37" s="2141"/>
      <c r="V37" s="2141"/>
      <c r="W37" s="2141"/>
      <c r="X37" s="2141">
        <f>'Notes- SK Template'!X29</f>
        <v>0</v>
      </c>
      <c r="Y37" s="2141"/>
      <c r="Z37" s="2141"/>
      <c r="AA37" s="2141"/>
      <c r="AB37" s="2141"/>
      <c r="AC37" s="2141">
        <f>'Notes- SK Template'!AC29</f>
        <v>0</v>
      </c>
      <c r="AD37" s="2141"/>
      <c r="AE37" s="2141"/>
      <c r="AF37" s="2141"/>
      <c r="AG37" s="2141"/>
    </row>
    <row r="38" spans="1:33" s="592" customFormat="1" ht="15.75" customHeight="1">
      <c r="A38" s="605"/>
      <c r="D38" s="1893">
        <f>'Notes- SK Template'!D30</f>
        <v>0</v>
      </c>
      <c r="E38" s="1893"/>
      <c r="F38" s="1893"/>
      <c r="G38" s="1893"/>
      <c r="H38" s="1893"/>
      <c r="I38" s="1893"/>
      <c r="J38" s="1893"/>
      <c r="K38" s="1893"/>
      <c r="L38" s="1893"/>
      <c r="M38" s="1893"/>
      <c r="N38" s="1894">
        <f>'Notes- SK Template'!N30</f>
        <v>0</v>
      </c>
      <c r="O38" s="1894"/>
      <c r="P38" s="1894"/>
      <c r="Q38" s="1894"/>
      <c r="R38" s="1894"/>
      <c r="S38" s="2141">
        <f>'Notes- SK Template'!S30</f>
        <v>0</v>
      </c>
      <c r="T38" s="2141"/>
      <c r="U38" s="2141"/>
      <c r="V38" s="2141"/>
      <c r="W38" s="2141"/>
      <c r="X38" s="2141">
        <f>'Notes- SK Template'!X30</f>
        <v>0</v>
      </c>
      <c r="Y38" s="2141"/>
      <c r="Z38" s="2141"/>
      <c r="AA38" s="2141"/>
      <c r="AB38" s="2141"/>
      <c r="AC38" s="2141">
        <f>'Notes- SK Template'!AC30</f>
        <v>0</v>
      </c>
      <c r="AD38" s="2141"/>
      <c r="AE38" s="2141"/>
      <c r="AF38" s="2141"/>
      <c r="AG38" s="2141"/>
    </row>
    <row r="39" spans="1:33" s="592" customFormat="1" ht="15.75" customHeight="1" thickBot="1">
      <c r="A39" s="605"/>
      <c r="D39" s="1896" t="s">
        <v>1821</v>
      </c>
      <c r="E39" s="1897"/>
      <c r="F39" s="1897"/>
      <c r="G39" s="1897"/>
      <c r="H39" s="1897"/>
      <c r="I39" s="1897"/>
      <c r="J39" s="1897"/>
      <c r="K39" s="1897"/>
      <c r="L39" s="1897"/>
      <c r="M39" s="1898"/>
      <c r="N39" s="1899">
        <f>'Notes- SK Template'!N31</f>
        <v>6639.7800000000007</v>
      </c>
      <c r="O39" s="1899"/>
      <c r="P39" s="1899"/>
      <c r="Q39" s="1899"/>
      <c r="R39" s="1899"/>
      <c r="S39" s="1900">
        <f>'Notes- SK Template'!S31</f>
        <v>1</v>
      </c>
      <c r="T39" s="1901"/>
      <c r="U39" s="1901"/>
      <c r="V39" s="1901"/>
      <c r="W39" s="1902"/>
      <c r="X39" s="1900">
        <f>'Notes- SK Template'!X31</f>
        <v>1</v>
      </c>
      <c r="Y39" s="1901"/>
      <c r="Z39" s="1901"/>
      <c r="AA39" s="1901"/>
      <c r="AB39" s="1902"/>
      <c r="AC39" s="1900">
        <f>'Notes- SK Template'!AC31</f>
        <v>1</v>
      </c>
      <c r="AD39" s="1901"/>
      <c r="AE39" s="1901"/>
      <c r="AF39" s="1901"/>
      <c r="AG39" s="1902"/>
    </row>
    <row r="40" spans="1:33" s="592" customFormat="1">
      <c r="A40" s="605"/>
      <c r="D40" s="781"/>
      <c r="E40" s="781"/>
      <c r="F40" s="781"/>
      <c r="G40" s="781"/>
      <c r="H40" s="781"/>
      <c r="I40" s="781"/>
      <c r="J40" s="781"/>
      <c r="K40" s="781"/>
      <c r="L40" s="781"/>
      <c r="M40" s="781"/>
      <c r="N40" s="781"/>
      <c r="O40" s="781"/>
      <c r="P40" s="781"/>
      <c r="Q40" s="781"/>
      <c r="R40" s="781"/>
      <c r="S40" s="781"/>
      <c r="T40" s="781"/>
      <c r="U40" s="781"/>
      <c r="V40" s="781"/>
      <c r="W40" s="781"/>
      <c r="X40" s="781"/>
      <c r="Y40" s="781"/>
      <c r="Z40" s="781"/>
      <c r="AA40" s="781"/>
      <c r="AB40" s="781"/>
      <c r="AC40" s="781"/>
      <c r="AD40" s="781"/>
      <c r="AE40" s="781"/>
      <c r="AF40" s="781"/>
      <c r="AG40" s="781"/>
    </row>
    <row r="41" spans="1:33" s="592" customFormat="1">
      <c r="A41" s="605"/>
      <c r="D41" s="781"/>
      <c r="E41" s="781"/>
      <c r="F41" s="781"/>
      <c r="G41" s="781"/>
      <c r="H41" s="781"/>
      <c r="I41" s="781"/>
      <c r="J41" s="781"/>
      <c r="K41" s="781"/>
      <c r="L41" s="781"/>
      <c r="M41" s="781"/>
      <c r="N41" s="781"/>
      <c r="O41" s="781"/>
      <c r="P41" s="781"/>
      <c r="Q41" s="781"/>
      <c r="R41" s="781"/>
      <c r="S41" s="781"/>
      <c r="T41" s="781"/>
      <c r="U41" s="781"/>
      <c r="V41" s="781"/>
      <c r="W41" s="781"/>
      <c r="X41" s="781"/>
      <c r="Y41" s="781"/>
      <c r="Z41" s="781"/>
      <c r="AA41" s="781"/>
      <c r="AB41" s="781"/>
      <c r="AC41" s="781"/>
      <c r="AD41" s="781"/>
      <c r="AE41" s="781"/>
      <c r="AF41" s="781"/>
      <c r="AG41" s="781"/>
    </row>
    <row r="42" spans="1:33" s="592" customFormat="1" ht="15" thickBot="1">
      <c r="A42" s="605"/>
      <c r="D42" s="781"/>
      <c r="E42" s="781"/>
      <c r="F42" s="781"/>
      <c r="G42" s="781"/>
      <c r="H42" s="781"/>
      <c r="I42" s="781"/>
      <c r="J42" s="781"/>
      <c r="K42" s="781"/>
      <c r="L42" s="781"/>
      <c r="M42" s="781"/>
      <c r="N42" s="781"/>
      <c r="O42" s="781"/>
      <c r="P42" s="781"/>
      <c r="Q42" s="781"/>
      <c r="R42" s="781"/>
      <c r="S42" s="781"/>
      <c r="T42" s="781"/>
      <c r="U42" s="781"/>
      <c r="V42" s="781"/>
      <c r="W42" s="781"/>
      <c r="X42" s="781"/>
      <c r="Y42" s="781"/>
      <c r="Z42" s="781"/>
      <c r="AA42" s="781"/>
      <c r="AB42" s="781"/>
      <c r="AC42" s="781"/>
      <c r="AD42" s="781"/>
      <c r="AE42" s="781"/>
      <c r="AF42" s="781"/>
      <c r="AG42" s="781"/>
    </row>
    <row r="43" spans="1:33" s="592" customFormat="1" ht="24.75" customHeight="1" thickBot="1">
      <c r="A43" s="605" t="s">
        <v>1801</v>
      </c>
      <c r="D43" s="1814" t="s">
        <v>1822</v>
      </c>
      <c r="E43" s="1814"/>
      <c r="F43" s="1814"/>
      <c r="G43" s="1814"/>
      <c r="H43" s="1814"/>
      <c r="I43" s="1814"/>
      <c r="J43" s="1814"/>
      <c r="K43" s="1814"/>
      <c r="L43" s="1814"/>
      <c r="M43" s="1814"/>
      <c r="N43" s="1814"/>
      <c r="O43" s="1814"/>
      <c r="P43" s="1814" t="s">
        <v>1815</v>
      </c>
      <c r="Q43" s="1814"/>
      <c r="R43" s="1814"/>
      <c r="S43" s="1814"/>
      <c r="T43" s="1814"/>
      <c r="U43" s="1814"/>
      <c r="V43" s="1814"/>
      <c r="W43" s="1814"/>
      <c r="X43" s="1814"/>
      <c r="Y43" s="1814" t="s">
        <v>1818</v>
      </c>
      <c r="Z43" s="1814"/>
      <c r="AA43" s="1814"/>
      <c r="AB43" s="1814"/>
      <c r="AC43" s="1814" t="s">
        <v>1824</v>
      </c>
      <c r="AD43" s="1814"/>
      <c r="AE43" s="1814"/>
      <c r="AF43" s="1814"/>
      <c r="AG43" s="1814"/>
    </row>
    <row r="44" spans="1:33" s="592" customFormat="1" ht="24.75" customHeight="1" thickBot="1">
      <c r="A44" s="605"/>
      <c r="D44" s="1814" t="s">
        <v>1814</v>
      </c>
      <c r="E44" s="1814"/>
      <c r="F44" s="1814"/>
      <c r="G44" s="1814"/>
      <c r="H44" s="1814"/>
      <c r="I44" s="1814"/>
      <c r="J44" s="1814"/>
      <c r="K44" s="1814"/>
      <c r="L44" s="1814" t="s">
        <v>1823</v>
      </c>
      <c r="M44" s="1814"/>
      <c r="N44" s="1814"/>
      <c r="O44" s="1814"/>
      <c r="P44" s="1814" t="s">
        <v>1816</v>
      </c>
      <c r="Q44" s="1814"/>
      <c r="R44" s="1814"/>
      <c r="S44" s="1814"/>
      <c r="T44" s="1814"/>
      <c r="U44" s="1814" t="s">
        <v>1817</v>
      </c>
      <c r="V44" s="1814"/>
      <c r="W44" s="1814"/>
      <c r="X44" s="1814"/>
      <c r="Y44" s="1814"/>
      <c r="Z44" s="1814"/>
      <c r="AA44" s="1814"/>
      <c r="AB44" s="1814"/>
      <c r="AC44" s="1814"/>
      <c r="AD44" s="1814"/>
      <c r="AE44" s="1814"/>
      <c r="AF44" s="1814"/>
      <c r="AG44" s="1814"/>
    </row>
    <row r="45" spans="1:33" s="592" customFormat="1" ht="15.75" customHeight="1">
      <c r="A45" s="605"/>
      <c r="D45" s="2165" t="e">
        <f>'Notes- SK Template'!#REF!</f>
        <v>#REF!</v>
      </c>
      <c r="E45" s="2165"/>
      <c r="F45" s="2165"/>
      <c r="G45" s="2165"/>
      <c r="H45" s="2165"/>
      <c r="I45" s="2165"/>
      <c r="J45" s="2165"/>
      <c r="K45" s="2165"/>
      <c r="L45" s="2166" t="e">
        <f>'Notes- SK Template'!#REF!</f>
        <v>#REF!</v>
      </c>
      <c r="M45" s="2166"/>
      <c r="N45" s="2166"/>
      <c r="O45" s="2166"/>
      <c r="P45" s="1779" t="e">
        <f>'Notes- SK Template'!#REF!</f>
        <v>#REF!</v>
      </c>
      <c r="Q45" s="1779"/>
      <c r="R45" s="1779"/>
      <c r="S45" s="1779"/>
      <c r="T45" s="1779"/>
      <c r="U45" s="2167" t="e">
        <f>'Notes- SK Template'!#REF!</f>
        <v>#REF!</v>
      </c>
      <c r="V45" s="2167"/>
      <c r="W45" s="2167"/>
      <c r="X45" s="2167"/>
      <c r="Y45" s="2167" t="e">
        <f>'Notes- SK Template'!#REF!</f>
        <v>#REF!</v>
      </c>
      <c r="Z45" s="2167"/>
      <c r="AA45" s="2167"/>
      <c r="AB45" s="2167"/>
      <c r="AC45" s="2167" t="e">
        <f>'Notes- SK Template'!#REF!</f>
        <v>#REF!</v>
      </c>
      <c r="AD45" s="2167"/>
      <c r="AE45" s="2167"/>
      <c r="AF45" s="2167"/>
      <c r="AG45" s="2167"/>
    </row>
    <row r="46" spans="1:33" s="592" customFormat="1" ht="15.75" customHeight="1">
      <c r="A46" s="605"/>
      <c r="D46" s="2164" t="e">
        <f>'Notes- SK Template'!#REF!</f>
        <v>#REF!</v>
      </c>
      <c r="E46" s="2164"/>
      <c r="F46" s="2164"/>
      <c r="G46" s="2164"/>
      <c r="H46" s="2164"/>
      <c r="I46" s="2164"/>
      <c r="J46" s="2164"/>
      <c r="K46" s="2164"/>
      <c r="L46" s="1895" t="e">
        <f>'Notes- SK Template'!#REF!</f>
        <v>#REF!</v>
      </c>
      <c r="M46" s="1895"/>
      <c r="N46" s="1895"/>
      <c r="O46" s="1895"/>
      <c r="P46" s="1824" t="e">
        <f>'Notes- SK Template'!#REF!</f>
        <v>#REF!</v>
      </c>
      <c r="Q46" s="1824"/>
      <c r="R46" s="1824"/>
      <c r="S46" s="1824"/>
      <c r="T46" s="1824"/>
      <c r="U46" s="2141" t="e">
        <f>'Notes- SK Template'!#REF!</f>
        <v>#REF!</v>
      </c>
      <c r="V46" s="2141"/>
      <c r="W46" s="2141"/>
      <c r="X46" s="2141"/>
      <c r="Y46" s="2141" t="e">
        <f>'Notes- SK Template'!#REF!</f>
        <v>#REF!</v>
      </c>
      <c r="Z46" s="2141"/>
      <c r="AA46" s="2141"/>
      <c r="AB46" s="2141"/>
      <c r="AC46" s="2141" t="e">
        <f>'Notes- SK Template'!#REF!</f>
        <v>#REF!</v>
      </c>
      <c r="AD46" s="2141"/>
      <c r="AE46" s="2141"/>
      <c r="AF46" s="2141"/>
      <c r="AG46" s="2141"/>
    </row>
    <row r="47" spans="1:33" s="592" customFormat="1" ht="15.75" customHeight="1">
      <c r="A47" s="605"/>
      <c r="D47" s="2164" t="e">
        <f>'Notes- SK Template'!#REF!</f>
        <v>#REF!</v>
      </c>
      <c r="E47" s="2164"/>
      <c r="F47" s="2164"/>
      <c r="G47" s="2164"/>
      <c r="H47" s="2164"/>
      <c r="I47" s="2164"/>
      <c r="J47" s="2164"/>
      <c r="K47" s="2164"/>
      <c r="L47" s="1895" t="e">
        <f>'Notes- SK Template'!#REF!</f>
        <v>#REF!</v>
      </c>
      <c r="M47" s="1895"/>
      <c r="N47" s="1895"/>
      <c r="O47" s="1895"/>
      <c r="P47" s="1824" t="e">
        <f>'Notes- SK Template'!#REF!</f>
        <v>#REF!</v>
      </c>
      <c r="Q47" s="1824"/>
      <c r="R47" s="1824"/>
      <c r="S47" s="1824"/>
      <c r="T47" s="1824"/>
      <c r="U47" s="2141" t="e">
        <f>'Notes- SK Template'!#REF!</f>
        <v>#REF!</v>
      </c>
      <c r="V47" s="2141"/>
      <c r="W47" s="2141"/>
      <c r="X47" s="2141"/>
      <c r="Y47" s="2141" t="e">
        <f>'Notes- SK Template'!#REF!</f>
        <v>#REF!</v>
      </c>
      <c r="Z47" s="2141"/>
      <c r="AA47" s="2141"/>
      <c r="AB47" s="2141"/>
      <c r="AC47" s="2141" t="e">
        <f>'Notes- SK Template'!#REF!</f>
        <v>#REF!</v>
      </c>
      <c r="AD47" s="2141"/>
      <c r="AE47" s="2141"/>
      <c r="AF47" s="2141"/>
      <c r="AG47" s="2141"/>
    </row>
    <row r="48" spans="1:33" s="592" customFormat="1" ht="15.75" customHeight="1">
      <c r="A48" s="605"/>
      <c r="D48" s="2164" t="e">
        <f>'Notes- SK Template'!#REF!</f>
        <v>#REF!</v>
      </c>
      <c r="E48" s="2164"/>
      <c r="F48" s="2164"/>
      <c r="G48" s="2164"/>
      <c r="H48" s="2164"/>
      <c r="I48" s="2164"/>
      <c r="J48" s="2164"/>
      <c r="K48" s="2164"/>
      <c r="L48" s="1895" t="e">
        <f>'Notes- SK Template'!#REF!</f>
        <v>#REF!</v>
      </c>
      <c r="M48" s="1895"/>
      <c r="N48" s="1895"/>
      <c r="O48" s="1895"/>
      <c r="P48" s="1824" t="e">
        <f>'Notes- SK Template'!#REF!</f>
        <v>#REF!</v>
      </c>
      <c r="Q48" s="1824"/>
      <c r="R48" s="1824"/>
      <c r="S48" s="1824"/>
      <c r="T48" s="1824"/>
      <c r="U48" s="2141" t="e">
        <f>'Notes- SK Template'!#REF!</f>
        <v>#REF!</v>
      </c>
      <c r="V48" s="2141"/>
      <c r="W48" s="2141"/>
      <c r="X48" s="2141"/>
      <c r="Y48" s="2141" t="e">
        <f>'Notes- SK Template'!#REF!</f>
        <v>#REF!</v>
      </c>
      <c r="Z48" s="2141"/>
      <c r="AA48" s="2141"/>
      <c r="AB48" s="2141"/>
      <c r="AC48" s="2141" t="e">
        <f>'Notes- SK Template'!#REF!</f>
        <v>#REF!</v>
      </c>
      <c r="AD48" s="2141"/>
      <c r="AE48" s="2141"/>
      <c r="AF48" s="2141"/>
      <c r="AG48" s="2141"/>
    </row>
    <row r="49" spans="1:33" s="592" customFormat="1" ht="15.75" customHeight="1" thickBot="1">
      <c r="A49" s="605"/>
      <c r="D49" s="2170" t="s">
        <v>1821</v>
      </c>
      <c r="E49" s="2171"/>
      <c r="F49" s="2171"/>
      <c r="G49" s="2171"/>
      <c r="H49" s="2171"/>
      <c r="I49" s="2171"/>
      <c r="J49" s="2171"/>
      <c r="K49" s="2172"/>
      <c r="L49" s="2173" t="e">
        <f>'Notes- SK Template'!#REF!</f>
        <v>#REF!</v>
      </c>
      <c r="M49" s="2173"/>
      <c r="N49" s="2173"/>
      <c r="O49" s="2173"/>
      <c r="P49" s="2174" t="e">
        <f>'Notes- SK Template'!#REF!</f>
        <v>#REF!</v>
      </c>
      <c r="Q49" s="2174"/>
      <c r="R49" s="2174"/>
      <c r="S49" s="2174"/>
      <c r="T49" s="2174"/>
      <c r="U49" s="2175" t="e">
        <f>'Notes- SK Template'!#REF!</f>
        <v>#REF!</v>
      </c>
      <c r="V49" s="2175"/>
      <c r="W49" s="2175"/>
      <c r="X49" s="2175"/>
      <c r="Y49" s="2175" t="e">
        <f>'Notes- SK Template'!#REF!</f>
        <v>#REF!</v>
      </c>
      <c r="Z49" s="2175"/>
      <c r="AA49" s="2175"/>
      <c r="AB49" s="2175"/>
      <c r="AC49" s="2175" t="e">
        <f>'Notes- SK Template'!#REF!</f>
        <v>#REF!</v>
      </c>
      <c r="AD49" s="2175"/>
      <c r="AE49" s="2175"/>
      <c r="AF49" s="2175"/>
      <c r="AG49" s="2175"/>
    </row>
    <row r="50" spans="1:33" s="592" customFormat="1">
      <c r="A50" s="605"/>
    </row>
    <row r="51" spans="1:33" s="592" customFormat="1">
      <c r="A51" s="605"/>
    </row>
    <row r="52" spans="1:33" s="592" customFormat="1" ht="14.25" customHeight="1">
      <c r="A52" s="605"/>
      <c r="D52" s="1797" t="s">
        <v>1825</v>
      </c>
      <c r="E52" s="2168"/>
      <c r="F52" s="2168"/>
      <c r="G52" s="2168"/>
      <c r="H52" s="2168"/>
      <c r="I52" s="2168"/>
      <c r="J52" s="2168"/>
      <c r="K52" s="2168"/>
      <c r="L52" s="2168"/>
      <c r="M52" s="2168"/>
      <c r="N52" s="2168"/>
      <c r="O52" s="2168"/>
      <c r="P52" s="2168"/>
      <c r="Q52" s="2168"/>
      <c r="R52" s="2168"/>
      <c r="S52" s="2168"/>
      <c r="T52" s="2168"/>
      <c r="U52" s="2168"/>
      <c r="V52" s="2168"/>
      <c r="W52" s="2168"/>
      <c r="X52" s="2168"/>
      <c r="Y52" s="2168"/>
      <c r="Z52" s="2168"/>
      <c r="AA52" s="2168"/>
      <c r="AB52" s="2168"/>
      <c r="AC52" s="2168"/>
      <c r="AD52" s="2168"/>
      <c r="AE52" s="2168"/>
      <c r="AF52" s="2168"/>
      <c r="AG52" s="2168"/>
    </row>
    <row r="53" spans="1:33" s="592" customFormat="1">
      <c r="A53" s="605"/>
      <c r="D53" s="2168"/>
      <c r="E53" s="2168"/>
      <c r="F53" s="2168"/>
      <c r="G53" s="2168"/>
      <c r="H53" s="2168"/>
      <c r="I53" s="2168"/>
      <c r="J53" s="2168"/>
      <c r="K53" s="2168"/>
      <c r="L53" s="2168"/>
      <c r="M53" s="2168"/>
      <c r="N53" s="2168"/>
      <c r="O53" s="2168"/>
      <c r="P53" s="2168"/>
      <c r="Q53" s="2168"/>
      <c r="R53" s="2168"/>
      <c r="S53" s="2168"/>
      <c r="T53" s="2168"/>
      <c r="U53" s="2168"/>
      <c r="V53" s="2168"/>
      <c r="W53" s="2168"/>
      <c r="X53" s="2168"/>
      <c r="Y53" s="2168"/>
      <c r="Z53" s="2168"/>
      <c r="AA53" s="2168"/>
      <c r="AB53" s="2168"/>
      <c r="AC53" s="2168"/>
      <c r="AD53" s="2168"/>
      <c r="AE53" s="2168"/>
      <c r="AF53" s="2168"/>
      <c r="AG53" s="2168"/>
    </row>
    <row r="54" spans="1:33" s="592" customFormat="1">
      <c r="A54" s="605"/>
      <c r="D54" s="2168"/>
      <c r="E54" s="2168"/>
      <c r="F54" s="2168"/>
      <c r="G54" s="2168"/>
      <c r="H54" s="2168"/>
      <c r="I54" s="2168"/>
      <c r="J54" s="2168"/>
      <c r="K54" s="2168"/>
      <c r="L54" s="2168"/>
      <c r="M54" s="2168"/>
      <c r="N54" s="2168"/>
      <c r="O54" s="2168"/>
      <c r="P54" s="2168"/>
      <c r="Q54" s="2168"/>
      <c r="R54" s="2168"/>
      <c r="S54" s="2168"/>
      <c r="T54" s="2168"/>
      <c r="U54" s="2168"/>
      <c r="V54" s="2168"/>
      <c r="W54" s="2168"/>
      <c r="X54" s="2168"/>
      <c r="Y54" s="2168"/>
      <c r="Z54" s="2168"/>
      <c r="AA54" s="2168"/>
      <c r="AB54" s="2168"/>
      <c r="AC54" s="2168"/>
      <c r="AD54" s="2168"/>
      <c r="AE54" s="2168"/>
      <c r="AF54" s="2168"/>
      <c r="AG54" s="2168"/>
    </row>
    <row r="55" spans="1:33" s="592" customFormat="1">
      <c r="A55" s="605"/>
      <c r="D55" s="2168"/>
      <c r="E55" s="2168"/>
      <c r="F55" s="2168"/>
      <c r="G55" s="2168"/>
      <c r="H55" s="2168"/>
      <c r="I55" s="2168"/>
      <c r="J55" s="2168"/>
      <c r="K55" s="2168"/>
      <c r="L55" s="2168"/>
      <c r="M55" s="2168"/>
      <c r="N55" s="2168"/>
      <c r="O55" s="2168"/>
      <c r="P55" s="2168"/>
      <c r="Q55" s="2168"/>
      <c r="R55" s="2168"/>
      <c r="S55" s="2168"/>
      <c r="T55" s="2168"/>
      <c r="U55" s="2168"/>
      <c r="V55" s="2168"/>
      <c r="W55" s="2168"/>
      <c r="X55" s="2168"/>
      <c r="Y55" s="2168"/>
      <c r="Z55" s="2168"/>
      <c r="AA55" s="2168"/>
      <c r="AB55" s="2168"/>
      <c r="AC55" s="2168"/>
      <c r="AD55" s="2168"/>
      <c r="AE55" s="2168"/>
      <c r="AF55" s="2168"/>
      <c r="AG55" s="2168"/>
    </row>
    <row r="56" spans="1:33" s="592" customFormat="1">
      <c r="A56" s="605"/>
      <c r="D56" s="2168"/>
      <c r="E56" s="2168"/>
      <c r="F56" s="2168"/>
      <c r="G56" s="2168"/>
      <c r="H56" s="2168"/>
      <c r="I56" s="2168"/>
      <c r="J56" s="2168"/>
      <c r="K56" s="2168"/>
      <c r="L56" s="2168"/>
      <c r="M56" s="2168"/>
      <c r="N56" s="2168"/>
      <c r="O56" s="2168"/>
      <c r="P56" s="2168"/>
      <c r="Q56" s="2168"/>
      <c r="R56" s="2168"/>
      <c r="S56" s="2168"/>
      <c r="T56" s="2168"/>
      <c r="U56" s="2168"/>
      <c r="V56" s="2168"/>
      <c r="W56" s="2168"/>
      <c r="X56" s="2168"/>
      <c r="Y56" s="2168"/>
      <c r="Z56" s="2168"/>
      <c r="AA56" s="2168"/>
      <c r="AB56" s="2168"/>
      <c r="AC56" s="2168"/>
      <c r="AD56" s="2168"/>
      <c r="AE56" s="2168"/>
      <c r="AF56" s="2168"/>
      <c r="AG56" s="2168"/>
    </row>
    <row r="57" spans="1:33" s="592" customFormat="1" ht="14.25" customHeight="1">
      <c r="A57" s="605"/>
      <c r="D57" s="1797" t="s">
        <v>1826</v>
      </c>
      <c r="E57" s="2168"/>
      <c r="F57" s="2168"/>
      <c r="G57" s="2168"/>
      <c r="H57" s="2168"/>
      <c r="I57" s="2168"/>
      <c r="J57" s="2168"/>
      <c r="K57" s="2168"/>
      <c r="L57" s="2168"/>
      <c r="M57" s="2168"/>
      <c r="N57" s="2168"/>
      <c r="O57" s="2168"/>
      <c r="P57" s="2168"/>
      <c r="Q57" s="2168"/>
      <c r="R57" s="2168"/>
      <c r="S57" s="2168"/>
      <c r="T57" s="2168"/>
      <c r="U57" s="2168"/>
      <c r="V57" s="2168"/>
      <c r="W57" s="2168"/>
      <c r="X57" s="2168"/>
      <c r="Y57" s="2168"/>
      <c r="Z57" s="2168"/>
      <c r="AA57" s="2168"/>
      <c r="AB57" s="2168"/>
      <c r="AC57" s="2168"/>
      <c r="AD57" s="2168"/>
      <c r="AE57" s="2168"/>
      <c r="AF57" s="2168"/>
      <c r="AG57" s="2168"/>
    </row>
    <row r="58" spans="1:33" s="592" customFormat="1">
      <c r="A58" s="605"/>
      <c r="D58" s="2168"/>
      <c r="E58" s="2168"/>
      <c r="F58" s="2168"/>
      <c r="G58" s="2168"/>
      <c r="H58" s="2168"/>
      <c r="I58" s="2168"/>
      <c r="J58" s="2168"/>
      <c r="K58" s="2168"/>
      <c r="L58" s="2168"/>
      <c r="M58" s="2168"/>
      <c r="N58" s="2168"/>
      <c r="O58" s="2168"/>
      <c r="P58" s="2168"/>
      <c r="Q58" s="2168"/>
      <c r="R58" s="2168"/>
      <c r="S58" s="2168"/>
      <c r="T58" s="2168"/>
      <c r="U58" s="2168"/>
      <c r="V58" s="2168"/>
      <c r="W58" s="2168"/>
      <c r="X58" s="2168"/>
      <c r="Y58" s="2168"/>
      <c r="Z58" s="2168"/>
      <c r="AA58" s="2168"/>
      <c r="AB58" s="2168"/>
      <c r="AC58" s="2168"/>
      <c r="AD58" s="2168"/>
      <c r="AE58" s="2168"/>
      <c r="AF58" s="2168"/>
      <c r="AG58" s="2168"/>
    </row>
    <row r="59" spans="1:33" s="592" customFormat="1">
      <c r="A59" s="605"/>
      <c r="D59" s="2168"/>
      <c r="E59" s="2168"/>
      <c r="F59" s="2168"/>
      <c r="G59" s="2168"/>
      <c r="H59" s="2168"/>
      <c r="I59" s="2168"/>
      <c r="J59" s="2168"/>
      <c r="K59" s="2168"/>
      <c r="L59" s="2168"/>
      <c r="M59" s="2168"/>
      <c r="N59" s="2168"/>
      <c r="O59" s="2168"/>
      <c r="P59" s="2168"/>
      <c r="Q59" s="2168"/>
      <c r="R59" s="2168"/>
      <c r="S59" s="2168"/>
      <c r="T59" s="2168"/>
      <c r="U59" s="2168"/>
      <c r="V59" s="2168"/>
      <c r="W59" s="2168"/>
      <c r="X59" s="2168"/>
      <c r="Y59" s="2168"/>
      <c r="Z59" s="2168"/>
      <c r="AA59" s="2168"/>
      <c r="AB59" s="2168"/>
      <c r="AC59" s="2168"/>
      <c r="AD59" s="2168"/>
      <c r="AE59" s="2168"/>
      <c r="AF59" s="2168"/>
      <c r="AG59" s="2168"/>
    </row>
    <row r="60" spans="1:33" s="592" customFormat="1">
      <c r="A60" s="605"/>
      <c r="D60" s="2168"/>
      <c r="E60" s="2168"/>
      <c r="F60" s="2168"/>
      <c r="G60" s="2168"/>
      <c r="H60" s="2168"/>
      <c r="I60" s="2168"/>
      <c r="J60" s="2168"/>
      <c r="K60" s="2168"/>
      <c r="L60" s="2168"/>
      <c r="M60" s="2168"/>
      <c r="N60" s="2168"/>
      <c r="O60" s="2168"/>
      <c r="P60" s="2168"/>
      <c r="Q60" s="2168"/>
      <c r="R60" s="2168"/>
      <c r="S60" s="2168"/>
      <c r="T60" s="2168"/>
      <c r="U60" s="2168"/>
      <c r="V60" s="2168"/>
      <c r="W60" s="2168"/>
      <c r="X60" s="2168"/>
      <c r="Y60" s="2168"/>
      <c r="Z60" s="2168"/>
      <c r="AA60" s="2168"/>
      <c r="AB60" s="2168"/>
      <c r="AC60" s="2168"/>
      <c r="AD60" s="2168"/>
      <c r="AE60" s="2168"/>
      <c r="AF60" s="2168"/>
      <c r="AG60" s="2168"/>
    </row>
    <row r="61" spans="1:33" s="592" customFormat="1">
      <c r="A61" s="605"/>
    </row>
    <row r="62" spans="1:33" s="592" customFormat="1" ht="14.25" customHeight="1">
      <c r="A62" s="605"/>
      <c r="D62" s="1797" t="s">
        <v>1827</v>
      </c>
      <c r="E62" s="2168"/>
      <c r="F62" s="2168"/>
      <c r="G62" s="2168"/>
      <c r="H62" s="2168"/>
      <c r="I62" s="2168"/>
      <c r="J62" s="2168"/>
      <c r="K62" s="2168"/>
      <c r="L62" s="2168"/>
      <c r="M62" s="2168"/>
      <c r="N62" s="2168"/>
      <c r="O62" s="2168"/>
      <c r="P62" s="2168"/>
      <c r="Q62" s="2168"/>
      <c r="R62" s="2168"/>
      <c r="S62" s="2168"/>
      <c r="T62" s="2168"/>
      <c r="U62" s="2168"/>
      <c r="V62" s="2168"/>
      <c r="W62" s="2168"/>
      <c r="X62" s="2168"/>
      <c r="Y62" s="2168"/>
      <c r="Z62" s="2168"/>
      <c r="AA62" s="2168"/>
      <c r="AB62" s="2168"/>
      <c r="AC62" s="2168"/>
      <c r="AD62" s="2168"/>
      <c r="AE62" s="2168"/>
      <c r="AF62" s="2168"/>
      <c r="AG62" s="2168"/>
    </row>
    <row r="63" spans="1:33" s="592" customFormat="1">
      <c r="A63" s="605"/>
      <c r="D63" s="2168"/>
      <c r="E63" s="2168"/>
      <c r="F63" s="2168"/>
      <c r="G63" s="2168"/>
      <c r="H63" s="2168"/>
      <c r="I63" s="2168"/>
      <c r="J63" s="2168"/>
      <c r="K63" s="2168"/>
      <c r="L63" s="2168"/>
      <c r="M63" s="2168"/>
      <c r="N63" s="2168"/>
      <c r="O63" s="2168"/>
      <c r="P63" s="2168"/>
      <c r="Q63" s="2168"/>
      <c r="R63" s="2168"/>
      <c r="S63" s="2168"/>
      <c r="T63" s="2168"/>
      <c r="U63" s="2168"/>
      <c r="V63" s="2168"/>
      <c r="W63" s="2168"/>
      <c r="X63" s="2168"/>
      <c r="Y63" s="2168"/>
      <c r="Z63" s="2168"/>
      <c r="AA63" s="2168"/>
      <c r="AB63" s="2168"/>
      <c r="AC63" s="2168"/>
      <c r="AD63" s="2168"/>
      <c r="AE63" s="2168"/>
      <c r="AF63" s="2168"/>
      <c r="AG63" s="2168"/>
    </row>
    <row r="64" spans="1:33" s="592" customFormat="1">
      <c r="A64" s="605"/>
    </row>
    <row r="65" spans="1:33" s="592" customFormat="1">
      <c r="A65" s="605"/>
      <c r="D65" s="929" t="s">
        <v>3069</v>
      </c>
      <c r="E65" s="595"/>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5"/>
      <c r="AG65" s="595"/>
    </row>
    <row r="66" spans="1:33" s="592" customFormat="1">
      <c r="A66" s="605"/>
    </row>
    <row r="67" spans="1:33" s="592" customFormat="1" ht="15" thickBot="1">
      <c r="A67" s="605"/>
      <c r="D67" s="2169" t="s">
        <v>1828</v>
      </c>
      <c r="E67" s="2169"/>
      <c r="F67" s="2169"/>
      <c r="G67" s="2169"/>
      <c r="H67" s="2169"/>
      <c r="I67" s="2169"/>
      <c r="J67" s="2169"/>
      <c r="K67" s="2169"/>
      <c r="L67" s="2169"/>
      <c r="M67" s="2169"/>
      <c r="N67" s="2169"/>
      <c r="O67" s="2169"/>
    </row>
    <row r="68" spans="1:33" s="592" customFormat="1" ht="15" thickTop="1">
      <c r="A68" s="605"/>
      <c r="D68" s="930" t="s">
        <v>1829</v>
      </c>
      <c r="E68" s="598"/>
      <c r="F68" s="598"/>
      <c r="G68" s="598"/>
      <c r="H68" s="932" t="e">
        <f>'Notes- SK Template'!#REF!</f>
        <v>#REF!</v>
      </c>
      <c r="I68" s="598"/>
      <c r="J68" s="598"/>
      <c r="K68" s="598"/>
      <c r="L68" s="598"/>
      <c r="M68" s="598"/>
      <c r="N68" s="598"/>
      <c r="O68" s="598"/>
    </row>
    <row r="69" spans="1:33" s="592" customFormat="1">
      <c r="A69" s="605"/>
      <c r="D69" s="931" t="s">
        <v>1830</v>
      </c>
      <c r="H69" s="933" t="e">
        <f>'Notes- SK Template'!#REF!</f>
        <v>#REF!</v>
      </c>
    </row>
    <row r="70" spans="1:33" s="592" customFormat="1">
      <c r="A70" s="605"/>
      <c r="D70" s="931" t="s">
        <v>1831</v>
      </c>
      <c r="H70" s="933" t="e">
        <f>'Notes- SK Template'!#REF!</f>
        <v>#REF!</v>
      </c>
    </row>
    <row r="71" spans="1:33" s="592" customFormat="1">
      <c r="A71" s="605"/>
      <c r="D71" s="931" t="s">
        <v>1831</v>
      </c>
      <c r="H71" s="933" t="e">
        <f>'Notes- SK Template'!#REF!</f>
        <v>#REF!</v>
      </c>
    </row>
    <row r="72" spans="1:33" s="592" customFormat="1">
      <c r="A72" s="605"/>
    </row>
    <row r="73" spans="1:33" s="592" customFormat="1" ht="15" thickBot="1">
      <c r="A73" s="605"/>
      <c r="D73" s="2169" t="s">
        <v>1832</v>
      </c>
      <c r="E73" s="2169"/>
      <c r="F73" s="2169"/>
      <c r="G73" s="2169"/>
      <c r="H73" s="2169"/>
      <c r="I73" s="2169"/>
      <c r="J73" s="2169"/>
      <c r="K73" s="2169"/>
      <c r="L73" s="2169"/>
      <c r="M73" s="2169"/>
      <c r="N73" s="2169"/>
      <c r="O73" s="2169"/>
    </row>
    <row r="74" spans="1:33" s="592" customFormat="1" ht="15" thickTop="1">
      <c r="A74" s="605"/>
      <c r="D74" s="930" t="s">
        <v>1829</v>
      </c>
      <c r="E74" s="598"/>
      <c r="F74" s="598"/>
      <c r="G74" s="598"/>
      <c r="H74" s="934" t="e">
        <f>'Notes- SK Template'!#REF!</f>
        <v>#REF!</v>
      </c>
      <c r="I74" s="598"/>
      <c r="J74" s="598"/>
      <c r="K74" s="598"/>
      <c r="L74" s="598"/>
      <c r="M74" s="598"/>
      <c r="N74" s="598"/>
      <c r="O74" s="598"/>
    </row>
    <row r="75" spans="1:33" s="592" customFormat="1">
      <c r="A75" s="605"/>
      <c r="D75" s="931" t="s">
        <v>1833</v>
      </c>
      <c r="E75" s="597"/>
      <c r="H75" s="933" t="e">
        <f>'Notes- SK Template'!#REF!</f>
        <v>#REF!</v>
      </c>
    </row>
    <row r="76" spans="1:33" s="592" customFormat="1">
      <c r="A76" s="605"/>
      <c r="D76" s="931" t="s">
        <v>1831</v>
      </c>
      <c r="E76" s="597"/>
      <c r="H76" s="933" t="e">
        <f>'Notes- SK Template'!#REF!</f>
        <v>#REF!</v>
      </c>
    </row>
    <row r="77" spans="1:33" s="592" customFormat="1">
      <c r="A77" s="605"/>
      <c r="D77" s="931" t="s">
        <v>1831</v>
      </c>
      <c r="E77" s="597"/>
      <c r="H77" s="933" t="e">
        <f>'Notes- SK Template'!#REF!</f>
        <v>#REF!</v>
      </c>
    </row>
    <row r="78" spans="1:33" s="592" customFormat="1">
      <c r="A78" s="605"/>
    </row>
    <row r="79" spans="1:33" s="592" customFormat="1" ht="14.25" customHeight="1">
      <c r="A79" s="605"/>
      <c r="D79" s="1797" t="s">
        <v>1834</v>
      </c>
      <c r="E79" s="2168"/>
      <c r="F79" s="2168"/>
      <c r="G79" s="2168"/>
      <c r="H79" s="2168"/>
      <c r="I79" s="2168"/>
      <c r="J79" s="2168"/>
      <c r="K79" s="2168"/>
      <c r="L79" s="2168"/>
      <c r="M79" s="2168"/>
      <c r="N79" s="2168"/>
      <c r="O79" s="2168"/>
      <c r="P79" s="2168"/>
      <c r="Q79" s="2168"/>
      <c r="R79" s="2168"/>
      <c r="S79" s="2168"/>
      <c r="T79" s="2168"/>
      <c r="U79" s="2168"/>
      <c r="V79" s="2168"/>
      <c r="W79" s="2168"/>
      <c r="X79" s="2168"/>
      <c r="Y79" s="2168"/>
      <c r="Z79" s="2168"/>
      <c r="AA79" s="2168"/>
      <c r="AB79" s="2168"/>
      <c r="AC79" s="2168"/>
      <c r="AD79" s="2168"/>
      <c r="AE79" s="2168"/>
      <c r="AF79" s="2168"/>
      <c r="AG79" s="2168"/>
    </row>
    <row r="80" spans="1:33" s="592" customFormat="1">
      <c r="A80" s="605"/>
      <c r="D80" s="2168"/>
      <c r="E80" s="2168"/>
      <c r="F80" s="2168"/>
      <c r="G80" s="2168"/>
      <c r="H80" s="2168"/>
      <c r="I80" s="2168"/>
      <c r="J80" s="2168"/>
      <c r="K80" s="2168"/>
      <c r="L80" s="2168"/>
      <c r="M80" s="2168"/>
      <c r="N80" s="2168"/>
      <c r="O80" s="2168"/>
      <c r="P80" s="2168"/>
      <c r="Q80" s="2168"/>
      <c r="R80" s="2168"/>
      <c r="S80" s="2168"/>
      <c r="T80" s="2168"/>
      <c r="U80" s="2168"/>
      <c r="V80" s="2168"/>
      <c r="W80" s="2168"/>
      <c r="X80" s="2168"/>
      <c r="Y80" s="2168"/>
      <c r="Z80" s="2168"/>
      <c r="AA80" s="2168"/>
      <c r="AB80" s="2168"/>
      <c r="AC80" s="2168"/>
      <c r="AD80" s="2168"/>
      <c r="AE80" s="2168"/>
      <c r="AF80" s="2168"/>
      <c r="AG80" s="2168"/>
    </row>
    <row r="81" spans="1:33" s="592" customFormat="1">
      <c r="A81" s="605"/>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596"/>
      <c r="AG81" s="596"/>
    </row>
    <row r="82" spans="1:33" s="592" customFormat="1">
      <c r="A82" s="605"/>
    </row>
    <row r="83" spans="1:33" s="592" customFormat="1">
      <c r="A83" s="605"/>
      <c r="D83" s="590" t="s">
        <v>1835</v>
      </c>
    </row>
    <row r="84" spans="1:33" s="592" customFormat="1">
      <c r="A84" s="605"/>
    </row>
    <row r="85" spans="1:33" s="592" customFormat="1">
      <c r="A85" s="605"/>
      <c r="D85" s="1797" t="s">
        <v>1836</v>
      </c>
      <c r="E85" s="1793"/>
      <c r="F85" s="1793"/>
      <c r="G85" s="1793"/>
      <c r="H85" s="1793"/>
      <c r="I85" s="1793"/>
      <c r="J85" s="1793"/>
      <c r="K85" s="1793"/>
      <c r="L85" s="1793"/>
      <c r="M85" s="1793"/>
      <c r="N85" s="1793"/>
      <c r="O85" s="1793"/>
      <c r="P85" s="1793"/>
      <c r="Q85" s="1793"/>
      <c r="R85" s="1793"/>
      <c r="S85" s="1793"/>
      <c r="T85" s="1793"/>
      <c r="U85" s="1793"/>
      <c r="V85" s="1793"/>
      <c r="W85" s="1793"/>
      <c r="X85" s="1793"/>
      <c r="Y85" s="1793"/>
      <c r="Z85" s="1793"/>
      <c r="AA85" s="1793"/>
      <c r="AB85" s="1793"/>
      <c r="AC85" s="1793"/>
      <c r="AD85" s="1793"/>
      <c r="AE85" s="1793"/>
      <c r="AF85" s="1793"/>
      <c r="AG85" s="1793"/>
    </row>
    <row r="86" spans="1:33" s="592" customFormat="1">
      <c r="A86" s="605"/>
      <c r="D86" s="1793"/>
      <c r="E86" s="1793"/>
      <c r="F86" s="1793"/>
      <c r="G86" s="1793"/>
      <c r="H86" s="1793"/>
      <c r="I86" s="1793"/>
      <c r="J86" s="1793"/>
      <c r="K86" s="1793"/>
      <c r="L86" s="1793"/>
      <c r="M86" s="1793"/>
      <c r="N86" s="1793"/>
      <c r="O86" s="1793"/>
      <c r="P86" s="1793"/>
      <c r="Q86" s="1793"/>
      <c r="R86" s="1793"/>
      <c r="S86" s="1793"/>
      <c r="T86" s="1793"/>
      <c r="U86" s="1793"/>
      <c r="V86" s="1793"/>
      <c r="W86" s="1793"/>
      <c r="X86" s="1793"/>
      <c r="Y86" s="1793"/>
      <c r="Z86" s="1793"/>
      <c r="AA86" s="1793"/>
      <c r="AB86" s="1793"/>
      <c r="AC86" s="1793"/>
      <c r="AD86" s="1793"/>
      <c r="AE86" s="1793"/>
      <c r="AF86" s="1793"/>
      <c r="AG86" s="1793"/>
    </row>
    <row r="87" spans="1:33" s="592" customFormat="1">
      <c r="A87" s="605"/>
    </row>
    <row r="88" spans="1:33" s="592" customFormat="1">
      <c r="A88" s="605"/>
      <c r="D88" s="1797" t="s">
        <v>3126</v>
      </c>
      <c r="E88" s="1793"/>
      <c r="F88" s="1793"/>
      <c r="G88" s="1793"/>
      <c r="H88" s="1793"/>
      <c r="I88" s="1793"/>
      <c r="J88" s="1793"/>
      <c r="K88" s="1793"/>
      <c r="L88" s="1793"/>
      <c r="M88" s="1793"/>
      <c r="N88" s="1793"/>
      <c r="O88" s="1793"/>
      <c r="P88" s="1793"/>
      <c r="Q88" s="1793"/>
      <c r="R88" s="1793"/>
      <c r="S88" s="1793"/>
      <c r="T88" s="1793"/>
      <c r="U88" s="1793"/>
      <c r="V88" s="1793"/>
      <c r="W88" s="1793"/>
      <c r="X88" s="1793"/>
      <c r="Y88" s="1793"/>
      <c r="Z88" s="1793"/>
      <c r="AA88" s="1793"/>
      <c r="AB88" s="1793"/>
      <c r="AC88" s="1793"/>
      <c r="AD88" s="1793"/>
      <c r="AE88" s="1793"/>
      <c r="AF88" s="1793"/>
      <c r="AG88" s="1793"/>
    </row>
    <row r="89" spans="1:33" s="592" customFormat="1">
      <c r="A89" s="605"/>
      <c r="D89" s="1793"/>
      <c r="E89" s="1793"/>
      <c r="F89" s="1793"/>
      <c r="G89" s="1793"/>
      <c r="H89" s="1793"/>
      <c r="I89" s="1793"/>
      <c r="J89" s="1793"/>
      <c r="K89" s="1793"/>
      <c r="L89" s="1793"/>
      <c r="M89" s="1793"/>
      <c r="N89" s="1793"/>
      <c r="O89" s="1793"/>
      <c r="P89" s="1793"/>
      <c r="Q89" s="1793"/>
      <c r="R89" s="1793"/>
      <c r="S89" s="1793"/>
      <c r="T89" s="1793"/>
      <c r="U89" s="1793"/>
      <c r="V89" s="1793"/>
      <c r="W89" s="1793"/>
      <c r="X89" s="1793"/>
      <c r="Y89" s="1793"/>
      <c r="Z89" s="1793"/>
      <c r="AA89" s="1793"/>
      <c r="AB89" s="1793"/>
      <c r="AC89" s="1793"/>
      <c r="AD89" s="1793"/>
      <c r="AE89" s="1793"/>
      <c r="AF89" s="1793"/>
      <c r="AG89" s="1793"/>
    </row>
    <row r="90" spans="1:33" s="592" customFormat="1">
      <c r="A90" s="605"/>
      <c r="D90" s="2178"/>
      <c r="E90" s="2178"/>
      <c r="F90" s="2178"/>
      <c r="G90" s="2178"/>
      <c r="H90" s="2178"/>
      <c r="I90" s="2178"/>
      <c r="J90" s="2178"/>
      <c r="K90" s="2178"/>
      <c r="L90" s="2178"/>
      <c r="M90" s="2178"/>
      <c r="N90" s="2178"/>
      <c r="O90" s="2178"/>
      <c r="P90" s="2178"/>
      <c r="Q90" s="2178"/>
      <c r="R90" s="2178"/>
      <c r="S90" s="2178"/>
      <c r="T90" s="2178"/>
      <c r="U90" s="2178"/>
      <c r="V90" s="2178"/>
      <c r="W90" s="2178"/>
      <c r="X90" s="2178"/>
      <c r="Y90" s="2178"/>
      <c r="Z90" s="2178"/>
      <c r="AA90" s="2178"/>
      <c r="AB90" s="2178"/>
      <c r="AC90" s="2178"/>
      <c r="AD90" s="2178"/>
      <c r="AE90" s="2178"/>
      <c r="AF90" s="2178"/>
      <c r="AG90" s="2178"/>
    </row>
    <row r="91" spans="1:33" s="592" customFormat="1" ht="15">
      <c r="A91" s="605"/>
      <c r="D91" s="1467"/>
      <c r="E91" s="1467"/>
      <c r="F91" s="1467"/>
      <c r="G91" s="1467"/>
      <c r="H91" s="1467"/>
      <c r="I91" s="1467"/>
      <c r="J91" s="1467"/>
      <c r="K91" s="1467"/>
      <c r="L91" s="1467"/>
      <c r="M91" s="1467"/>
      <c r="N91" s="1467"/>
      <c r="O91" s="1467"/>
      <c r="P91" s="1467"/>
      <c r="Q91" s="1467"/>
      <c r="R91" s="1467"/>
      <c r="S91" s="1467"/>
      <c r="T91" s="1467"/>
      <c r="U91" s="1467"/>
      <c r="V91" s="1467"/>
      <c r="W91" s="1467"/>
      <c r="X91" s="1467"/>
      <c r="Y91" s="1467"/>
      <c r="Z91" s="1467"/>
      <c r="AA91" s="1467"/>
      <c r="AB91" s="1467"/>
      <c r="AC91" s="1467"/>
      <c r="AD91" s="1467"/>
      <c r="AE91" s="1467"/>
      <c r="AF91" s="1467"/>
      <c r="AG91" s="1467"/>
    </row>
    <row r="92" spans="1:33" s="592" customFormat="1">
      <c r="A92" s="605"/>
      <c r="D92" s="1797" t="s">
        <v>3071</v>
      </c>
      <c r="E92" s="1793"/>
      <c r="F92" s="1793"/>
      <c r="G92" s="1793"/>
      <c r="H92" s="1793"/>
      <c r="I92" s="1793"/>
      <c r="J92" s="1793"/>
      <c r="K92" s="1793"/>
      <c r="L92" s="1793"/>
      <c r="M92" s="1793"/>
      <c r="N92" s="1793"/>
      <c r="O92" s="1793"/>
      <c r="P92" s="1793"/>
      <c r="Q92" s="1793"/>
      <c r="R92" s="1793"/>
      <c r="S92" s="1793"/>
      <c r="T92" s="1793"/>
      <c r="U92" s="1793"/>
      <c r="V92" s="1793"/>
      <c r="W92" s="1793"/>
      <c r="X92" s="1793"/>
      <c r="Y92" s="1793"/>
      <c r="Z92" s="1793"/>
      <c r="AA92" s="1793"/>
      <c r="AB92" s="1793"/>
      <c r="AC92" s="1793"/>
      <c r="AD92" s="1793"/>
      <c r="AE92" s="1793"/>
      <c r="AF92" s="1793"/>
      <c r="AG92" s="1793"/>
    </row>
    <row r="93" spans="1:33" s="592" customFormat="1">
      <c r="A93" s="605"/>
      <c r="D93" s="1793"/>
      <c r="E93" s="1793"/>
      <c r="F93" s="1793"/>
      <c r="G93" s="1793"/>
      <c r="H93" s="1793"/>
      <c r="I93" s="1793"/>
      <c r="J93" s="1793"/>
      <c r="K93" s="1793"/>
      <c r="L93" s="1793"/>
      <c r="M93" s="1793"/>
      <c r="N93" s="1793"/>
      <c r="O93" s="1793"/>
      <c r="P93" s="1793"/>
      <c r="Q93" s="1793"/>
      <c r="R93" s="1793"/>
      <c r="S93" s="1793"/>
      <c r="T93" s="1793"/>
      <c r="U93" s="1793"/>
      <c r="V93" s="1793"/>
      <c r="W93" s="1793"/>
      <c r="X93" s="1793"/>
      <c r="Y93" s="1793"/>
      <c r="Z93" s="1793"/>
      <c r="AA93" s="1793"/>
      <c r="AB93" s="1793"/>
      <c r="AC93" s="1793"/>
      <c r="AD93" s="1793"/>
      <c r="AE93" s="1793"/>
      <c r="AF93" s="1793"/>
      <c r="AG93" s="1793"/>
    </row>
    <row r="94" spans="1:33" s="592" customFormat="1">
      <c r="A94" s="605"/>
    </row>
    <row r="95" spans="1:33" s="592" customFormat="1" ht="14.25" customHeight="1">
      <c r="A95" s="605"/>
      <c r="D95" s="1797" t="s">
        <v>2434</v>
      </c>
      <c r="E95" s="1793"/>
      <c r="F95" s="1793"/>
      <c r="G95" s="1793"/>
      <c r="H95" s="1793"/>
      <c r="I95" s="1793"/>
      <c r="J95" s="1793"/>
      <c r="K95" s="1793"/>
      <c r="L95" s="1793"/>
      <c r="M95" s="1793"/>
      <c r="N95" s="1793"/>
      <c r="O95" s="1793"/>
      <c r="P95" s="1793"/>
      <c r="Q95" s="1793"/>
      <c r="R95" s="1793"/>
      <c r="S95" s="1793"/>
      <c r="T95" s="1793"/>
      <c r="U95" s="1793"/>
      <c r="V95" s="1793"/>
      <c r="W95" s="1793"/>
      <c r="X95" s="1793"/>
      <c r="Y95" s="1793"/>
      <c r="Z95" s="1793"/>
      <c r="AA95" s="1793"/>
      <c r="AB95" s="1793"/>
      <c r="AC95" s="1793"/>
      <c r="AD95" s="1793"/>
      <c r="AE95" s="1793"/>
      <c r="AF95" s="1793"/>
      <c r="AG95" s="1793"/>
    </row>
    <row r="96" spans="1:33" s="592" customFormat="1">
      <c r="A96" s="605"/>
      <c r="D96" s="1793"/>
      <c r="E96" s="1793"/>
      <c r="F96" s="1793"/>
      <c r="G96" s="1793"/>
      <c r="H96" s="1793"/>
      <c r="I96" s="1793"/>
      <c r="J96" s="1793"/>
      <c r="K96" s="1793"/>
      <c r="L96" s="1793"/>
      <c r="M96" s="1793"/>
      <c r="N96" s="1793"/>
      <c r="O96" s="1793"/>
      <c r="P96" s="1793"/>
      <c r="Q96" s="1793"/>
      <c r="R96" s="1793"/>
      <c r="S96" s="1793"/>
      <c r="T96" s="1793"/>
      <c r="U96" s="1793"/>
      <c r="V96" s="1793"/>
      <c r="W96" s="1793"/>
      <c r="X96" s="1793"/>
      <c r="Y96" s="1793"/>
      <c r="Z96" s="1793"/>
      <c r="AA96" s="1793"/>
      <c r="AB96" s="1793"/>
      <c r="AC96" s="1793"/>
      <c r="AD96" s="1793"/>
      <c r="AE96" s="1793"/>
      <c r="AF96" s="1793"/>
      <c r="AG96" s="1793"/>
    </row>
    <row r="97" spans="1:33" s="592" customFormat="1">
      <c r="A97" s="605"/>
      <c r="D97" s="1793"/>
      <c r="E97" s="1793"/>
      <c r="F97" s="1793"/>
      <c r="G97" s="1793"/>
      <c r="H97" s="1793"/>
      <c r="I97" s="1793"/>
      <c r="J97" s="1793"/>
      <c r="K97" s="1793"/>
      <c r="L97" s="1793"/>
      <c r="M97" s="1793"/>
      <c r="N97" s="1793"/>
      <c r="O97" s="1793"/>
      <c r="P97" s="1793"/>
      <c r="Q97" s="1793"/>
      <c r="R97" s="1793"/>
      <c r="S97" s="1793"/>
      <c r="T97" s="1793"/>
      <c r="U97" s="1793"/>
      <c r="V97" s="1793"/>
      <c r="W97" s="1793"/>
      <c r="X97" s="1793"/>
      <c r="Y97" s="1793"/>
      <c r="Z97" s="1793"/>
      <c r="AA97" s="1793"/>
      <c r="AB97" s="1793"/>
      <c r="AC97" s="1793"/>
      <c r="AD97" s="1793"/>
      <c r="AE97" s="1793"/>
      <c r="AF97" s="1793"/>
      <c r="AG97" s="1793"/>
    </row>
    <row r="98" spans="1:33" s="592" customFormat="1">
      <c r="A98" s="605"/>
      <c r="D98" s="1793"/>
      <c r="E98" s="1793"/>
      <c r="F98" s="1793"/>
      <c r="G98" s="1793"/>
      <c r="H98" s="1793"/>
      <c r="I98" s="1793"/>
      <c r="J98" s="1793"/>
      <c r="K98" s="1793"/>
      <c r="L98" s="1793"/>
      <c r="M98" s="1793"/>
      <c r="N98" s="1793"/>
      <c r="O98" s="1793"/>
      <c r="P98" s="1793"/>
      <c r="Q98" s="1793"/>
      <c r="R98" s="1793"/>
      <c r="S98" s="1793"/>
      <c r="T98" s="1793"/>
      <c r="U98" s="1793"/>
      <c r="V98" s="1793"/>
      <c r="W98" s="1793"/>
      <c r="X98" s="1793"/>
      <c r="Y98" s="1793"/>
      <c r="Z98" s="1793"/>
      <c r="AA98" s="1793"/>
      <c r="AB98" s="1793"/>
      <c r="AC98" s="1793"/>
      <c r="AD98" s="1793"/>
      <c r="AE98" s="1793"/>
      <c r="AF98" s="1793"/>
      <c r="AG98" s="1793"/>
    </row>
    <row r="99" spans="1:33" s="592" customFormat="1">
      <c r="A99" s="605"/>
    </row>
    <row r="100" spans="1:33" s="592" customFormat="1">
      <c r="A100" s="605"/>
      <c r="D100" s="590" t="s">
        <v>1837</v>
      </c>
    </row>
    <row r="101" spans="1:33" s="592" customFormat="1">
      <c r="A101" s="605"/>
    </row>
    <row r="102" spans="1:33" s="592" customFormat="1">
      <c r="A102" s="605"/>
      <c r="D102" s="1797" t="s">
        <v>3072</v>
      </c>
      <c r="E102" s="1793"/>
      <c r="F102" s="1793"/>
      <c r="G102" s="1793"/>
      <c r="H102" s="1793"/>
      <c r="I102" s="1793"/>
      <c r="J102" s="1793"/>
      <c r="K102" s="1793"/>
      <c r="L102" s="1793"/>
      <c r="M102" s="1793"/>
      <c r="N102" s="1793"/>
      <c r="O102" s="1793"/>
      <c r="P102" s="1793"/>
      <c r="Q102" s="1793"/>
      <c r="R102" s="1793"/>
      <c r="S102" s="1793"/>
      <c r="T102" s="1793"/>
      <c r="U102" s="1793"/>
      <c r="V102" s="1793"/>
      <c r="W102" s="1793"/>
      <c r="X102" s="1793"/>
      <c r="Y102" s="1793"/>
      <c r="Z102" s="1793"/>
      <c r="AA102" s="1793"/>
      <c r="AB102" s="1793"/>
      <c r="AC102" s="1793"/>
      <c r="AD102" s="1793"/>
      <c r="AE102" s="1793"/>
      <c r="AF102" s="1793"/>
      <c r="AG102" s="1793"/>
    </row>
    <row r="103" spans="1:33" s="592" customFormat="1">
      <c r="A103" s="605"/>
      <c r="D103" s="1793"/>
      <c r="E103" s="1793"/>
      <c r="F103" s="1793"/>
      <c r="G103" s="1793"/>
      <c r="H103" s="1793"/>
      <c r="I103" s="1793"/>
      <c r="J103" s="1793"/>
      <c r="K103" s="1793"/>
      <c r="L103" s="1793"/>
      <c r="M103" s="1793"/>
      <c r="N103" s="1793"/>
      <c r="O103" s="1793"/>
      <c r="P103" s="1793"/>
      <c r="Q103" s="1793"/>
      <c r="R103" s="1793"/>
      <c r="S103" s="1793"/>
      <c r="T103" s="1793"/>
      <c r="U103" s="1793"/>
      <c r="V103" s="1793"/>
      <c r="W103" s="1793"/>
      <c r="X103" s="1793"/>
      <c r="Y103" s="1793"/>
      <c r="Z103" s="1793"/>
      <c r="AA103" s="1793"/>
      <c r="AB103" s="1793"/>
      <c r="AC103" s="1793"/>
      <c r="AD103" s="1793"/>
      <c r="AE103" s="1793"/>
      <c r="AF103" s="1793"/>
      <c r="AG103" s="1793"/>
    </row>
    <row r="104" spans="1:33" s="592" customFormat="1">
      <c r="A104" s="605"/>
    </row>
    <row r="105" spans="1:33" s="592" customFormat="1">
      <c r="A105" s="605"/>
      <c r="D105" s="590" t="s">
        <v>1838</v>
      </c>
    </row>
    <row r="106" spans="1:33" s="592" customFormat="1">
      <c r="A106" s="605"/>
    </row>
    <row r="107" spans="1:33" s="592" customFormat="1">
      <c r="A107" s="605"/>
      <c r="D107" s="1797" t="s">
        <v>1839</v>
      </c>
      <c r="E107" s="1793"/>
      <c r="F107" s="1793"/>
      <c r="G107" s="1793"/>
      <c r="H107" s="1793"/>
      <c r="I107" s="1793"/>
      <c r="J107" s="1793"/>
      <c r="K107" s="1793"/>
      <c r="L107" s="1793"/>
      <c r="M107" s="1793"/>
      <c r="N107" s="1793"/>
      <c r="O107" s="1793"/>
      <c r="P107" s="1793"/>
      <c r="Q107" s="1793"/>
      <c r="R107" s="1793"/>
      <c r="S107" s="1793"/>
      <c r="T107" s="1793"/>
      <c r="U107" s="1793"/>
      <c r="V107" s="1793"/>
      <c r="W107" s="1793"/>
      <c r="X107" s="1793"/>
      <c r="Y107" s="1793"/>
      <c r="Z107" s="1793"/>
      <c r="AA107" s="1793"/>
      <c r="AB107" s="1793"/>
      <c r="AC107" s="1793"/>
      <c r="AD107" s="1793"/>
      <c r="AE107" s="1793"/>
      <c r="AF107" s="1793"/>
      <c r="AG107" s="1793"/>
    </row>
    <row r="108" spans="1:33" s="592" customFormat="1">
      <c r="A108" s="605"/>
      <c r="D108" s="1793"/>
      <c r="E108" s="1793"/>
      <c r="F108" s="1793"/>
      <c r="G108" s="1793"/>
      <c r="H108" s="1793"/>
      <c r="I108" s="1793"/>
      <c r="J108" s="1793"/>
      <c r="K108" s="1793"/>
      <c r="L108" s="1793"/>
      <c r="M108" s="1793"/>
      <c r="N108" s="1793"/>
      <c r="O108" s="1793"/>
      <c r="P108" s="1793"/>
      <c r="Q108" s="1793"/>
      <c r="R108" s="1793"/>
      <c r="S108" s="1793"/>
      <c r="T108" s="1793"/>
      <c r="U108" s="1793"/>
      <c r="V108" s="1793"/>
      <c r="W108" s="1793"/>
      <c r="X108" s="1793"/>
      <c r="Y108" s="1793"/>
      <c r="Z108" s="1793"/>
      <c r="AA108" s="1793"/>
      <c r="AB108" s="1793"/>
      <c r="AC108" s="1793"/>
      <c r="AD108" s="1793"/>
      <c r="AE108" s="1793"/>
      <c r="AF108" s="1793"/>
      <c r="AG108" s="1793"/>
    </row>
    <row r="109" spans="1:33" s="592" customFormat="1">
      <c r="A109" s="605"/>
    </row>
    <row r="110" spans="1:33" s="592" customFormat="1">
      <c r="A110" s="605"/>
      <c r="D110" s="1797" t="s">
        <v>1840</v>
      </c>
      <c r="E110" s="1793"/>
      <c r="F110" s="1793"/>
      <c r="G110" s="1793"/>
      <c r="H110" s="1793"/>
      <c r="I110" s="1793"/>
      <c r="J110" s="1793"/>
      <c r="K110" s="1793"/>
      <c r="L110" s="1793"/>
      <c r="M110" s="1793"/>
      <c r="N110" s="1793"/>
      <c r="O110" s="1793"/>
      <c r="P110" s="1793"/>
      <c r="Q110" s="1793"/>
      <c r="R110" s="1793"/>
      <c r="S110" s="1793"/>
      <c r="T110" s="1793"/>
      <c r="U110" s="1793"/>
      <c r="V110" s="1793"/>
      <c r="W110" s="1793"/>
      <c r="X110" s="1793"/>
      <c r="Y110" s="1793"/>
      <c r="Z110" s="1793"/>
      <c r="AA110" s="1793"/>
      <c r="AB110" s="1793"/>
      <c r="AC110" s="1793"/>
      <c r="AD110" s="1793"/>
      <c r="AE110" s="1793"/>
      <c r="AF110" s="1793"/>
      <c r="AG110" s="1793"/>
    </row>
    <row r="111" spans="1:33" s="592" customFormat="1">
      <c r="A111" s="605"/>
      <c r="D111" s="1793"/>
      <c r="E111" s="1793"/>
      <c r="F111" s="1793"/>
      <c r="G111" s="1793"/>
      <c r="H111" s="1793"/>
      <c r="I111" s="1793"/>
      <c r="J111" s="1793"/>
      <c r="K111" s="1793"/>
      <c r="L111" s="1793"/>
      <c r="M111" s="1793"/>
      <c r="N111" s="1793"/>
      <c r="O111" s="1793"/>
      <c r="P111" s="1793"/>
      <c r="Q111" s="1793"/>
      <c r="R111" s="1793"/>
      <c r="S111" s="1793"/>
      <c r="T111" s="1793"/>
      <c r="U111" s="1793"/>
      <c r="V111" s="1793"/>
      <c r="W111" s="1793"/>
      <c r="X111" s="1793"/>
      <c r="Y111" s="1793"/>
      <c r="Z111" s="1793"/>
      <c r="AA111" s="1793"/>
      <c r="AB111" s="1793"/>
      <c r="AC111" s="1793"/>
      <c r="AD111" s="1793"/>
      <c r="AE111" s="1793"/>
      <c r="AF111" s="1793"/>
      <c r="AG111" s="1793"/>
    </row>
    <row r="112" spans="1:33" s="592" customFormat="1">
      <c r="A112" s="605"/>
    </row>
    <row r="113" spans="1:33" s="592" customFormat="1" ht="14.25" customHeight="1">
      <c r="A113" s="605"/>
      <c r="D113" s="2177" t="s">
        <v>1841</v>
      </c>
      <c r="E113" s="1795"/>
      <c r="F113" s="1795"/>
      <c r="G113" s="1795"/>
      <c r="H113" s="1795"/>
      <c r="I113" s="1795"/>
      <c r="J113" s="1795"/>
      <c r="K113" s="1795"/>
      <c r="L113" s="1795"/>
      <c r="M113" s="1795"/>
      <c r="N113" s="1795"/>
      <c r="O113" s="1795"/>
      <c r="P113" s="1795"/>
      <c r="Q113" s="1795"/>
      <c r="R113" s="1795"/>
      <c r="S113" s="1795"/>
      <c r="T113" s="1795"/>
      <c r="U113" s="1795"/>
      <c r="V113" s="1795"/>
      <c r="W113" s="1795"/>
      <c r="X113" s="1795"/>
      <c r="Y113" s="1795"/>
      <c r="Z113" s="1795"/>
      <c r="AA113" s="1795"/>
      <c r="AB113" s="1795"/>
      <c r="AC113" s="1795"/>
      <c r="AD113" s="1795"/>
      <c r="AE113" s="1795"/>
      <c r="AF113" s="1795"/>
      <c r="AG113" s="1795"/>
    </row>
    <row r="114" spans="1:33" s="592" customFormat="1">
      <c r="A114" s="605"/>
      <c r="D114" s="607"/>
      <c r="E114" s="607"/>
      <c r="F114" s="607"/>
      <c r="G114" s="607"/>
      <c r="H114" s="607"/>
      <c r="I114" s="607"/>
      <c r="J114" s="607"/>
      <c r="K114" s="607"/>
      <c r="L114" s="607"/>
      <c r="M114" s="607"/>
      <c r="N114" s="607"/>
      <c r="O114" s="607"/>
      <c r="P114" s="607"/>
      <c r="Q114" s="607"/>
      <c r="R114" s="607"/>
      <c r="S114" s="607"/>
      <c r="T114" s="607"/>
      <c r="U114" s="607"/>
      <c r="V114" s="607"/>
      <c r="W114" s="607"/>
      <c r="X114" s="607"/>
      <c r="Y114" s="607"/>
      <c r="Z114" s="607"/>
      <c r="AA114" s="607"/>
      <c r="AB114" s="607"/>
      <c r="AC114" s="607"/>
      <c r="AD114" s="607"/>
      <c r="AE114" s="607"/>
      <c r="AF114" s="607"/>
      <c r="AG114" s="607"/>
    </row>
    <row r="115" spans="1:33" s="592" customFormat="1">
      <c r="A115" s="605"/>
      <c r="D115" s="1797" t="s">
        <v>1842</v>
      </c>
      <c r="E115" s="1793"/>
      <c r="F115" s="1793"/>
      <c r="G115" s="1793"/>
      <c r="H115" s="1793"/>
      <c r="I115" s="1793"/>
      <c r="J115" s="1793"/>
      <c r="K115" s="1793"/>
      <c r="L115" s="1793"/>
      <c r="M115" s="1793"/>
      <c r="N115" s="1793"/>
      <c r="O115" s="1793"/>
      <c r="P115" s="1793"/>
      <c r="Q115" s="1793"/>
      <c r="R115" s="1793"/>
      <c r="S115" s="1793"/>
      <c r="T115" s="1793"/>
      <c r="U115" s="1793"/>
      <c r="V115" s="1793"/>
      <c r="W115" s="1793"/>
      <c r="X115" s="1793"/>
      <c r="Y115" s="1793"/>
      <c r="Z115" s="1793"/>
      <c r="AA115" s="1793"/>
      <c r="AB115" s="1793"/>
      <c r="AC115" s="1793"/>
      <c r="AD115" s="1793"/>
      <c r="AE115" s="1793"/>
      <c r="AF115" s="1793"/>
      <c r="AG115" s="1793"/>
    </row>
    <row r="116" spans="1:33" s="592" customFormat="1">
      <c r="A116" s="605"/>
      <c r="D116" s="1793"/>
      <c r="E116" s="1793"/>
      <c r="F116" s="1793"/>
      <c r="G116" s="1793"/>
      <c r="H116" s="1793"/>
      <c r="I116" s="1793"/>
      <c r="J116" s="1793"/>
      <c r="K116" s="1793"/>
      <c r="L116" s="1793"/>
      <c r="M116" s="1793"/>
      <c r="N116" s="1793"/>
      <c r="O116" s="1793"/>
      <c r="P116" s="1793"/>
      <c r="Q116" s="1793"/>
      <c r="R116" s="1793"/>
      <c r="S116" s="1793"/>
      <c r="T116" s="1793"/>
      <c r="U116" s="1793"/>
      <c r="V116" s="1793"/>
      <c r="W116" s="1793"/>
      <c r="X116" s="1793"/>
      <c r="Y116" s="1793"/>
      <c r="Z116" s="1793"/>
      <c r="AA116" s="1793"/>
      <c r="AB116" s="1793"/>
      <c r="AC116" s="1793"/>
      <c r="AD116" s="1793"/>
      <c r="AE116" s="1793"/>
      <c r="AF116" s="1793"/>
      <c r="AG116" s="1793"/>
    </row>
    <row r="117" spans="1:33" s="592" customFormat="1">
      <c r="A117" s="605"/>
    </row>
    <row r="118" spans="1:33" s="592" customFormat="1">
      <c r="A118" s="605"/>
      <c r="D118" s="609" t="s">
        <v>1843</v>
      </c>
    </row>
    <row r="119" spans="1:33" s="592" customFormat="1">
      <c r="A119" s="605"/>
    </row>
    <row r="120" spans="1:33" s="592" customFormat="1">
      <c r="A120" s="605"/>
      <c r="D120" s="1797" t="s">
        <v>1844</v>
      </c>
      <c r="E120" s="1793"/>
      <c r="F120" s="1793"/>
      <c r="G120" s="1793"/>
      <c r="H120" s="1793"/>
      <c r="I120" s="1793"/>
      <c r="J120" s="1793"/>
      <c r="K120" s="1793"/>
      <c r="L120" s="1793"/>
      <c r="M120" s="1793"/>
      <c r="N120" s="1793"/>
      <c r="O120" s="1793"/>
      <c r="P120" s="1793"/>
      <c r="Q120" s="1793"/>
      <c r="R120" s="1793"/>
      <c r="S120" s="1793"/>
      <c r="T120" s="1793"/>
      <c r="U120" s="1793"/>
      <c r="V120" s="1793"/>
      <c r="W120" s="1793"/>
      <c r="X120" s="1793"/>
      <c r="Y120" s="1793"/>
      <c r="Z120" s="1793"/>
      <c r="AA120" s="1793"/>
      <c r="AB120" s="1793"/>
      <c r="AC120" s="1793"/>
      <c r="AD120" s="1793"/>
      <c r="AE120" s="1793"/>
      <c r="AF120" s="1793"/>
      <c r="AG120" s="1793"/>
    </row>
    <row r="121" spans="1:33" s="592" customFormat="1">
      <c r="A121" s="605"/>
      <c r="D121" s="1793"/>
      <c r="E121" s="1793"/>
      <c r="F121" s="1793"/>
      <c r="G121" s="1793"/>
      <c r="H121" s="1793"/>
      <c r="I121" s="1793"/>
      <c r="J121" s="1793"/>
      <c r="K121" s="1793"/>
      <c r="L121" s="1793"/>
      <c r="M121" s="1793"/>
      <c r="N121" s="1793"/>
      <c r="O121" s="1793"/>
      <c r="P121" s="1793"/>
      <c r="Q121" s="1793"/>
      <c r="R121" s="1793"/>
      <c r="S121" s="1793"/>
      <c r="T121" s="1793"/>
      <c r="U121" s="1793"/>
      <c r="V121" s="1793"/>
      <c r="W121" s="1793"/>
      <c r="X121" s="1793"/>
      <c r="Y121" s="1793"/>
      <c r="Z121" s="1793"/>
      <c r="AA121" s="1793"/>
      <c r="AB121" s="1793"/>
      <c r="AC121" s="1793"/>
      <c r="AD121" s="1793"/>
      <c r="AE121" s="1793"/>
      <c r="AF121" s="1793"/>
      <c r="AG121" s="1793"/>
    </row>
    <row r="122" spans="1:33" s="592" customFormat="1">
      <c r="A122" s="605"/>
      <c r="D122" s="1793"/>
      <c r="E122" s="1793"/>
      <c r="F122" s="1793"/>
      <c r="G122" s="1793"/>
      <c r="H122" s="1793"/>
      <c r="I122" s="1793"/>
      <c r="J122" s="1793"/>
      <c r="K122" s="1793"/>
      <c r="L122" s="1793"/>
      <c r="M122" s="1793"/>
      <c r="N122" s="1793"/>
      <c r="O122" s="1793"/>
      <c r="P122" s="1793"/>
      <c r="Q122" s="1793"/>
      <c r="R122" s="1793"/>
      <c r="S122" s="1793"/>
      <c r="T122" s="1793"/>
      <c r="U122" s="1793"/>
      <c r="V122" s="1793"/>
      <c r="W122" s="1793"/>
      <c r="X122" s="1793"/>
      <c r="Y122" s="1793"/>
      <c r="Z122" s="1793"/>
      <c r="AA122" s="1793"/>
      <c r="AB122" s="1793"/>
      <c r="AC122" s="1793"/>
      <c r="AD122" s="1793"/>
      <c r="AE122" s="1793"/>
      <c r="AF122" s="1793"/>
      <c r="AG122" s="1793"/>
    </row>
    <row r="123" spans="1:33" s="592" customFormat="1">
      <c r="A123" s="605"/>
      <c r="D123" s="610"/>
      <c r="E123" s="610"/>
      <c r="F123" s="610"/>
      <c r="G123" s="610"/>
      <c r="H123" s="610"/>
      <c r="I123" s="610"/>
      <c r="J123" s="610"/>
      <c r="K123" s="610"/>
      <c r="L123" s="610"/>
      <c r="M123" s="610"/>
      <c r="N123" s="610"/>
      <c r="O123" s="610"/>
      <c r="P123" s="610"/>
      <c r="Q123" s="610"/>
      <c r="R123" s="610"/>
      <c r="S123" s="610"/>
      <c r="T123" s="610"/>
      <c r="U123" s="610"/>
      <c r="V123" s="610"/>
      <c r="W123" s="610"/>
      <c r="X123" s="610"/>
      <c r="Y123" s="610"/>
      <c r="Z123" s="610"/>
      <c r="AA123" s="610"/>
      <c r="AB123" s="610"/>
      <c r="AC123" s="610"/>
      <c r="AD123" s="610"/>
    </row>
    <row r="124" spans="1:33" s="592" customFormat="1" ht="29.25" customHeight="1" thickBot="1">
      <c r="A124" s="605"/>
      <c r="D124" s="611"/>
      <c r="E124" s="611"/>
      <c r="F124" s="611"/>
      <c r="G124" s="611"/>
      <c r="H124" s="611"/>
      <c r="I124" s="611"/>
      <c r="J124" s="611"/>
      <c r="K124" s="611"/>
      <c r="L124" s="611"/>
      <c r="M124" s="611"/>
      <c r="N124" s="611"/>
      <c r="O124" s="1802" t="s">
        <v>1845</v>
      </c>
      <c r="P124" s="1802"/>
      <c r="Q124" s="1802"/>
      <c r="R124" s="1802"/>
      <c r="S124" s="1802"/>
      <c r="T124" s="1802" t="s">
        <v>1846</v>
      </c>
      <c r="U124" s="1802"/>
      <c r="V124" s="1802"/>
      <c r="W124" s="1802"/>
      <c r="X124" s="1802"/>
      <c r="Y124" s="1802" t="s">
        <v>1847</v>
      </c>
      <c r="Z124" s="1802"/>
      <c r="AA124" s="1802"/>
      <c r="AB124" s="1802"/>
      <c r="AC124" s="1802"/>
    </row>
    <row r="125" spans="1:33" s="592" customFormat="1">
      <c r="A125" s="605"/>
      <c r="D125" s="2176" t="s">
        <v>1848</v>
      </c>
      <c r="E125" s="1799"/>
      <c r="F125" s="1799"/>
      <c r="G125" s="1799"/>
      <c r="H125" s="1799"/>
      <c r="I125" s="1799"/>
      <c r="J125" s="1799"/>
      <c r="K125" s="1799"/>
      <c r="L125" s="1799"/>
      <c r="M125" s="1799"/>
      <c r="N125" s="1799"/>
      <c r="O125" s="1800" t="str">
        <f>'Notes- SK Template'!O69</f>
        <v>-</v>
      </c>
      <c r="P125" s="1800"/>
      <c r="Q125" s="1800"/>
      <c r="R125" s="1800"/>
      <c r="S125" s="1800"/>
      <c r="T125" s="1800" t="str">
        <f>'Notes- SK Template'!T69</f>
        <v>-</v>
      </c>
      <c r="U125" s="1800"/>
      <c r="V125" s="1800"/>
      <c r="W125" s="1800"/>
      <c r="X125" s="1800"/>
      <c r="Y125" s="1800" t="str">
        <f>'Notes- SK Template'!Y69</f>
        <v>-</v>
      </c>
      <c r="Z125" s="1800"/>
      <c r="AA125" s="1800"/>
      <c r="AB125" s="1800"/>
      <c r="AC125" s="1800"/>
    </row>
    <row r="126" spans="1:33" s="592" customFormat="1">
      <c r="A126" s="605"/>
      <c r="D126" s="2176" t="s">
        <v>1849</v>
      </c>
      <c r="E126" s="1799"/>
      <c r="F126" s="1799"/>
      <c r="G126" s="1799"/>
      <c r="H126" s="1799"/>
      <c r="I126" s="1799"/>
      <c r="J126" s="1799"/>
      <c r="K126" s="1799"/>
      <c r="L126" s="1799"/>
      <c r="M126" s="1799"/>
      <c r="N126" s="1799"/>
      <c r="O126" s="1800" t="str">
        <f>'Notes- SK Template'!O70</f>
        <v>-</v>
      </c>
      <c r="P126" s="1800"/>
      <c r="Q126" s="1800"/>
      <c r="R126" s="1800"/>
      <c r="S126" s="1800"/>
      <c r="T126" s="1800" t="str">
        <f>'Notes- SK Template'!T70</f>
        <v>-</v>
      </c>
      <c r="U126" s="1800"/>
      <c r="V126" s="1800"/>
      <c r="W126" s="1800"/>
      <c r="X126" s="1800"/>
      <c r="Y126" s="1800" t="str">
        <f>'Notes- SK Template'!Y70</f>
        <v>-</v>
      </c>
      <c r="Z126" s="1800"/>
      <c r="AA126" s="1800"/>
      <c r="AB126" s="1800"/>
      <c r="AC126" s="1800"/>
    </row>
    <row r="127" spans="1:33" s="592" customFormat="1">
      <c r="A127" s="605"/>
      <c r="D127" s="2176" t="s">
        <v>1850</v>
      </c>
      <c r="E127" s="1799"/>
      <c r="F127" s="1799"/>
      <c r="G127" s="1799"/>
      <c r="H127" s="1799"/>
      <c r="I127" s="1799"/>
      <c r="J127" s="1799"/>
      <c r="K127" s="1799"/>
      <c r="L127" s="1799"/>
      <c r="M127" s="1799"/>
      <c r="N127" s="1799"/>
      <c r="O127" s="1800" t="str">
        <f>'Notes- SK Template'!O71</f>
        <v>-</v>
      </c>
      <c r="P127" s="1800"/>
      <c r="Q127" s="1800"/>
      <c r="R127" s="1800"/>
      <c r="S127" s="1800"/>
      <c r="T127" s="1800" t="str">
        <f>'Notes- SK Template'!T71</f>
        <v>-</v>
      </c>
      <c r="U127" s="1800"/>
      <c r="V127" s="1800"/>
      <c r="W127" s="1800"/>
      <c r="X127" s="1800"/>
      <c r="Y127" s="1800" t="str">
        <f>'Notes- SK Template'!Y71</f>
        <v>-</v>
      </c>
      <c r="Z127" s="1800"/>
      <c r="AA127" s="1800"/>
      <c r="AB127" s="1800"/>
      <c r="AC127" s="1800"/>
    </row>
    <row r="128" spans="1:33" s="592" customFormat="1">
      <c r="A128" s="605"/>
      <c r="D128" s="1799" t="s">
        <v>22</v>
      </c>
      <c r="E128" s="1799"/>
      <c r="F128" s="1799"/>
      <c r="G128" s="1799"/>
      <c r="H128" s="1799"/>
      <c r="I128" s="1799"/>
      <c r="J128" s="1799"/>
      <c r="K128" s="1799"/>
      <c r="L128" s="1799"/>
      <c r="M128" s="1799"/>
      <c r="N128" s="1799"/>
      <c r="O128" s="1800" t="str">
        <f>'Notes- SK Template'!O72</f>
        <v>-</v>
      </c>
      <c r="P128" s="1800"/>
      <c r="Q128" s="1800"/>
      <c r="R128" s="1800"/>
      <c r="S128" s="1800"/>
      <c r="T128" s="1800" t="str">
        <f>'Notes- SK Template'!T72</f>
        <v>-</v>
      </c>
      <c r="U128" s="1800"/>
      <c r="V128" s="1800"/>
      <c r="W128" s="1800"/>
      <c r="X128" s="1800"/>
      <c r="Y128" s="1800" t="str">
        <f>'Notes- SK Template'!Y72</f>
        <v>-</v>
      </c>
      <c r="Z128" s="1800"/>
      <c r="AA128" s="1800"/>
      <c r="AB128" s="1800"/>
      <c r="AC128" s="1800"/>
    </row>
    <row r="129" spans="1:33" s="592" customFormat="1">
      <c r="A129" s="605"/>
      <c r="D129" s="2179" t="s">
        <v>1851</v>
      </c>
      <c r="E129" s="1803"/>
      <c r="F129" s="1803"/>
      <c r="G129" s="1803"/>
      <c r="H129" s="1803"/>
      <c r="I129" s="1803"/>
      <c r="J129" s="1803"/>
      <c r="K129" s="1803"/>
      <c r="L129" s="1803"/>
      <c r="M129" s="1803"/>
      <c r="N129" s="1803"/>
      <c r="O129" s="1804" t="str">
        <f>'Notes- SK Template'!O73</f>
        <v>-</v>
      </c>
      <c r="P129" s="1804"/>
      <c r="Q129" s="1804"/>
      <c r="R129" s="1804"/>
      <c r="S129" s="1804"/>
      <c r="T129" s="1804" t="str">
        <f>'Notes- SK Template'!T73</f>
        <v>-</v>
      </c>
      <c r="U129" s="1804"/>
      <c r="V129" s="1804"/>
      <c r="W129" s="1804"/>
      <c r="X129" s="1804"/>
      <c r="Y129" s="1804" t="str">
        <f>'Notes- SK Template'!Y73</f>
        <v>-</v>
      </c>
      <c r="Z129" s="1804"/>
      <c r="AA129" s="1804"/>
      <c r="AB129" s="1804"/>
      <c r="AC129" s="1804"/>
    </row>
    <row r="130" spans="1:33" s="592" customFormat="1">
      <c r="A130" s="605"/>
      <c r="D130" s="606"/>
    </row>
    <row r="131" spans="1:33" s="592" customFormat="1">
      <c r="A131" s="605"/>
      <c r="D131" s="1797" t="s">
        <v>1852</v>
      </c>
      <c r="E131" s="1793"/>
      <c r="F131" s="1793"/>
      <c r="G131" s="1793"/>
      <c r="H131" s="1793"/>
      <c r="I131" s="1793"/>
      <c r="J131" s="1793"/>
      <c r="K131" s="1793"/>
      <c r="L131" s="1793"/>
      <c r="M131" s="1793"/>
      <c r="N131" s="1793"/>
      <c r="O131" s="1793"/>
      <c r="P131" s="1793"/>
      <c r="Q131" s="1793"/>
      <c r="R131" s="1793"/>
      <c r="S131" s="1793"/>
      <c r="T131" s="1793"/>
      <c r="U131" s="1793"/>
      <c r="V131" s="1793"/>
      <c r="W131" s="1793"/>
      <c r="X131" s="1793"/>
      <c r="Y131" s="1793"/>
      <c r="Z131" s="1793"/>
      <c r="AA131" s="1793"/>
      <c r="AB131" s="1793"/>
      <c r="AC131" s="1793"/>
      <c r="AD131" s="1793"/>
      <c r="AE131" s="1793"/>
      <c r="AF131" s="1793"/>
      <c r="AG131" s="1793"/>
    </row>
    <row r="132" spans="1:33" s="592" customFormat="1">
      <c r="A132" s="605"/>
      <c r="D132" s="1793"/>
      <c r="E132" s="1793"/>
      <c r="F132" s="1793"/>
      <c r="G132" s="1793"/>
      <c r="H132" s="1793"/>
      <c r="I132" s="1793"/>
      <c r="J132" s="1793"/>
      <c r="K132" s="1793"/>
      <c r="L132" s="1793"/>
      <c r="M132" s="1793"/>
      <c r="N132" s="1793"/>
      <c r="O132" s="1793"/>
      <c r="P132" s="1793"/>
      <c r="Q132" s="1793"/>
      <c r="R132" s="1793"/>
      <c r="S132" s="1793"/>
      <c r="T132" s="1793"/>
      <c r="U132" s="1793"/>
      <c r="V132" s="1793"/>
      <c r="W132" s="1793"/>
      <c r="X132" s="1793"/>
      <c r="Y132" s="1793"/>
      <c r="Z132" s="1793"/>
      <c r="AA132" s="1793"/>
      <c r="AB132" s="1793"/>
      <c r="AC132" s="1793"/>
      <c r="AD132" s="1793"/>
      <c r="AE132" s="1793"/>
      <c r="AF132" s="1793"/>
      <c r="AG132" s="1793"/>
    </row>
    <row r="133" spans="1:33" s="592" customFormat="1">
      <c r="A133" s="605"/>
    </row>
    <row r="134" spans="1:33" s="592" customFormat="1">
      <c r="A134" s="605"/>
      <c r="D134" s="590" t="s">
        <v>1853</v>
      </c>
    </row>
    <row r="135" spans="1:33" s="592" customFormat="1">
      <c r="A135" s="605"/>
    </row>
    <row r="136" spans="1:33" s="592" customFormat="1">
      <c r="A136" s="605"/>
      <c r="D136" s="1797" t="s">
        <v>1854</v>
      </c>
      <c r="E136" s="1793"/>
      <c r="F136" s="1793"/>
      <c r="G136" s="1793"/>
      <c r="H136" s="1793"/>
      <c r="I136" s="1793"/>
      <c r="J136" s="1793"/>
      <c r="K136" s="1793"/>
      <c r="L136" s="1793"/>
      <c r="M136" s="1793"/>
      <c r="N136" s="1793"/>
      <c r="O136" s="1793"/>
      <c r="P136" s="1793"/>
      <c r="Q136" s="1793"/>
      <c r="R136" s="1793"/>
      <c r="S136" s="1793"/>
      <c r="T136" s="1793"/>
      <c r="U136" s="1793"/>
      <c r="V136" s="1793"/>
      <c r="W136" s="1793"/>
      <c r="X136" s="1793"/>
      <c r="Y136" s="1793"/>
      <c r="Z136" s="1793"/>
      <c r="AA136" s="1793"/>
      <c r="AB136" s="1793"/>
      <c r="AC136" s="1793"/>
      <c r="AD136" s="1793"/>
      <c r="AE136" s="1793"/>
      <c r="AF136" s="1793"/>
      <c r="AG136" s="1793"/>
    </row>
    <row r="137" spans="1:33" s="592" customFormat="1">
      <c r="A137" s="605"/>
      <c r="D137" s="1793"/>
      <c r="E137" s="1793"/>
      <c r="F137" s="1793"/>
      <c r="G137" s="1793"/>
      <c r="H137" s="1793"/>
      <c r="I137" s="1793"/>
      <c r="J137" s="1793"/>
      <c r="K137" s="1793"/>
      <c r="L137" s="1793"/>
      <c r="M137" s="1793"/>
      <c r="N137" s="1793"/>
      <c r="O137" s="1793"/>
      <c r="P137" s="1793"/>
      <c r="Q137" s="1793"/>
      <c r="R137" s="1793"/>
      <c r="S137" s="1793"/>
      <c r="T137" s="1793"/>
      <c r="U137" s="1793"/>
      <c r="V137" s="1793"/>
      <c r="W137" s="1793"/>
      <c r="X137" s="1793"/>
      <c r="Y137" s="1793"/>
      <c r="Z137" s="1793"/>
      <c r="AA137" s="1793"/>
      <c r="AB137" s="1793"/>
      <c r="AC137" s="1793"/>
      <c r="AD137" s="1793"/>
      <c r="AE137" s="1793"/>
      <c r="AF137" s="1793"/>
      <c r="AG137" s="1793"/>
    </row>
    <row r="138" spans="1:33" s="592" customFormat="1">
      <c r="A138" s="605"/>
    </row>
    <row r="139" spans="1:33" s="592" customFormat="1">
      <c r="A139" s="605"/>
      <c r="D139" s="1797" t="s">
        <v>1855</v>
      </c>
      <c r="E139" s="1793"/>
      <c r="F139" s="1793"/>
      <c r="G139" s="1793"/>
      <c r="H139" s="1793"/>
      <c r="I139" s="1793"/>
      <c r="J139" s="1793"/>
      <c r="K139" s="1793"/>
      <c r="L139" s="1793"/>
      <c r="M139" s="1793"/>
      <c r="N139" s="1793"/>
      <c r="O139" s="1793"/>
      <c r="P139" s="1793"/>
      <c r="Q139" s="1793"/>
      <c r="R139" s="1793"/>
      <c r="S139" s="1793"/>
      <c r="T139" s="1793"/>
      <c r="U139" s="1793"/>
      <c r="V139" s="1793"/>
      <c r="W139" s="1793"/>
      <c r="X139" s="1793"/>
      <c r="Y139" s="1793"/>
      <c r="Z139" s="1793"/>
      <c r="AA139" s="1793"/>
      <c r="AB139" s="1793"/>
      <c r="AC139" s="1793"/>
      <c r="AD139" s="1793"/>
      <c r="AE139" s="1793"/>
      <c r="AF139" s="1793"/>
      <c r="AG139" s="1793"/>
    </row>
    <row r="140" spans="1:33" s="592" customFormat="1">
      <c r="A140" s="605"/>
      <c r="D140" s="1793"/>
      <c r="E140" s="1793"/>
      <c r="F140" s="1793"/>
      <c r="G140" s="1793"/>
      <c r="H140" s="1793"/>
      <c r="I140" s="1793"/>
      <c r="J140" s="1793"/>
      <c r="K140" s="1793"/>
      <c r="L140" s="1793"/>
      <c r="M140" s="1793"/>
      <c r="N140" s="1793"/>
      <c r="O140" s="1793"/>
      <c r="P140" s="1793"/>
      <c r="Q140" s="1793"/>
      <c r="R140" s="1793"/>
      <c r="S140" s="1793"/>
      <c r="T140" s="1793"/>
      <c r="U140" s="1793"/>
      <c r="V140" s="1793"/>
      <c r="W140" s="1793"/>
      <c r="X140" s="1793"/>
      <c r="Y140" s="1793"/>
      <c r="Z140" s="1793"/>
      <c r="AA140" s="1793"/>
      <c r="AB140" s="1793"/>
      <c r="AC140" s="1793"/>
      <c r="AD140" s="1793"/>
      <c r="AE140" s="1793"/>
      <c r="AF140" s="1793"/>
      <c r="AG140" s="1793"/>
    </row>
    <row r="141" spans="1:33" s="592" customFormat="1">
      <c r="A141" s="605"/>
    </row>
    <row r="142" spans="1:33" s="592" customFormat="1">
      <c r="A142" s="605"/>
      <c r="D142" s="1797" t="s">
        <v>1856</v>
      </c>
      <c r="E142" s="1793"/>
      <c r="F142" s="1793"/>
      <c r="G142" s="1793"/>
      <c r="H142" s="1793"/>
      <c r="I142" s="1793"/>
      <c r="J142" s="1793"/>
      <c r="K142" s="1793"/>
      <c r="L142" s="1793"/>
      <c r="M142" s="1793"/>
      <c r="N142" s="1793"/>
      <c r="O142" s="1793"/>
      <c r="P142" s="1793"/>
      <c r="Q142" s="1793"/>
      <c r="R142" s="1793"/>
      <c r="S142" s="1793"/>
      <c r="T142" s="1793"/>
      <c r="U142" s="1793"/>
      <c r="V142" s="1793"/>
      <c r="W142" s="1793"/>
      <c r="X142" s="1793"/>
      <c r="Y142" s="1793"/>
      <c r="Z142" s="1793"/>
      <c r="AA142" s="1793"/>
      <c r="AB142" s="1793"/>
      <c r="AC142" s="1793"/>
      <c r="AD142" s="1793"/>
      <c r="AE142" s="1793"/>
      <c r="AF142" s="1793"/>
      <c r="AG142" s="1793"/>
    </row>
    <row r="143" spans="1:33" s="592" customFormat="1">
      <c r="A143" s="605"/>
      <c r="D143" s="1793"/>
      <c r="E143" s="1793"/>
      <c r="F143" s="1793"/>
      <c r="G143" s="1793"/>
      <c r="H143" s="1793"/>
      <c r="I143" s="1793"/>
      <c r="J143" s="1793"/>
      <c r="K143" s="1793"/>
      <c r="L143" s="1793"/>
      <c r="M143" s="1793"/>
      <c r="N143" s="1793"/>
      <c r="O143" s="1793"/>
      <c r="P143" s="1793"/>
      <c r="Q143" s="1793"/>
      <c r="R143" s="1793"/>
      <c r="S143" s="1793"/>
      <c r="T143" s="1793"/>
      <c r="U143" s="1793"/>
      <c r="V143" s="1793"/>
      <c r="W143" s="1793"/>
      <c r="X143" s="1793"/>
      <c r="Y143" s="1793"/>
      <c r="Z143" s="1793"/>
      <c r="AA143" s="1793"/>
      <c r="AB143" s="1793"/>
      <c r="AC143" s="1793"/>
      <c r="AD143" s="1793"/>
      <c r="AE143" s="1793"/>
      <c r="AF143" s="1793"/>
      <c r="AG143" s="1793"/>
    </row>
    <row r="144" spans="1:33" s="592" customFormat="1">
      <c r="A144" s="605"/>
      <c r="D144" s="1793"/>
      <c r="E144" s="1793"/>
      <c r="F144" s="1793"/>
      <c r="G144" s="1793"/>
      <c r="H144" s="1793"/>
      <c r="I144" s="1793"/>
      <c r="J144" s="1793"/>
      <c r="K144" s="1793"/>
      <c r="L144" s="1793"/>
      <c r="M144" s="1793"/>
      <c r="N144" s="1793"/>
      <c r="O144" s="1793"/>
      <c r="P144" s="1793"/>
      <c r="Q144" s="1793"/>
      <c r="R144" s="1793"/>
      <c r="S144" s="1793"/>
      <c r="T144" s="1793"/>
      <c r="U144" s="1793"/>
      <c r="V144" s="1793"/>
      <c r="W144" s="1793"/>
      <c r="X144" s="1793"/>
      <c r="Y144" s="1793"/>
      <c r="Z144" s="1793"/>
      <c r="AA144" s="1793"/>
      <c r="AB144" s="1793"/>
      <c r="AC144" s="1793"/>
      <c r="AD144" s="1793"/>
      <c r="AE144" s="1793"/>
      <c r="AF144" s="1793"/>
      <c r="AG144" s="1793"/>
    </row>
    <row r="145" spans="1:33" s="592" customFormat="1">
      <c r="A145" s="605"/>
    </row>
    <row r="146" spans="1:33" s="592" customFormat="1">
      <c r="A146" s="605"/>
      <c r="D146" s="2177" t="s">
        <v>1857</v>
      </c>
      <c r="E146" s="1795"/>
      <c r="F146" s="1795"/>
      <c r="G146" s="1795"/>
      <c r="H146" s="1795"/>
      <c r="I146" s="1795"/>
      <c r="J146" s="1795"/>
      <c r="K146" s="1795"/>
      <c r="L146" s="1795"/>
      <c r="M146" s="1795"/>
      <c r="N146" s="1795"/>
      <c r="O146" s="1795"/>
      <c r="P146" s="1795"/>
      <c r="Q146" s="1795"/>
      <c r="R146" s="1795"/>
      <c r="S146" s="1795"/>
      <c r="T146" s="1795"/>
      <c r="U146" s="1795"/>
      <c r="V146" s="1795"/>
      <c r="W146" s="1795"/>
      <c r="X146" s="1795"/>
      <c r="Y146" s="1795"/>
      <c r="Z146" s="1795"/>
      <c r="AA146" s="1795"/>
      <c r="AB146" s="1795"/>
      <c r="AC146" s="1795"/>
      <c r="AD146" s="1795"/>
      <c r="AE146" s="1795"/>
      <c r="AF146" s="1795"/>
      <c r="AG146" s="1795"/>
    </row>
    <row r="147" spans="1:33" s="592" customFormat="1">
      <c r="A147" s="605"/>
    </row>
    <row r="148" spans="1:33" s="592" customFormat="1">
      <c r="A148" s="605"/>
      <c r="D148" s="1797" t="s">
        <v>1858</v>
      </c>
      <c r="E148" s="1793"/>
      <c r="F148" s="1793"/>
      <c r="G148" s="1793"/>
      <c r="H148" s="1793"/>
      <c r="I148" s="1793"/>
      <c r="J148" s="1793"/>
      <c r="K148" s="1793"/>
      <c r="L148" s="1793"/>
      <c r="M148" s="1793"/>
      <c r="N148" s="1793"/>
      <c r="O148" s="1793"/>
      <c r="P148" s="1793"/>
      <c r="Q148" s="1793"/>
      <c r="R148" s="1793"/>
      <c r="S148" s="1793"/>
      <c r="T148" s="1793"/>
      <c r="U148" s="1793"/>
      <c r="V148" s="1793"/>
      <c r="W148" s="1793"/>
      <c r="X148" s="1793"/>
      <c r="Y148" s="1793"/>
      <c r="Z148" s="1793"/>
      <c r="AA148" s="1793"/>
      <c r="AB148" s="1793"/>
      <c r="AC148" s="1793"/>
      <c r="AD148" s="1793"/>
      <c r="AE148" s="1793"/>
      <c r="AF148" s="1793"/>
      <c r="AG148" s="1793"/>
    </row>
    <row r="149" spans="1:33" s="592" customFormat="1">
      <c r="A149" s="605"/>
      <c r="D149" s="1793"/>
      <c r="E149" s="1793"/>
      <c r="F149" s="1793"/>
      <c r="G149" s="1793"/>
      <c r="H149" s="1793"/>
      <c r="I149" s="1793"/>
      <c r="J149" s="1793"/>
      <c r="K149" s="1793"/>
      <c r="L149" s="1793"/>
      <c r="M149" s="1793"/>
      <c r="N149" s="1793"/>
      <c r="O149" s="1793"/>
      <c r="P149" s="1793"/>
      <c r="Q149" s="1793"/>
      <c r="R149" s="1793"/>
      <c r="S149" s="1793"/>
      <c r="T149" s="1793"/>
      <c r="U149" s="1793"/>
      <c r="V149" s="1793"/>
      <c r="W149" s="1793"/>
      <c r="X149" s="1793"/>
      <c r="Y149" s="1793"/>
      <c r="Z149" s="1793"/>
      <c r="AA149" s="1793"/>
      <c r="AB149" s="1793"/>
      <c r="AC149" s="1793"/>
      <c r="AD149" s="1793"/>
      <c r="AE149" s="1793"/>
      <c r="AF149" s="1793"/>
      <c r="AG149" s="1793"/>
    </row>
    <row r="150" spans="1:33" s="592" customFormat="1">
      <c r="A150" s="605"/>
    </row>
    <row r="151" spans="1:33" s="592" customFormat="1">
      <c r="A151" s="605"/>
      <c r="D151" s="1797" t="s">
        <v>1859</v>
      </c>
      <c r="E151" s="1793"/>
      <c r="F151" s="1793"/>
      <c r="G151" s="1793"/>
      <c r="H151" s="1793"/>
      <c r="I151" s="1793"/>
      <c r="J151" s="1793"/>
      <c r="K151" s="1793"/>
      <c r="L151" s="1793"/>
      <c r="M151" s="1793"/>
      <c r="N151" s="1793"/>
      <c r="O151" s="1793"/>
      <c r="P151" s="1793"/>
      <c r="Q151" s="1793"/>
      <c r="R151" s="1793"/>
      <c r="S151" s="1793"/>
      <c r="T151" s="1793"/>
      <c r="U151" s="1793"/>
      <c r="V151" s="1793"/>
      <c r="W151" s="1793"/>
      <c r="X151" s="1793"/>
      <c r="Y151" s="1793"/>
      <c r="Z151" s="1793"/>
      <c r="AA151" s="1793"/>
      <c r="AB151" s="1793"/>
      <c r="AC151" s="1793"/>
      <c r="AD151" s="1793"/>
      <c r="AE151" s="1793"/>
      <c r="AF151" s="1793"/>
      <c r="AG151" s="1793"/>
    </row>
    <row r="152" spans="1:33" s="592" customFormat="1">
      <c r="A152" s="605"/>
      <c r="D152" s="1793"/>
      <c r="E152" s="1793"/>
      <c r="F152" s="1793"/>
      <c r="G152" s="1793"/>
      <c r="H152" s="1793"/>
      <c r="I152" s="1793"/>
      <c r="J152" s="1793"/>
      <c r="K152" s="1793"/>
      <c r="L152" s="1793"/>
      <c r="M152" s="1793"/>
      <c r="N152" s="1793"/>
      <c r="O152" s="1793"/>
      <c r="P152" s="1793"/>
      <c r="Q152" s="1793"/>
      <c r="R152" s="1793"/>
      <c r="S152" s="1793"/>
      <c r="T152" s="1793"/>
      <c r="U152" s="1793"/>
      <c r="V152" s="1793"/>
      <c r="W152" s="1793"/>
      <c r="X152" s="1793"/>
      <c r="Y152" s="1793"/>
      <c r="Z152" s="1793"/>
      <c r="AA152" s="1793"/>
      <c r="AB152" s="1793"/>
      <c r="AC152" s="1793"/>
      <c r="AD152" s="1793"/>
      <c r="AE152" s="1793"/>
      <c r="AF152" s="1793"/>
      <c r="AG152" s="1793"/>
    </row>
    <row r="153" spans="1:33" s="592" customFormat="1">
      <c r="A153" s="605"/>
      <c r="D153" s="1793"/>
      <c r="E153" s="1793"/>
      <c r="F153" s="1793"/>
      <c r="G153" s="1793"/>
      <c r="H153" s="1793"/>
      <c r="I153" s="1793"/>
      <c r="J153" s="1793"/>
      <c r="K153" s="1793"/>
      <c r="L153" s="1793"/>
      <c r="M153" s="1793"/>
      <c r="N153" s="1793"/>
      <c r="O153" s="1793"/>
      <c r="P153" s="1793"/>
      <c r="Q153" s="1793"/>
      <c r="R153" s="1793"/>
      <c r="S153" s="1793"/>
      <c r="T153" s="1793"/>
      <c r="U153" s="1793"/>
      <c r="V153" s="1793"/>
      <c r="W153" s="1793"/>
      <c r="X153" s="1793"/>
      <c r="Y153" s="1793"/>
      <c r="Z153" s="1793"/>
      <c r="AA153" s="1793"/>
      <c r="AB153" s="1793"/>
      <c r="AC153" s="1793"/>
      <c r="AD153" s="1793"/>
      <c r="AE153" s="1793"/>
      <c r="AF153" s="1793"/>
      <c r="AG153" s="1793"/>
    </row>
    <row r="154" spans="1:33" s="592" customFormat="1">
      <c r="A154" s="605"/>
      <c r="D154" s="1793"/>
      <c r="E154" s="1793"/>
      <c r="F154" s="1793"/>
      <c r="G154" s="1793"/>
      <c r="H154" s="1793"/>
      <c r="I154" s="1793"/>
      <c r="J154" s="1793"/>
      <c r="K154" s="1793"/>
      <c r="L154" s="1793"/>
      <c r="M154" s="1793"/>
      <c r="N154" s="1793"/>
      <c r="O154" s="1793"/>
      <c r="P154" s="1793"/>
      <c r="Q154" s="1793"/>
      <c r="R154" s="1793"/>
      <c r="S154" s="1793"/>
      <c r="T154" s="1793"/>
      <c r="U154" s="1793"/>
      <c r="V154" s="1793"/>
      <c r="W154" s="1793"/>
      <c r="X154" s="1793"/>
      <c r="Y154" s="1793"/>
      <c r="Z154" s="1793"/>
      <c r="AA154" s="1793"/>
      <c r="AB154" s="1793"/>
      <c r="AC154" s="1793"/>
      <c r="AD154" s="1793"/>
      <c r="AE154" s="1793"/>
      <c r="AF154" s="1793"/>
      <c r="AG154" s="1793"/>
    </row>
    <row r="155" spans="1:33" s="592" customFormat="1">
      <c r="A155" s="605"/>
    </row>
    <row r="156" spans="1:33" s="592" customFormat="1">
      <c r="A156" s="605"/>
      <c r="D156" s="2177" t="s">
        <v>1860</v>
      </c>
      <c r="E156" s="1795"/>
      <c r="F156" s="1795"/>
      <c r="G156" s="1795"/>
      <c r="H156" s="1795"/>
      <c r="I156" s="1795"/>
      <c r="J156" s="1795"/>
      <c r="K156" s="1795"/>
      <c r="L156" s="1795"/>
      <c r="M156" s="1795"/>
      <c r="N156" s="1795"/>
      <c r="O156" s="1795"/>
      <c r="P156" s="1795"/>
      <c r="Q156" s="1795"/>
      <c r="R156" s="1795"/>
      <c r="S156" s="1795"/>
      <c r="T156" s="1795"/>
      <c r="U156" s="1795"/>
      <c r="V156" s="1795"/>
      <c r="W156" s="1795"/>
      <c r="X156" s="1795"/>
      <c r="Y156" s="1795"/>
      <c r="Z156" s="1795"/>
      <c r="AA156" s="1795"/>
      <c r="AB156" s="1795"/>
      <c r="AC156" s="1795"/>
      <c r="AD156" s="1795"/>
      <c r="AE156" s="1795"/>
      <c r="AF156" s="1795"/>
      <c r="AG156" s="1795"/>
    </row>
    <row r="157" spans="1:33" s="592" customFormat="1">
      <c r="A157" s="605"/>
      <c r="M157" s="775"/>
    </row>
    <row r="158" spans="1:33" s="592" customFormat="1" ht="14.25" customHeight="1">
      <c r="A158" s="605"/>
      <c r="D158" s="1797" t="s">
        <v>1861</v>
      </c>
      <c r="E158" s="1793"/>
      <c r="F158" s="1793"/>
      <c r="G158" s="1793"/>
      <c r="H158" s="1793"/>
      <c r="I158" s="1793"/>
      <c r="J158" s="1793"/>
      <c r="K158" s="1793"/>
      <c r="L158" s="1793"/>
      <c r="M158" s="1793"/>
      <c r="N158" s="1793"/>
      <c r="O158" s="1793"/>
      <c r="P158" s="1793"/>
      <c r="Q158" s="1793"/>
      <c r="R158" s="1793"/>
      <c r="S158" s="1793"/>
      <c r="T158" s="1793"/>
      <c r="U158" s="1793"/>
      <c r="V158" s="1793"/>
      <c r="W158" s="1793"/>
      <c r="X158" s="1793"/>
      <c r="Y158" s="1793"/>
      <c r="Z158" s="1793"/>
      <c r="AA158" s="1793"/>
      <c r="AB158" s="1793"/>
      <c r="AC158" s="1793"/>
      <c r="AD158" s="1793"/>
      <c r="AE158" s="1793"/>
      <c r="AF158" s="1793"/>
      <c r="AG158" s="1793"/>
    </row>
    <row r="159" spans="1:33" s="592" customFormat="1">
      <c r="A159" s="605"/>
      <c r="D159" s="1793"/>
      <c r="E159" s="1793"/>
      <c r="F159" s="1793"/>
      <c r="G159" s="1793"/>
      <c r="H159" s="1793"/>
      <c r="I159" s="1793"/>
      <c r="J159" s="1793"/>
      <c r="K159" s="1793"/>
      <c r="L159" s="1793"/>
      <c r="M159" s="1793"/>
      <c r="N159" s="1793"/>
      <c r="O159" s="1793"/>
      <c r="P159" s="1793"/>
      <c r="Q159" s="1793"/>
      <c r="R159" s="1793"/>
      <c r="S159" s="1793"/>
      <c r="T159" s="1793"/>
      <c r="U159" s="1793"/>
      <c r="V159" s="1793"/>
      <c r="W159" s="1793"/>
      <c r="X159" s="1793"/>
      <c r="Y159" s="1793"/>
      <c r="Z159" s="1793"/>
      <c r="AA159" s="1793"/>
      <c r="AB159" s="1793"/>
      <c r="AC159" s="1793"/>
      <c r="AD159" s="1793"/>
      <c r="AE159" s="1793"/>
      <c r="AF159" s="1793"/>
      <c r="AG159" s="1793"/>
    </row>
    <row r="160" spans="1:33" s="592" customFormat="1">
      <c r="A160" s="605"/>
      <c r="D160" s="1793"/>
      <c r="E160" s="1793"/>
      <c r="F160" s="1793"/>
      <c r="G160" s="1793"/>
      <c r="H160" s="1793"/>
      <c r="I160" s="1793"/>
      <c r="J160" s="1793"/>
      <c r="K160" s="1793"/>
      <c r="L160" s="1793"/>
      <c r="M160" s="1793"/>
      <c r="N160" s="1793"/>
      <c r="O160" s="1793"/>
      <c r="P160" s="1793"/>
      <c r="Q160" s="1793"/>
      <c r="R160" s="1793"/>
      <c r="S160" s="1793"/>
      <c r="T160" s="1793"/>
      <c r="U160" s="1793"/>
      <c r="V160" s="1793"/>
      <c r="W160" s="1793"/>
      <c r="X160" s="1793"/>
      <c r="Y160" s="1793"/>
      <c r="Z160" s="1793"/>
      <c r="AA160" s="1793"/>
      <c r="AB160" s="1793"/>
      <c r="AC160" s="1793"/>
      <c r="AD160" s="1793"/>
      <c r="AE160" s="1793"/>
      <c r="AF160" s="1793"/>
      <c r="AG160" s="1793"/>
    </row>
    <row r="161" spans="1:33" s="592" customFormat="1">
      <c r="A161" s="605"/>
      <c r="D161" s="1793"/>
      <c r="E161" s="1793"/>
      <c r="F161" s="1793"/>
      <c r="G161" s="1793"/>
      <c r="H161" s="1793"/>
      <c r="I161" s="1793"/>
      <c r="J161" s="1793"/>
      <c r="K161" s="1793"/>
      <c r="L161" s="1793"/>
      <c r="M161" s="1793"/>
      <c r="N161" s="1793"/>
      <c r="O161" s="1793"/>
      <c r="P161" s="1793"/>
      <c r="Q161" s="1793"/>
      <c r="R161" s="1793"/>
      <c r="S161" s="1793"/>
      <c r="T161" s="1793"/>
      <c r="U161" s="1793"/>
      <c r="V161" s="1793"/>
      <c r="W161" s="1793"/>
      <c r="X161" s="1793"/>
      <c r="Y161" s="1793"/>
      <c r="Z161" s="1793"/>
      <c r="AA161" s="1793"/>
      <c r="AB161" s="1793"/>
      <c r="AC161" s="1793"/>
      <c r="AD161" s="1793"/>
      <c r="AE161" s="1793"/>
      <c r="AF161" s="1793"/>
      <c r="AG161" s="1793"/>
    </row>
    <row r="162" spans="1:33" s="592" customFormat="1">
      <c r="A162" s="605"/>
      <c r="D162" s="1793"/>
      <c r="E162" s="1793"/>
      <c r="F162" s="1793"/>
      <c r="G162" s="1793"/>
      <c r="H162" s="1793"/>
      <c r="I162" s="1793"/>
      <c r="J162" s="1793"/>
      <c r="K162" s="1793"/>
      <c r="L162" s="1793"/>
      <c r="M162" s="1793"/>
      <c r="N162" s="1793"/>
      <c r="O162" s="1793"/>
      <c r="P162" s="1793"/>
      <c r="Q162" s="1793"/>
      <c r="R162" s="1793"/>
      <c r="S162" s="1793"/>
      <c r="T162" s="1793"/>
      <c r="U162" s="1793"/>
      <c r="V162" s="1793"/>
      <c r="W162" s="1793"/>
      <c r="X162" s="1793"/>
      <c r="Y162" s="1793"/>
      <c r="Z162" s="1793"/>
      <c r="AA162" s="1793"/>
      <c r="AB162" s="1793"/>
      <c r="AC162" s="1793"/>
      <c r="AD162" s="1793"/>
      <c r="AE162" s="1793"/>
      <c r="AF162" s="1793"/>
      <c r="AG162" s="1793"/>
    </row>
    <row r="163" spans="1:33" s="592" customFormat="1">
      <c r="A163" s="605"/>
    </row>
    <row r="164" spans="1:33" s="592" customFormat="1">
      <c r="A164" s="605"/>
      <c r="D164" s="609" t="s">
        <v>1843</v>
      </c>
    </row>
    <row r="165" spans="1:33" s="592" customFormat="1">
      <c r="A165" s="605"/>
    </row>
    <row r="166" spans="1:33" s="592" customFormat="1">
      <c r="A166" s="605"/>
      <c r="D166" s="1797" t="s">
        <v>1862</v>
      </c>
      <c r="E166" s="1793"/>
      <c r="F166" s="1793"/>
      <c r="G166" s="1793"/>
      <c r="H166" s="1793"/>
      <c r="I166" s="1793"/>
      <c r="J166" s="1793"/>
      <c r="K166" s="1793"/>
      <c r="L166" s="1793"/>
      <c r="M166" s="1793"/>
      <c r="N166" s="1793"/>
      <c r="O166" s="1793"/>
      <c r="P166" s="1793"/>
      <c r="Q166" s="1793"/>
      <c r="R166" s="1793"/>
      <c r="S166" s="1793"/>
      <c r="T166" s="1793"/>
      <c r="U166" s="1793"/>
      <c r="V166" s="1793"/>
      <c r="W166" s="1793"/>
      <c r="X166" s="1793"/>
      <c r="Y166" s="1793"/>
      <c r="Z166" s="1793"/>
      <c r="AA166" s="1793"/>
      <c r="AB166" s="1793"/>
      <c r="AC166" s="1793"/>
      <c r="AD166" s="1793"/>
      <c r="AE166" s="1793"/>
      <c r="AF166" s="1793"/>
      <c r="AG166" s="1793"/>
    </row>
    <row r="167" spans="1:33" s="592" customFormat="1">
      <c r="A167" s="605"/>
      <c r="D167" s="1793"/>
      <c r="E167" s="1793"/>
      <c r="F167" s="1793"/>
      <c r="G167" s="1793"/>
      <c r="H167" s="1793"/>
      <c r="I167" s="1793"/>
      <c r="J167" s="1793"/>
      <c r="K167" s="1793"/>
      <c r="L167" s="1793"/>
      <c r="M167" s="1793"/>
      <c r="N167" s="1793"/>
      <c r="O167" s="1793"/>
      <c r="P167" s="1793"/>
      <c r="Q167" s="1793"/>
      <c r="R167" s="1793"/>
      <c r="S167" s="1793"/>
      <c r="T167" s="1793"/>
      <c r="U167" s="1793"/>
      <c r="V167" s="1793"/>
      <c r="W167" s="1793"/>
      <c r="X167" s="1793"/>
      <c r="Y167" s="1793"/>
      <c r="Z167" s="1793"/>
      <c r="AA167" s="1793"/>
      <c r="AB167" s="1793"/>
      <c r="AC167" s="1793"/>
      <c r="AD167" s="1793"/>
      <c r="AE167" s="1793"/>
      <c r="AF167" s="1793"/>
      <c r="AG167" s="1793"/>
    </row>
    <row r="168" spans="1:33" s="592" customFormat="1">
      <c r="A168" s="605"/>
      <c r="D168" s="1793"/>
      <c r="E168" s="1793"/>
      <c r="F168" s="1793"/>
      <c r="G168" s="1793"/>
      <c r="H168" s="1793"/>
      <c r="I168" s="1793"/>
      <c r="J168" s="1793"/>
      <c r="K168" s="1793"/>
      <c r="L168" s="1793"/>
      <c r="M168" s="1793"/>
      <c r="N168" s="1793"/>
      <c r="O168" s="1793"/>
      <c r="P168" s="1793"/>
      <c r="Q168" s="1793"/>
      <c r="R168" s="1793"/>
      <c r="S168" s="1793"/>
      <c r="T168" s="1793"/>
      <c r="U168" s="1793"/>
      <c r="V168" s="1793"/>
      <c r="W168" s="1793"/>
      <c r="X168" s="1793"/>
      <c r="Y168" s="1793"/>
      <c r="Z168" s="1793"/>
      <c r="AA168" s="1793"/>
      <c r="AB168" s="1793"/>
      <c r="AC168" s="1793"/>
      <c r="AD168" s="1793"/>
      <c r="AE168" s="1793"/>
      <c r="AF168" s="1793"/>
      <c r="AG168" s="1793"/>
    </row>
    <row r="169" spans="1:33" s="592" customFormat="1">
      <c r="A169" s="605"/>
      <c r="D169" s="608"/>
      <c r="E169" s="608"/>
      <c r="F169" s="608"/>
      <c r="G169" s="608"/>
      <c r="H169" s="608"/>
      <c r="I169" s="608"/>
      <c r="J169" s="608"/>
      <c r="K169" s="608"/>
      <c r="L169" s="608"/>
      <c r="M169" s="608"/>
      <c r="N169" s="608"/>
      <c r="O169" s="608"/>
      <c r="P169" s="608"/>
      <c r="Q169" s="608"/>
      <c r="R169" s="608"/>
      <c r="S169" s="608"/>
      <c r="T169" s="608"/>
      <c r="U169" s="608"/>
      <c r="V169" s="608"/>
      <c r="W169" s="608"/>
      <c r="X169" s="608"/>
      <c r="Y169" s="608"/>
      <c r="Z169" s="608"/>
      <c r="AA169" s="608"/>
      <c r="AB169" s="608"/>
      <c r="AC169" s="608"/>
      <c r="AD169" s="608"/>
      <c r="AE169" s="608"/>
      <c r="AF169" s="608"/>
      <c r="AG169" s="608"/>
    </row>
    <row r="170" spans="1:33" s="592" customFormat="1" ht="29.25" customHeight="1" thickBot="1">
      <c r="A170" s="605"/>
      <c r="D170" s="611"/>
      <c r="E170" s="611"/>
      <c r="F170" s="611"/>
      <c r="G170" s="611"/>
      <c r="H170" s="611"/>
      <c r="I170" s="611"/>
      <c r="J170" s="611"/>
      <c r="K170" s="611"/>
      <c r="L170" s="611"/>
      <c r="M170" s="611"/>
      <c r="N170" s="611"/>
      <c r="O170" s="1802" t="s">
        <v>1845</v>
      </c>
      <c r="P170" s="1802"/>
      <c r="Q170" s="1802"/>
      <c r="R170" s="1802"/>
      <c r="S170" s="1802"/>
      <c r="T170" s="1802" t="s">
        <v>1846</v>
      </c>
      <c r="U170" s="1802"/>
      <c r="V170" s="1802"/>
      <c r="W170" s="1802"/>
      <c r="X170" s="1802"/>
      <c r="Y170" s="1802" t="s">
        <v>1847</v>
      </c>
      <c r="Z170" s="1802"/>
      <c r="AA170" s="1802"/>
      <c r="AB170" s="1802"/>
      <c r="AC170" s="1802"/>
    </row>
    <row r="171" spans="1:33" s="592" customFormat="1">
      <c r="A171" s="605"/>
      <c r="D171" s="2176" t="s">
        <v>1863</v>
      </c>
      <c r="E171" s="1799"/>
      <c r="F171" s="1799"/>
      <c r="G171" s="1799"/>
      <c r="H171" s="1799"/>
      <c r="I171" s="1799"/>
      <c r="J171" s="1799"/>
      <c r="K171" s="1799"/>
      <c r="L171" s="1799"/>
      <c r="M171" s="1799"/>
      <c r="N171" s="1799"/>
      <c r="O171" s="1800" t="str">
        <f>'Notes- SK Template'!O115</f>
        <v>-</v>
      </c>
      <c r="P171" s="1800"/>
      <c r="Q171" s="1800"/>
      <c r="R171" s="1800"/>
      <c r="S171" s="1800"/>
      <c r="T171" s="1800" t="str">
        <f>'Notes- SK Template'!T115</f>
        <v>-</v>
      </c>
      <c r="U171" s="1800"/>
      <c r="V171" s="1800"/>
      <c r="W171" s="1800"/>
      <c r="X171" s="1800"/>
      <c r="Y171" s="1800" t="str">
        <f>'Notes- SK Template'!Y115</f>
        <v>-</v>
      </c>
      <c r="Z171" s="1800"/>
      <c r="AA171" s="1800"/>
      <c r="AB171" s="1800"/>
      <c r="AC171" s="1800"/>
    </row>
    <row r="172" spans="1:33" s="592" customFormat="1">
      <c r="A172" s="605"/>
      <c r="D172" s="2176" t="s">
        <v>1864</v>
      </c>
      <c r="E172" s="1799"/>
      <c r="F172" s="1799"/>
      <c r="G172" s="1799"/>
      <c r="H172" s="1799"/>
      <c r="I172" s="1799"/>
      <c r="J172" s="1799"/>
      <c r="K172" s="1799"/>
      <c r="L172" s="1799"/>
      <c r="M172" s="1799"/>
      <c r="N172" s="1799"/>
      <c r="O172" s="1800" t="str">
        <f>'Notes- SK Template'!O116</f>
        <v>-</v>
      </c>
      <c r="P172" s="1800"/>
      <c r="Q172" s="1800"/>
      <c r="R172" s="1800"/>
      <c r="S172" s="1800"/>
      <c r="T172" s="1800" t="str">
        <f>'Notes- SK Template'!T116</f>
        <v>-</v>
      </c>
      <c r="U172" s="1800"/>
      <c r="V172" s="1800"/>
      <c r="W172" s="1800"/>
      <c r="X172" s="1800"/>
      <c r="Y172" s="1800" t="str">
        <f>'Notes- SK Template'!Y116</f>
        <v>-</v>
      </c>
      <c r="Z172" s="1800"/>
      <c r="AA172" s="1800"/>
      <c r="AB172" s="1800"/>
      <c r="AC172" s="1800"/>
    </row>
    <row r="173" spans="1:33" s="592" customFormat="1">
      <c r="A173" s="605"/>
      <c r="D173" s="2176" t="s">
        <v>1865</v>
      </c>
      <c r="E173" s="1799"/>
      <c r="F173" s="1799"/>
      <c r="G173" s="1799"/>
      <c r="H173" s="1799"/>
      <c r="I173" s="1799"/>
      <c r="J173" s="1799"/>
      <c r="K173" s="1799"/>
      <c r="L173" s="1799"/>
      <c r="M173" s="1799"/>
      <c r="N173" s="1799"/>
      <c r="O173" s="1800" t="str">
        <f>'Notes- SK Template'!O117</f>
        <v>-</v>
      </c>
      <c r="P173" s="1800"/>
      <c r="Q173" s="1800"/>
      <c r="R173" s="1800"/>
      <c r="S173" s="1800"/>
      <c r="T173" s="1800" t="str">
        <f>'Notes- SK Template'!T117</f>
        <v>-</v>
      </c>
      <c r="U173" s="1800"/>
      <c r="V173" s="1800"/>
      <c r="W173" s="1800"/>
      <c r="X173" s="1800"/>
      <c r="Y173" s="1800" t="str">
        <f>'Notes- SK Template'!Y117</f>
        <v>-</v>
      </c>
      <c r="Z173" s="1800"/>
      <c r="AA173" s="1800"/>
      <c r="AB173" s="1800"/>
      <c r="AC173" s="1800"/>
    </row>
    <row r="174" spans="1:33" s="592" customFormat="1">
      <c r="A174" s="605"/>
      <c r="D174" s="2180" t="s">
        <v>2431</v>
      </c>
      <c r="E174" s="1799"/>
      <c r="F174" s="1799"/>
      <c r="G174" s="1799"/>
      <c r="H174" s="1799"/>
      <c r="I174" s="1799"/>
      <c r="J174" s="1799"/>
      <c r="K174" s="1799"/>
      <c r="L174" s="1799"/>
      <c r="M174" s="1799"/>
      <c r="N174" s="1799"/>
      <c r="O174" s="1800">
        <f>'Notes- SK Template'!O118</f>
        <v>4</v>
      </c>
      <c r="P174" s="1800"/>
      <c r="Q174" s="1800"/>
      <c r="R174" s="1800"/>
      <c r="S174" s="1800"/>
      <c r="T174" s="1800">
        <f>'Notes- SK Template'!T118</f>
        <v>0.25</v>
      </c>
      <c r="U174" s="1800"/>
      <c r="V174" s="1800"/>
      <c r="W174" s="1800"/>
      <c r="X174" s="1800"/>
      <c r="Y174" s="1800" t="str">
        <f>'Notes- SK Template'!Y118</f>
        <v>rovnomerné</v>
      </c>
      <c r="Z174" s="1800"/>
      <c r="AA174" s="1800"/>
      <c r="AB174" s="1800"/>
      <c r="AC174" s="1800"/>
    </row>
    <row r="175" spans="1:33" s="592" customFormat="1">
      <c r="A175" s="605"/>
      <c r="D175" s="2179" t="s">
        <v>1866</v>
      </c>
      <c r="E175" s="1803"/>
      <c r="F175" s="1803"/>
      <c r="G175" s="1803"/>
      <c r="H175" s="1803"/>
      <c r="I175" s="1803"/>
      <c r="J175" s="1803"/>
      <c r="K175" s="1803"/>
      <c r="L175" s="1803"/>
      <c r="M175" s="1803"/>
      <c r="N175" s="1803"/>
      <c r="O175" s="1804" t="str">
        <f>'Notes- SK Template'!O119</f>
        <v>-</v>
      </c>
      <c r="P175" s="1804"/>
      <c r="Q175" s="1804"/>
      <c r="R175" s="1804"/>
      <c r="S175" s="1804"/>
      <c r="T175" s="1804" t="str">
        <f>'Notes- SK Template'!T119</f>
        <v>-</v>
      </c>
      <c r="U175" s="1804"/>
      <c r="V175" s="1804"/>
      <c r="W175" s="1804"/>
      <c r="X175" s="1804"/>
      <c r="Y175" s="1804" t="str">
        <f>'Notes- SK Template'!Y119</f>
        <v>-</v>
      </c>
      <c r="Z175" s="1804"/>
      <c r="AA175" s="1804"/>
      <c r="AB175" s="1804"/>
      <c r="AC175" s="1804"/>
    </row>
    <row r="176" spans="1:33" s="592" customFormat="1">
      <c r="A176" s="605"/>
    </row>
    <row r="177" spans="1:33" s="592" customFormat="1">
      <c r="A177" s="605"/>
      <c r="D177" s="1797" t="s">
        <v>1852</v>
      </c>
      <c r="E177" s="1793"/>
      <c r="F177" s="1793"/>
      <c r="G177" s="1793"/>
      <c r="H177" s="1793"/>
      <c r="I177" s="1793"/>
      <c r="J177" s="1793"/>
      <c r="K177" s="1793"/>
      <c r="L177" s="1793"/>
      <c r="M177" s="1793"/>
      <c r="N177" s="1793"/>
      <c r="O177" s="1793"/>
      <c r="P177" s="1793"/>
      <c r="Q177" s="1793"/>
      <c r="R177" s="1793"/>
      <c r="S177" s="1793"/>
      <c r="T177" s="1793"/>
      <c r="U177" s="1793"/>
      <c r="V177" s="1793"/>
      <c r="W177" s="1793"/>
      <c r="X177" s="1793"/>
      <c r="Y177" s="1793"/>
      <c r="Z177" s="1793"/>
      <c r="AA177" s="1793"/>
      <c r="AB177" s="1793"/>
      <c r="AC177" s="1793"/>
      <c r="AD177" s="1793"/>
      <c r="AE177" s="1793"/>
      <c r="AF177" s="1793"/>
      <c r="AG177" s="1793"/>
    </row>
    <row r="178" spans="1:33" s="592" customFormat="1">
      <c r="A178" s="605"/>
      <c r="D178" s="1793"/>
      <c r="E178" s="1793"/>
      <c r="F178" s="1793"/>
      <c r="G178" s="1793"/>
      <c r="H178" s="1793"/>
      <c r="I178" s="1793"/>
      <c r="J178" s="1793"/>
      <c r="K178" s="1793"/>
      <c r="L178" s="1793"/>
      <c r="M178" s="1793"/>
      <c r="N178" s="1793"/>
      <c r="O178" s="1793"/>
      <c r="P178" s="1793"/>
      <c r="Q178" s="1793"/>
      <c r="R178" s="1793"/>
      <c r="S178" s="1793"/>
      <c r="T178" s="1793"/>
      <c r="U178" s="1793"/>
      <c r="V178" s="1793"/>
      <c r="W178" s="1793"/>
      <c r="X178" s="1793"/>
      <c r="Y178" s="1793"/>
      <c r="Z178" s="1793"/>
      <c r="AA178" s="1793"/>
      <c r="AB178" s="1793"/>
      <c r="AC178" s="1793"/>
      <c r="AD178" s="1793"/>
      <c r="AE178" s="1793"/>
      <c r="AF178" s="1793"/>
      <c r="AG178" s="1793"/>
    </row>
    <row r="179" spans="1:33" s="592" customFormat="1">
      <c r="A179" s="605"/>
    </row>
    <row r="180" spans="1:33" s="592" customFormat="1">
      <c r="A180" s="605"/>
    </row>
    <row r="181" spans="1:33" s="592" customFormat="1">
      <c r="A181" s="605"/>
      <c r="D181" s="590" t="s">
        <v>1867</v>
      </c>
    </row>
    <row r="182" spans="1:33" s="592" customFormat="1">
      <c r="A182" s="605"/>
    </row>
    <row r="183" spans="1:33" s="592" customFormat="1">
      <c r="A183" s="605"/>
      <c r="D183" s="1797" t="s">
        <v>1868</v>
      </c>
      <c r="E183" s="1793"/>
      <c r="F183" s="1793"/>
      <c r="G183" s="1793"/>
      <c r="H183" s="1793"/>
      <c r="I183" s="1793"/>
      <c r="J183" s="1793"/>
      <c r="K183" s="1793"/>
      <c r="L183" s="1793"/>
      <c r="M183" s="1793"/>
      <c r="N183" s="1793"/>
      <c r="O183" s="1793"/>
      <c r="P183" s="1793"/>
      <c r="Q183" s="1793"/>
      <c r="R183" s="1793"/>
      <c r="S183" s="1793"/>
      <c r="T183" s="1793"/>
      <c r="U183" s="1793"/>
      <c r="V183" s="1793"/>
      <c r="W183" s="1793"/>
      <c r="X183" s="1793"/>
      <c r="Y183" s="1793"/>
      <c r="Z183" s="1793"/>
      <c r="AA183" s="1793"/>
      <c r="AB183" s="1793"/>
      <c r="AC183" s="1793"/>
      <c r="AD183" s="1793"/>
      <c r="AE183" s="1793"/>
      <c r="AF183" s="1793"/>
      <c r="AG183" s="1793"/>
    </row>
    <row r="184" spans="1:33" s="592" customFormat="1">
      <c r="A184" s="605"/>
      <c r="D184" s="1793"/>
      <c r="E184" s="1793"/>
      <c r="F184" s="1793"/>
      <c r="G184" s="1793"/>
      <c r="H184" s="1793"/>
      <c r="I184" s="1793"/>
      <c r="J184" s="1793"/>
      <c r="K184" s="1793"/>
      <c r="L184" s="1793"/>
      <c r="M184" s="1793"/>
      <c r="N184" s="1793"/>
      <c r="O184" s="1793"/>
      <c r="P184" s="1793"/>
      <c r="Q184" s="1793"/>
      <c r="R184" s="1793"/>
      <c r="S184" s="1793"/>
      <c r="T184" s="1793"/>
      <c r="U184" s="1793"/>
      <c r="V184" s="1793"/>
      <c r="W184" s="1793"/>
      <c r="X184" s="1793"/>
      <c r="Y184" s="1793"/>
      <c r="Z184" s="1793"/>
      <c r="AA184" s="1793"/>
      <c r="AB184" s="1793"/>
      <c r="AC184" s="1793"/>
      <c r="AD184" s="1793"/>
      <c r="AE184" s="1793"/>
      <c r="AF184" s="1793"/>
      <c r="AG184" s="1793"/>
    </row>
    <row r="185" spans="1:33" s="592" customFormat="1">
      <c r="A185" s="605"/>
      <c r="D185" s="1793"/>
      <c r="E185" s="1793"/>
      <c r="F185" s="1793"/>
      <c r="G185" s="1793"/>
      <c r="H185" s="1793"/>
      <c r="I185" s="1793"/>
      <c r="J185" s="1793"/>
      <c r="K185" s="1793"/>
      <c r="L185" s="1793"/>
      <c r="M185" s="1793"/>
      <c r="N185" s="1793"/>
      <c r="O185" s="1793"/>
      <c r="P185" s="1793"/>
      <c r="Q185" s="1793"/>
      <c r="R185" s="1793"/>
      <c r="S185" s="1793"/>
      <c r="T185" s="1793"/>
      <c r="U185" s="1793"/>
      <c r="V185" s="1793"/>
      <c r="W185" s="1793"/>
      <c r="X185" s="1793"/>
      <c r="Y185" s="1793"/>
      <c r="Z185" s="1793"/>
      <c r="AA185" s="1793"/>
      <c r="AB185" s="1793"/>
      <c r="AC185" s="1793"/>
      <c r="AD185" s="1793"/>
      <c r="AE185" s="1793"/>
      <c r="AF185" s="1793"/>
      <c r="AG185" s="1793"/>
    </row>
    <row r="186" spans="1:33" s="592" customFormat="1">
      <c r="A186" s="605"/>
    </row>
    <row r="187" spans="1:33" s="592" customFormat="1">
      <c r="A187" s="605"/>
      <c r="D187" s="1797" t="s">
        <v>1869</v>
      </c>
      <c r="E187" s="1793"/>
      <c r="F187" s="1793"/>
      <c r="G187" s="1793"/>
      <c r="H187" s="1793"/>
      <c r="I187" s="1793"/>
      <c r="J187" s="1793"/>
      <c r="K187" s="1793"/>
      <c r="L187" s="1793"/>
      <c r="M187" s="1793"/>
      <c r="N187" s="1793"/>
      <c r="O187" s="1793"/>
      <c r="P187" s="1793"/>
      <c r="Q187" s="1793"/>
      <c r="R187" s="1793"/>
      <c r="S187" s="1793"/>
      <c r="T187" s="1793"/>
      <c r="U187" s="1793"/>
      <c r="V187" s="1793"/>
      <c r="W187" s="1793"/>
      <c r="X187" s="1793"/>
      <c r="Y187" s="1793"/>
      <c r="Z187" s="1793"/>
      <c r="AA187" s="1793"/>
      <c r="AB187" s="1793"/>
      <c r="AC187" s="1793"/>
      <c r="AD187" s="1793"/>
      <c r="AE187" s="1793"/>
      <c r="AF187" s="1793"/>
      <c r="AG187" s="1793"/>
    </row>
    <row r="188" spans="1:33" s="592" customFormat="1">
      <c r="A188" s="605"/>
      <c r="D188" s="1793"/>
      <c r="E188" s="1793"/>
      <c r="F188" s="1793"/>
      <c r="G188" s="1793"/>
      <c r="H188" s="1793"/>
      <c r="I188" s="1793"/>
      <c r="J188" s="1793"/>
      <c r="K188" s="1793"/>
      <c r="L188" s="1793"/>
      <c r="M188" s="1793"/>
      <c r="N188" s="1793"/>
      <c r="O188" s="1793"/>
      <c r="P188" s="1793"/>
      <c r="Q188" s="1793"/>
      <c r="R188" s="1793"/>
      <c r="S188" s="1793"/>
      <c r="T188" s="1793"/>
      <c r="U188" s="1793"/>
      <c r="V188" s="1793"/>
      <c r="W188" s="1793"/>
      <c r="X188" s="1793"/>
      <c r="Y188" s="1793"/>
      <c r="Z188" s="1793"/>
      <c r="AA188" s="1793"/>
      <c r="AB188" s="1793"/>
      <c r="AC188" s="1793"/>
      <c r="AD188" s="1793"/>
      <c r="AE188" s="1793"/>
      <c r="AF188" s="1793"/>
      <c r="AG188" s="1793"/>
    </row>
    <row r="189" spans="1:33" s="592" customFormat="1">
      <c r="A189" s="605"/>
    </row>
    <row r="190" spans="1:33" s="592" customFormat="1">
      <c r="A190" s="605"/>
      <c r="D190" s="1797" t="s">
        <v>1870</v>
      </c>
      <c r="E190" s="1793"/>
      <c r="F190" s="1793"/>
      <c r="G190" s="1793"/>
      <c r="H190" s="1793"/>
      <c r="I190" s="1793"/>
      <c r="J190" s="1793"/>
      <c r="K190" s="1793"/>
      <c r="L190" s="1793"/>
      <c r="M190" s="1793"/>
      <c r="N190" s="1793"/>
      <c r="O190" s="1793"/>
      <c r="P190" s="1793"/>
      <c r="Q190" s="1793"/>
      <c r="R190" s="1793"/>
      <c r="S190" s="1793"/>
      <c r="T190" s="1793"/>
      <c r="U190" s="1793"/>
      <c r="V190" s="1793"/>
      <c r="W190" s="1793"/>
      <c r="X190" s="1793"/>
      <c r="Y190" s="1793"/>
      <c r="Z190" s="1793"/>
      <c r="AA190" s="1793"/>
      <c r="AB190" s="1793"/>
      <c r="AC190" s="1793"/>
      <c r="AD190" s="1793"/>
      <c r="AE190" s="1793"/>
      <c r="AF190" s="1793"/>
      <c r="AG190" s="1793"/>
    </row>
    <row r="191" spans="1:33" s="592" customFormat="1">
      <c r="A191" s="605"/>
      <c r="D191" s="1793"/>
      <c r="E191" s="1793"/>
      <c r="F191" s="1793"/>
      <c r="G191" s="1793"/>
      <c r="H191" s="1793"/>
      <c r="I191" s="1793"/>
      <c r="J191" s="1793"/>
      <c r="K191" s="1793"/>
      <c r="L191" s="1793"/>
      <c r="M191" s="1793"/>
      <c r="N191" s="1793"/>
      <c r="O191" s="1793"/>
      <c r="P191" s="1793"/>
      <c r="Q191" s="1793"/>
      <c r="R191" s="1793"/>
      <c r="S191" s="1793"/>
      <c r="T191" s="1793"/>
      <c r="U191" s="1793"/>
      <c r="V191" s="1793"/>
      <c r="W191" s="1793"/>
      <c r="X191" s="1793"/>
      <c r="Y191" s="1793"/>
      <c r="Z191" s="1793"/>
      <c r="AA191" s="1793"/>
      <c r="AB191" s="1793"/>
      <c r="AC191" s="1793"/>
      <c r="AD191" s="1793"/>
      <c r="AE191" s="1793"/>
      <c r="AF191" s="1793"/>
      <c r="AG191" s="1793"/>
    </row>
    <row r="192" spans="1:33" s="592" customFormat="1">
      <c r="A192" s="605"/>
      <c r="D192" s="1793"/>
      <c r="E192" s="1793"/>
      <c r="F192" s="1793"/>
      <c r="G192" s="1793"/>
      <c r="H192" s="1793"/>
      <c r="I192" s="1793"/>
      <c r="J192" s="1793"/>
      <c r="K192" s="1793"/>
      <c r="L192" s="1793"/>
      <c r="M192" s="1793"/>
      <c r="N192" s="1793"/>
      <c r="O192" s="1793"/>
      <c r="P192" s="1793"/>
      <c r="Q192" s="1793"/>
      <c r="R192" s="1793"/>
      <c r="S192" s="1793"/>
      <c r="T192" s="1793"/>
      <c r="U192" s="1793"/>
      <c r="V192" s="1793"/>
      <c r="W192" s="1793"/>
      <c r="X192" s="1793"/>
      <c r="Y192" s="1793"/>
      <c r="Z192" s="1793"/>
      <c r="AA192" s="1793"/>
      <c r="AB192" s="1793"/>
      <c r="AC192" s="1793"/>
      <c r="AD192" s="1793"/>
      <c r="AE192" s="1793"/>
      <c r="AF192" s="1793"/>
      <c r="AG192" s="1793"/>
    </row>
    <row r="193" spans="1:33" s="592" customFormat="1">
      <c r="A193" s="605"/>
      <c r="D193" s="1793"/>
      <c r="E193" s="1793"/>
      <c r="F193" s="1793"/>
      <c r="G193" s="1793"/>
      <c r="H193" s="1793"/>
      <c r="I193" s="1793"/>
      <c r="J193" s="1793"/>
      <c r="K193" s="1793"/>
      <c r="L193" s="1793"/>
      <c r="M193" s="1793"/>
      <c r="N193" s="1793"/>
      <c r="O193" s="1793"/>
      <c r="P193" s="1793"/>
      <c r="Q193" s="1793"/>
      <c r="R193" s="1793"/>
      <c r="S193" s="1793"/>
      <c r="T193" s="1793"/>
      <c r="U193" s="1793"/>
      <c r="V193" s="1793"/>
      <c r="W193" s="1793"/>
      <c r="X193" s="1793"/>
      <c r="Y193" s="1793"/>
      <c r="Z193" s="1793"/>
      <c r="AA193" s="1793"/>
      <c r="AB193" s="1793"/>
      <c r="AC193" s="1793"/>
      <c r="AD193" s="1793"/>
      <c r="AE193" s="1793"/>
      <c r="AF193" s="1793"/>
      <c r="AG193" s="1793"/>
    </row>
    <row r="194" spans="1:33" s="592" customFormat="1">
      <c r="A194" s="605"/>
      <c r="D194" s="1793"/>
      <c r="E194" s="1793"/>
      <c r="F194" s="1793"/>
      <c r="G194" s="1793"/>
      <c r="H194" s="1793"/>
      <c r="I194" s="1793"/>
      <c r="J194" s="1793"/>
      <c r="K194" s="1793"/>
      <c r="L194" s="1793"/>
      <c r="M194" s="1793"/>
      <c r="N194" s="1793"/>
      <c r="O194" s="1793"/>
      <c r="P194" s="1793"/>
      <c r="Q194" s="1793"/>
      <c r="R194" s="1793"/>
      <c r="S194" s="1793"/>
      <c r="T194" s="1793"/>
      <c r="U194" s="1793"/>
      <c r="V194" s="1793"/>
      <c r="W194" s="1793"/>
      <c r="X194" s="1793"/>
      <c r="Y194" s="1793"/>
      <c r="Z194" s="1793"/>
      <c r="AA194" s="1793"/>
      <c r="AB194" s="1793"/>
      <c r="AC194" s="1793"/>
      <c r="AD194" s="1793"/>
      <c r="AE194" s="1793"/>
      <c r="AF194" s="1793"/>
      <c r="AG194" s="1793"/>
    </row>
    <row r="195" spans="1:33" s="592" customFormat="1">
      <c r="A195" s="605"/>
    </row>
    <row r="196" spans="1:33" s="592" customFormat="1">
      <c r="A196" s="605"/>
      <c r="D196" s="1797" t="s">
        <v>1871</v>
      </c>
      <c r="E196" s="1793"/>
      <c r="F196" s="1793"/>
      <c r="G196" s="1793"/>
      <c r="H196" s="1793"/>
      <c r="I196" s="1793"/>
      <c r="J196" s="1793"/>
      <c r="K196" s="1793"/>
      <c r="L196" s="1793"/>
      <c r="M196" s="1793"/>
      <c r="N196" s="1793"/>
      <c r="O196" s="1793"/>
      <c r="P196" s="1793"/>
      <c r="Q196" s="1793"/>
      <c r="R196" s="1793"/>
      <c r="S196" s="1793"/>
      <c r="T196" s="1793"/>
      <c r="U196" s="1793"/>
      <c r="V196" s="1793"/>
      <c r="W196" s="1793"/>
      <c r="X196" s="1793"/>
      <c r="Y196" s="1793"/>
      <c r="Z196" s="1793"/>
      <c r="AA196" s="1793"/>
      <c r="AB196" s="1793"/>
      <c r="AC196" s="1793"/>
      <c r="AD196" s="1793"/>
      <c r="AE196" s="1793"/>
      <c r="AF196" s="1793"/>
      <c r="AG196" s="1793"/>
    </row>
    <row r="197" spans="1:33" s="592" customFormat="1">
      <c r="A197" s="605"/>
      <c r="D197" s="1793"/>
      <c r="E197" s="1793"/>
      <c r="F197" s="1793"/>
      <c r="G197" s="1793"/>
      <c r="H197" s="1793"/>
      <c r="I197" s="1793"/>
      <c r="J197" s="1793"/>
      <c r="K197" s="1793"/>
      <c r="L197" s="1793"/>
      <c r="M197" s="1793"/>
      <c r="N197" s="1793"/>
      <c r="O197" s="1793"/>
      <c r="P197" s="1793"/>
      <c r="Q197" s="1793"/>
      <c r="R197" s="1793"/>
      <c r="S197" s="1793"/>
      <c r="T197" s="1793"/>
      <c r="U197" s="1793"/>
      <c r="V197" s="1793"/>
      <c r="W197" s="1793"/>
      <c r="X197" s="1793"/>
      <c r="Y197" s="1793"/>
      <c r="Z197" s="1793"/>
      <c r="AA197" s="1793"/>
      <c r="AB197" s="1793"/>
      <c r="AC197" s="1793"/>
      <c r="AD197" s="1793"/>
      <c r="AE197" s="1793"/>
      <c r="AF197" s="1793"/>
      <c r="AG197" s="1793"/>
    </row>
    <row r="198" spans="1:33" s="592" customFormat="1">
      <c r="A198" s="605"/>
    </row>
    <row r="199" spans="1:33" s="592" customFormat="1">
      <c r="A199" s="605"/>
      <c r="D199" s="592" t="s">
        <v>1345</v>
      </c>
      <c r="E199" s="1797" t="s">
        <v>1872</v>
      </c>
      <c r="F199" s="1793"/>
      <c r="G199" s="1793"/>
      <c r="H199" s="1793"/>
      <c r="I199" s="1793"/>
      <c r="J199" s="1793"/>
      <c r="K199" s="1793"/>
      <c r="L199" s="1793"/>
      <c r="M199" s="1793"/>
      <c r="N199" s="1793"/>
      <c r="O199" s="1793"/>
      <c r="P199" s="1793"/>
      <c r="Q199" s="1793"/>
      <c r="R199" s="1793"/>
      <c r="S199" s="1793"/>
      <c r="T199" s="1793"/>
      <c r="U199" s="1793"/>
      <c r="V199" s="1793"/>
      <c r="W199" s="1793"/>
      <c r="X199" s="1793"/>
      <c r="Y199" s="1793"/>
      <c r="Z199" s="1793"/>
      <c r="AA199" s="1793"/>
      <c r="AB199" s="1793"/>
      <c r="AC199" s="1793"/>
      <c r="AD199" s="1793"/>
      <c r="AE199" s="1793"/>
      <c r="AF199" s="1793"/>
      <c r="AG199" s="1793"/>
    </row>
    <row r="200" spans="1:33" s="592" customFormat="1">
      <c r="A200" s="605"/>
      <c r="E200" s="1793"/>
      <c r="F200" s="1793"/>
      <c r="G200" s="1793"/>
      <c r="H200" s="1793"/>
      <c r="I200" s="1793"/>
      <c r="J200" s="1793"/>
      <c r="K200" s="1793"/>
      <c r="L200" s="1793"/>
      <c r="M200" s="1793"/>
      <c r="N200" s="1793"/>
      <c r="O200" s="1793"/>
      <c r="P200" s="1793"/>
      <c r="Q200" s="1793"/>
      <c r="R200" s="1793"/>
      <c r="S200" s="1793"/>
      <c r="T200" s="1793"/>
      <c r="U200" s="1793"/>
      <c r="V200" s="1793"/>
      <c r="W200" s="1793"/>
      <c r="X200" s="1793"/>
      <c r="Y200" s="1793"/>
      <c r="Z200" s="1793"/>
      <c r="AA200" s="1793"/>
      <c r="AB200" s="1793"/>
      <c r="AC200" s="1793"/>
      <c r="AD200" s="1793"/>
      <c r="AE200" s="1793"/>
      <c r="AF200" s="1793"/>
      <c r="AG200" s="1793"/>
    </row>
    <row r="201" spans="1:33" s="592" customFormat="1">
      <c r="A201" s="605"/>
      <c r="D201" s="592" t="s">
        <v>1345</v>
      </c>
      <c r="E201" s="1797" t="s">
        <v>1873</v>
      </c>
      <c r="F201" s="1793"/>
      <c r="G201" s="1793"/>
      <c r="H201" s="1793"/>
      <c r="I201" s="1793"/>
      <c r="J201" s="1793"/>
      <c r="K201" s="1793"/>
      <c r="L201" s="1793"/>
      <c r="M201" s="1793"/>
      <c r="N201" s="1793"/>
      <c r="O201" s="1793"/>
      <c r="P201" s="1793"/>
      <c r="Q201" s="1793"/>
      <c r="R201" s="1793"/>
      <c r="S201" s="1793"/>
      <c r="T201" s="1793"/>
      <c r="U201" s="1793"/>
      <c r="V201" s="1793"/>
      <c r="W201" s="1793"/>
      <c r="X201" s="1793"/>
      <c r="Y201" s="1793"/>
      <c r="Z201" s="1793"/>
      <c r="AA201" s="1793"/>
      <c r="AB201" s="1793"/>
      <c r="AC201" s="1793"/>
      <c r="AD201" s="1793"/>
      <c r="AE201" s="1793"/>
      <c r="AF201" s="1793"/>
      <c r="AG201" s="1793"/>
    </row>
    <row r="202" spans="1:33" s="592" customFormat="1">
      <c r="A202" s="605"/>
      <c r="E202" s="1793"/>
      <c r="F202" s="1793"/>
      <c r="G202" s="1793"/>
      <c r="H202" s="1793"/>
      <c r="I202" s="1793"/>
      <c r="J202" s="1793"/>
      <c r="K202" s="1793"/>
      <c r="L202" s="1793"/>
      <c r="M202" s="1793"/>
      <c r="N202" s="1793"/>
      <c r="O202" s="1793"/>
      <c r="P202" s="1793"/>
      <c r="Q202" s="1793"/>
      <c r="R202" s="1793"/>
      <c r="S202" s="1793"/>
      <c r="T202" s="1793"/>
      <c r="U202" s="1793"/>
      <c r="V202" s="1793"/>
      <c r="W202" s="1793"/>
      <c r="X202" s="1793"/>
      <c r="Y202" s="1793"/>
      <c r="Z202" s="1793"/>
      <c r="AA202" s="1793"/>
      <c r="AB202" s="1793"/>
      <c r="AC202" s="1793"/>
      <c r="AD202" s="1793"/>
      <c r="AE202" s="1793"/>
      <c r="AF202" s="1793"/>
      <c r="AG202" s="1793"/>
    </row>
    <row r="203" spans="1:33" s="592" customFormat="1">
      <c r="A203" s="605"/>
      <c r="E203" s="1793"/>
      <c r="F203" s="1793"/>
      <c r="G203" s="1793"/>
      <c r="H203" s="1793"/>
      <c r="I203" s="1793"/>
      <c r="J203" s="1793"/>
      <c r="K203" s="1793"/>
      <c r="L203" s="1793"/>
      <c r="M203" s="1793"/>
      <c r="N203" s="1793"/>
      <c r="O203" s="1793"/>
      <c r="P203" s="1793"/>
      <c r="Q203" s="1793"/>
      <c r="R203" s="1793"/>
      <c r="S203" s="1793"/>
      <c r="T203" s="1793"/>
      <c r="U203" s="1793"/>
      <c r="V203" s="1793"/>
      <c r="W203" s="1793"/>
      <c r="X203" s="1793"/>
      <c r="Y203" s="1793"/>
      <c r="Z203" s="1793"/>
      <c r="AA203" s="1793"/>
      <c r="AB203" s="1793"/>
      <c r="AC203" s="1793"/>
      <c r="AD203" s="1793"/>
      <c r="AE203" s="1793"/>
      <c r="AF203" s="1793"/>
      <c r="AG203" s="1793"/>
    </row>
    <row r="204" spans="1:33" s="592" customFormat="1">
      <c r="A204" s="605"/>
      <c r="D204" s="592" t="s">
        <v>1345</v>
      </c>
      <c r="E204" s="1797" t="s">
        <v>1874</v>
      </c>
      <c r="F204" s="1793"/>
      <c r="G204" s="1793"/>
      <c r="H204" s="1793"/>
      <c r="I204" s="1793"/>
      <c r="J204" s="1793"/>
      <c r="K204" s="1793"/>
      <c r="L204" s="1793"/>
      <c r="M204" s="1793"/>
      <c r="N204" s="1793"/>
      <c r="O204" s="1793"/>
      <c r="P204" s="1793"/>
      <c r="Q204" s="1793"/>
      <c r="R204" s="1793"/>
      <c r="S204" s="1793"/>
      <c r="T204" s="1793"/>
      <c r="U204" s="1793"/>
      <c r="V204" s="1793"/>
      <c r="W204" s="1793"/>
      <c r="X204" s="1793"/>
      <c r="Y204" s="1793"/>
      <c r="Z204" s="1793"/>
      <c r="AA204" s="1793"/>
      <c r="AB204" s="1793"/>
      <c r="AC204" s="1793"/>
      <c r="AD204" s="1793"/>
      <c r="AE204" s="1793"/>
      <c r="AF204" s="1793"/>
      <c r="AG204" s="1793"/>
    </row>
    <row r="205" spans="1:33" s="592" customFormat="1">
      <c r="A205" s="605"/>
      <c r="E205" s="1793"/>
      <c r="F205" s="1793"/>
      <c r="G205" s="1793"/>
      <c r="H205" s="1793"/>
      <c r="I205" s="1793"/>
      <c r="J205" s="1793"/>
      <c r="K205" s="1793"/>
      <c r="L205" s="1793"/>
      <c r="M205" s="1793"/>
      <c r="N205" s="1793"/>
      <c r="O205" s="1793"/>
      <c r="P205" s="1793"/>
      <c r="Q205" s="1793"/>
      <c r="R205" s="1793"/>
      <c r="S205" s="1793"/>
      <c r="T205" s="1793"/>
      <c r="U205" s="1793"/>
      <c r="V205" s="1793"/>
      <c r="W205" s="1793"/>
      <c r="X205" s="1793"/>
      <c r="Y205" s="1793"/>
      <c r="Z205" s="1793"/>
      <c r="AA205" s="1793"/>
      <c r="AB205" s="1793"/>
      <c r="AC205" s="1793"/>
      <c r="AD205" s="1793"/>
      <c r="AE205" s="1793"/>
      <c r="AF205" s="1793"/>
      <c r="AG205" s="1793"/>
    </row>
    <row r="206" spans="1:33" s="592" customFormat="1">
      <c r="A206" s="605"/>
      <c r="E206" s="1793"/>
      <c r="F206" s="1793"/>
      <c r="G206" s="1793"/>
      <c r="H206" s="1793"/>
      <c r="I206" s="1793"/>
      <c r="J206" s="1793"/>
      <c r="K206" s="1793"/>
      <c r="L206" s="1793"/>
      <c r="M206" s="1793"/>
      <c r="N206" s="1793"/>
      <c r="O206" s="1793"/>
      <c r="P206" s="1793"/>
      <c r="Q206" s="1793"/>
      <c r="R206" s="1793"/>
      <c r="S206" s="1793"/>
      <c r="T206" s="1793"/>
      <c r="U206" s="1793"/>
      <c r="V206" s="1793"/>
      <c r="W206" s="1793"/>
      <c r="X206" s="1793"/>
      <c r="Y206" s="1793"/>
      <c r="Z206" s="1793"/>
      <c r="AA206" s="1793"/>
      <c r="AB206" s="1793"/>
      <c r="AC206" s="1793"/>
      <c r="AD206" s="1793"/>
      <c r="AE206" s="1793"/>
      <c r="AF206" s="1793"/>
      <c r="AG206" s="1793"/>
    </row>
    <row r="207" spans="1:33" s="592" customFormat="1">
      <c r="A207" s="605"/>
    </row>
    <row r="208" spans="1:33" s="592" customFormat="1">
      <c r="A208" s="605"/>
      <c r="D208" s="1797" t="s">
        <v>1875</v>
      </c>
      <c r="E208" s="1793"/>
      <c r="F208" s="1793"/>
      <c r="G208" s="1793"/>
      <c r="H208" s="1793"/>
      <c r="I208" s="1793"/>
      <c r="J208" s="1793"/>
      <c r="K208" s="1793"/>
      <c r="L208" s="1793"/>
      <c r="M208" s="1793"/>
      <c r="N208" s="1793"/>
      <c r="O208" s="1793"/>
      <c r="P208" s="1793"/>
      <c r="Q208" s="1793"/>
      <c r="R208" s="1793"/>
      <c r="S208" s="1793"/>
      <c r="T208" s="1793"/>
      <c r="U208" s="1793"/>
      <c r="V208" s="1793"/>
      <c r="W208" s="1793"/>
      <c r="X208" s="1793"/>
      <c r="Y208" s="1793"/>
      <c r="Z208" s="1793"/>
      <c r="AA208" s="1793"/>
      <c r="AB208" s="1793"/>
      <c r="AC208" s="1793"/>
      <c r="AD208" s="1793"/>
      <c r="AE208" s="1793"/>
      <c r="AF208" s="1793"/>
      <c r="AG208" s="1793"/>
    </row>
    <row r="209" spans="1:33" s="592" customFormat="1">
      <c r="A209" s="605"/>
      <c r="D209" s="1793"/>
      <c r="E209" s="1793"/>
      <c r="F209" s="1793"/>
      <c r="G209" s="1793"/>
      <c r="H209" s="1793"/>
      <c r="I209" s="1793"/>
      <c r="J209" s="1793"/>
      <c r="K209" s="1793"/>
      <c r="L209" s="1793"/>
      <c r="M209" s="1793"/>
      <c r="N209" s="1793"/>
      <c r="O209" s="1793"/>
      <c r="P209" s="1793"/>
      <c r="Q209" s="1793"/>
      <c r="R209" s="1793"/>
      <c r="S209" s="1793"/>
      <c r="T209" s="1793"/>
      <c r="U209" s="1793"/>
      <c r="V209" s="1793"/>
      <c r="W209" s="1793"/>
      <c r="X209" s="1793"/>
      <c r="Y209" s="1793"/>
      <c r="Z209" s="1793"/>
      <c r="AA209" s="1793"/>
      <c r="AB209" s="1793"/>
      <c r="AC209" s="1793"/>
      <c r="AD209" s="1793"/>
      <c r="AE209" s="1793"/>
      <c r="AF209" s="1793"/>
      <c r="AG209" s="1793"/>
    </row>
    <row r="210" spans="1:33" s="592" customFormat="1">
      <c r="A210" s="605"/>
    </row>
    <row r="211" spans="1:33" s="592" customFormat="1">
      <c r="A211" s="605"/>
      <c r="D211" s="1797" t="s">
        <v>1876</v>
      </c>
      <c r="E211" s="1793"/>
      <c r="F211" s="1793"/>
      <c r="G211" s="1793"/>
      <c r="H211" s="1793"/>
      <c r="I211" s="1793"/>
      <c r="J211" s="1793"/>
      <c r="K211" s="1793"/>
      <c r="L211" s="1793"/>
      <c r="M211" s="1793"/>
      <c r="N211" s="1793"/>
      <c r="O211" s="1793"/>
      <c r="P211" s="1793"/>
      <c r="Q211" s="1793"/>
      <c r="R211" s="1793"/>
      <c r="S211" s="1793"/>
      <c r="T211" s="1793"/>
      <c r="U211" s="1793"/>
      <c r="V211" s="1793"/>
      <c r="W211" s="1793"/>
      <c r="X211" s="1793"/>
      <c r="Y211" s="1793"/>
      <c r="Z211" s="1793"/>
      <c r="AA211" s="1793"/>
      <c r="AB211" s="1793"/>
      <c r="AC211" s="1793"/>
      <c r="AD211" s="1793"/>
      <c r="AE211" s="1793"/>
      <c r="AF211" s="1793"/>
      <c r="AG211" s="1793"/>
    </row>
    <row r="212" spans="1:33" s="592" customFormat="1">
      <c r="A212" s="605"/>
      <c r="D212" s="1793"/>
      <c r="E212" s="1793"/>
      <c r="F212" s="1793"/>
      <c r="G212" s="1793"/>
      <c r="H212" s="1793"/>
      <c r="I212" s="1793"/>
      <c r="J212" s="1793"/>
      <c r="K212" s="1793"/>
      <c r="L212" s="1793"/>
      <c r="M212" s="1793"/>
      <c r="N212" s="1793"/>
      <c r="O212" s="1793"/>
      <c r="P212" s="1793"/>
      <c r="Q212" s="1793"/>
      <c r="R212" s="1793"/>
      <c r="S212" s="1793"/>
      <c r="T212" s="1793"/>
      <c r="U212" s="1793"/>
      <c r="V212" s="1793"/>
      <c r="W212" s="1793"/>
      <c r="X212" s="1793"/>
      <c r="Y212" s="1793"/>
      <c r="Z212" s="1793"/>
      <c r="AA212" s="1793"/>
      <c r="AB212" s="1793"/>
      <c r="AC212" s="1793"/>
      <c r="AD212" s="1793"/>
      <c r="AE212" s="1793"/>
      <c r="AF212" s="1793"/>
      <c r="AG212" s="1793"/>
    </row>
    <row r="213" spans="1:33" s="592" customFormat="1">
      <c r="A213" s="605"/>
    </row>
    <row r="214" spans="1:33" s="592" customFormat="1">
      <c r="A214" s="605"/>
      <c r="D214" s="590" t="s">
        <v>1877</v>
      </c>
    </row>
    <row r="215" spans="1:33" s="592" customFormat="1">
      <c r="A215" s="605"/>
    </row>
    <row r="216" spans="1:33" s="592" customFormat="1">
      <c r="A216" s="605"/>
      <c r="D216" s="1797" t="s">
        <v>1878</v>
      </c>
      <c r="E216" s="1793"/>
      <c r="F216" s="1793"/>
      <c r="G216" s="1793"/>
      <c r="H216" s="1793"/>
      <c r="I216" s="1793"/>
      <c r="J216" s="1793"/>
      <c r="K216" s="1793"/>
      <c r="L216" s="1793"/>
      <c r="M216" s="1793"/>
      <c r="N216" s="1793"/>
      <c r="O216" s="1793"/>
      <c r="P216" s="1793"/>
      <c r="Q216" s="1793"/>
      <c r="R216" s="1793"/>
      <c r="S216" s="1793"/>
      <c r="T216" s="1793"/>
      <c r="U216" s="1793"/>
      <c r="V216" s="1793"/>
      <c r="W216" s="1793"/>
      <c r="X216" s="1793"/>
      <c r="Y216" s="1793"/>
      <c r="Z216" s="1793"/>
      <c r="AA216" s="1793"/>
      <c r="AB216" s="1793"/>
      <c r="AC216" s="1793"/>
      <c r="AD216" s="1793"/>
      <c r="AE216" s="1793"/>
      <c r="AF216" s="1793"/>
      <c r="AG216" s="1793"/>
    </row>
    <row r="217" spans="1:33" s="592" customFormat="1">
      <c r="A217" s="605"/>
      <c r="D217" s="1793"/>
      <c r="E217" s="1793"/>
      <c r="F217" s="1793"/>
      <c r="G217" s="1793"/>
      <c r="H217" s="1793"/>
      <c r="I217" s="1793"/>
      <c r="J217" s="1793"/>
      <c r="K217" s="1793"/>
      <c r="L217" s="1793"/>
      <c r="M217" s="1793"/>
      <c r="N217" s="1793"/>
      <c r="O217" s="1793"/>
      <c r="P217" s="1793"/>
      <c r="Q217" s="1793"/>
      <c r="R217" s="1793"/>
      <c r="S217" s="1793"/>
      <c r="T217" s="1793"/>
      <c r="U217" s="1793"/>
      <c r="V217" s="1793"/>
      <c r="W217" s="1793"/>
      <c r="X217" s="1793"/>
      <c r="Y217" s="1793"/>
      <c r="Z217" s="1793"/>
      <c r="AA217" s="1793"/>
      <c r="AB217" s="1793"/>
      <c r="AC217" s="1793"/>
      <c r="AD217" s="1793"/>
      <c r="AE217" s="1793"/>
      <c r="AF217" s="1793"/>
      <c r="AG217" s="1793"/>
    </row>
    <row r="218" spans="1:33" s="592" customFormat="1">
      <c r="A218" s="605"/>
      <c r="D218" s="1793"/>
      <c r="E218" s="1793"/>
      <c r="F218" s="1793"/>
      <c r="G218" s="1793"/>
      <c r="H218" s="1793"/>
      <c r="I218" s="1793"/>
      <c r="J218" s="1793"/>
      <c r="K218" s="1793"/>
      <c r="L218" s="1793"/>
      <c r="M218" s="1793"/>
      <c r="N218" s="1793"/>
      <c r="O218" s="1793"/>
      <c r="P218" s="1793"/>
      <c r="Q218" s="1793"/>
      <c r="R218" s="1793"/>
      <c r="S218" s="1793"/>
      <c r="T218" s="1793"/>
      <c r="U218" s="1793"/>
      <c r="V218" s="1793"/>
      <c r="W218" s="1793"/>
      <c r="X218" s="1793"/>
      <c r="Y218" s="1793"/>
      <c r="Z218" s="1793"/>
      <c r="AA218" s="1793"/>
      <c r="AB218" s="1793"/>
      <c r="AC218" s="1793"/>
      <c r="AD218" s="1793"/>
      <c r="AE218" s="1793"/>
      <c r="AF218" s="1793"/>
      <c r="AG218" s="1793"/>
    </row>
    <row r="219" spans="1:33" s="592" customFormat="1">
      <c r="A219" s="605"/>
      <c r="D219" s="1793"/>
      <c r="E219" s="1793"/>
      <c r="F219" s="1793"/>
      <c r="G219" s="1793"/>
      <c r="H219" s="1793"/>
      <c r="I219" s="1793"/>
      <c r="J219" s="1793"/>
      <c r="K219" s="1793"/>
      <c r="L219" s="1793"/>
      <c r="M219" s="1793"/>
      <c r="N219" s="1793"/>
      <c r="O219" s="1793"/>
      <c r="P219" s="1793"/>
      <c r="Q219" s="1793"/>
      <c r="R219" s="1793"/>
      <c r="S219" s="1793"/>
      <c r="T219" s="1793"/>
      <c r="U219" s="1793"/>
      <c r="V219" s="1793"/>
      <c r="W219" s="1793"/>
      <c r="X219" s="1793"/>
      <c r="Y219" s="1793"/>
      <c r="Z219" s="1793"/>
      <c r="AA219" s="1793"/>
      <c r="AB219" s="1793"/>
      <c r="AC219" s="1793"/>
      <c r="AD219" s="1793"/>
      <c r="AE219" s="1793"/>
      <c r="AF219" s="1793"/>
      <c r="AG219" s="1793"/>
    </row>
    <row r="220" spans="1:33" s="592" customFormat="1">
      <c r="A220" s="605"/>
      <c r="D220" s="1793"/>
      <c r="E220" s="1793"/>
      <c r="F220" s="1793"/>
      <c r="G220" s="1793"/>
      <c r="H220" s="1793"/>
      <c r="I220" s="1793"/>
      <c r="J220" s="1793"/>
      <c r="K220" s="1793"/>
      <c r="L220" s="1793"/>
      <c r="M220" s="1793"/>
      <c r="N220" s="1793"/>
      <c r="O220" s="1793"/>
      <c r="P220" s="1793"/>
      <c r="Q220" s="1793"/>
      <c r="R220" s="1793"/>
      <c r="S220" s="1793"/>
      <c r="T220" s="1793"/>
      <c r="U220" s="1793"/>
      <c r="V220" s="1793"/>
      <c r="W220" s="1793"/>
      <c r="X220" s="1793"/>
      <c r="Y220" s="1793"/>
      <c r="Z220" s="1793"/>
      <c r="AA220" s="1793"/>
      <c r="AB220" s="1793"/>
      <c r="AC220" s="1793"/>
      <c r="AD220" s="1793"/>
      <c r="AE220" s="1793"/>
      <c r="AF220" s="1793"/>
      <c r="AG220" s="1793"/>
    </row>
    <row r="221" spans="1:33" s="592" customFormat="1">
      <c r="A221" s="605"/>
    </row>
    <row r="222" spans="1:33" s="592" customFormat="1">
      <c r="A222" s="605"/>
      <c r="D222" s="1797" t="s">
        <v>1879</v>
      </c>
      <c r="E222" s="1793"/>
      <c r="F222" s="1793"/>
      <c r="G222" s="1793"/>
      <c r="H222" s="1793"/>
      <c r="I222" s="1793"/>
      <c r="J222" s="1793"/>
      <c r="K222" s="1793"/>
      <c r="L222" s="1793"/>
      <c r="M222" s="1793"/>
      <c r="N222" s="1793"/>
      <c r="O222" s="1793"/>
      <c r="P222" s="1793"/>
      <c r="Q222" s="1793"/>
      <c r="R222" s="1793"/>
      <c r="S222" s="1793"/>
      <c r="T222" s="1793"/>
      <c r="U222" s="1793"/>
      <c r="V222" s="1793"/>
      <c r="W222" s="1793"/>
      <c r="X222" s="1793"/>
      <c r="Y222" s="1793"/>
      <c r="Z222" s="1793"/>
      <c r="AA222" s="1793"/>
      <c r="AB222" s="1793"/>
      <c r="AC222" s="1793"/>
      <c r="AD222" s="1793"/>
      <c r="AE222" s="1793"/>
      <c r="AF222" s="1793"/>
      <c r="AG222" s="1793"/>
    </row>
    <row r="223" spans="1:33" s="592" customFormat="1">
      <c r="A223" s="605"/>
      <c r="D223" s="1793"/>
      <c r="E223" s="1793"/>
      <c r="F223" s="1793"/>
      <c r="G223" s="1793"/>
      <c r="H223" s="1793"/>
      <c r="I223" s="1793"/>
      <c r="J223" s="1793"/>
      <c r="K223" s="1793"/>
      <c r="L223" s="1793"/>
      <c r="M223" s="1793"/>
      <c r="N223" s="1793"/>
      <c r="O223" s="1793"/>
      <c r="P223" s="1793"/>
      <c r="Q223" s="1793"/>
      <c r="R223" s="1793"/>
      <c r="S223" s="1793"/>
      <c r="T223" s="1793"/>
      <c r="U223" s="1793"/>
      <c r="V223" s="1793"/>
      <c r="W223" s="1793"/>
      <c r="X223" s="1793"/>
      <c r="Y223" s="1793"/>
      <c r="Z223" s="1793"/>
      <c r="AA223" s="1793"/>
      <c r="AB223" s="1793"/>
      <c r="AC223" s="1793"/>
      <c r="AD223" s="1793"/>
      <c r="AE223" s="1793"/>
      <c r="AF223" s="1793"/>
      <c r="AG223" s="1793"/>
    </row>
    <row r="224" spans="1:33" s="592" customFormat="1">
      <c r="A224" s="605"/>
    </row>
    <row r="225" spans="1:33" s="592" customFormat="1">
      <c r="A225" s="605"/>
      <c r="D225" s="2177" t="s">
        <v>1880</v>
      </c>
      <c r="E225" s="1795"/>
      <c r="F225" s="1795"/>
      <c r="G225" s="1795"/>
      <c r="H225" s="1795"/>
      <c r="I225" s="1795"/>
      <c r="J225" s="1795"/>
      <c r="K225" s="1795"/>
      <c r="L225" s="1795"/>
      <c r="M225" s="1795"/>
      <c r="N225" s="1795"/>
      <c r="O225" s="1795"/>
      <c r="P225" s="1795"/>
      <c r="Q225" s="1795"/>
      <c r="R225" s="1795"/>
      <c r="S225" s="1795"/>
      <c r="T225" s="1795"/>
      <c r="U225" s="1795"/>
      <c r="V225" s="1795"/>
      <c r="W225" s="1795"/>
      <c r="X225" s="1795"/>
      <c r="Y225" s="1795"/>
      <c r="Z225" s="1795"/>
      <c r="AA225" s="1795"/>
      <c r="AB225" s="1795"/>
      <c r="AC225" s="1795"/>
      <c r="AD225" s="1795"/>
      <c r="AE225" s="1795"/>
      <c r="AF225" s="1795"/>
      <c r="AG225" s="1795"/>
    </row>
    <row r="226" spans="1:33" s="592" customFormat="1">
      <c r="A226" s="605"/>
    </row>
    <row r="227" spans="1:33" s="592" customFormat="1">
      <c r="A227" s="605"/>
      <c r="D227" s="2177" t="s">
        <v>1881</v>
      </c>
      <c r="E227" s="1795"/>
      <c r="F227" s="1795"/>
      <c r="G227" s="1795"/>
      <c r="H227" s="1795"/>
      <c r="I227" s="1795"/>
      <c r="J227" s="1795"/>
      <c r="K227" s="1795"/>
      <c r="L227" s="1795"/>
      <c r="M227" s="1795"/>
      <c r="N227" s="1795"/>
      <c r="O227" s="1795"/>
      <c r="P227" s="1795"/>
      <c r="Q227" s="1795"/>
      <c r="R227" s="1795"/>
      <c r="S227" s="1795"/>
      <c r="T227" s="1795"/>
      <c r="U227" s="1795"/>
      <c r="V227" s="1795"/>
      <c r="W227" s="1795"/>
      <c r="X227" s="1795"/>
      <c r="Y227" s="1795"/>
      <c r="Z227" s="1795"/>
      <c r="AA227" s="1795"/>
      <c r="AB227" s="1795"/>
      <c r="AC227" s="1795"/>
      <c r="AD227" s="1795"/>
      <c r="AE227" s="1795"/>
      <c r="AF227" s="1795"/>
      <c r="AG227" s="1795"/>
    </row>
    <row r="228" spans="1:33" s="592" customFormat="1">
      <c r="A228" s="605"/>
    </row>
    <row r="229" spans="1:33" s="592" customFormat="1">
      <c r="A229" s="605"/>
    </row>
    <row r="230" spans="1:33" s="592" customFormat="1">
      <c r="A230" s="605"/>
      <c r="D230" s="590" t="s">
        <v>1882</v>
      </c>
    </row>
    <row r="231" spans="1:33" s="592" customFormat="1">
      <c r="A231" s="605"/>
    </row>
    <row r="232" spans="1:33" s="592" customFormat="1">
      <c r="A232" s="605"/>
      <c r="D232" s="1797" t="s">
        <v>1883</v>
      </c>
      <c r="E232" s="1793"/>
      <c r="F232" s="1793"/>
      <c r="G232" s="1793"/>
      <c r="H232" s="1793"/>
      <c r="I232" s="1793"/>
      <c r="J232" s="1793"/>
      <c r="K232" s="1793"/>
      <c r="L232" s="1793"/>
      <c r="M232" s="1793"/>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row>
    <row r="233" spans="1:33" s="592" customFormat="1">
      <c r="A233" s="605"/>
      <c r="D233" s="1793"/>
      <c r="E233" s="1793"/>
      <c r="F233" s="1793"/>
      <c r="G233" s="1793"/>
      <c r="H233" s="1793"/>
      <c r="I233" s="1793"/>
      <c r="J233" s="1793"/>
      <c r="K233" s="1793"/>
      <c r="L233" s="1793"/>
      <c r="M233" s="1793"/>
      <c r="N233" s="1793"/>
      <c r="O233" s="1793"/>
      <c r="P233" s="1793"/>
      <c r="Q233" s="1793"/>
      <c r="R233" s="1793"/>
      <c r="S233" s="1793"/>
      <c r="T233" s="1793"/>
      <c r="U233" s="1793"/>
      <c r="V233" s="1793"/>
      <c r="W233" s="1793"/>
      <c r="X233" s="1793"/>
      <c r="Y233" s="1793"/>
      <c r="Z233" s="1793"/>
      <c r="AA233" s="1793"/>
      <c r="AB233" s="1793"/>
      <c r="AC233" s="1793"/>
      <c r="AD233" s="1793"/>
      <c r="AE233" s="1793"/>
      <c r="AF233" s="1793"/>
      <c r="AG233" s="1793"/>
    </row>
    <row r="234" spans="1:33" s="592" customFormat="1">
      <c r="A234" s="605"/>
      <c r="D234" s="608"/>
      <c r="E234" s="608"/>
      <c r="F234" s="608"/>
      <c r="G234" s="608"/>
      <c r="H234" s="608"/>
      <c r="I234" s="608"/>
      <c r="J234" s="608"/>
      <c r="K234" s="608"/>
      <c r="L234" s="608"/>
      <c r="M234" s="608"/>
      <c r="N234" s="608"/>
      <c r="O234" s="608"/>
      <c r="P234" s="608"/>
      <c r="Q234" s="608"/>
      <c r="R234" s="608"/>
      <c r="S234" s="608"/>
      <c r="T234" s="608"/>
      <c r="U234" s="608"/>
      <c r="V234" s="608"/>
      <c r="W234" s="608"/>
      <c r="X234" s="608"/>
      <c r="Y234" s="608"/>
      <c r="Z234" s="608"/>
      <c r="AA234" s="608"/>
      <c r="AB234" s="608"/>
      <c r="AC234" s="608"/>
      <c r="AD234" s="608"/>
      <c r="AE234" s="608"/>
      <c r="AF234" s="608"/>
      <c r="AG234" s="608"/>
    </row>
    <row r="235" spans="1:33" s="592" customFormat="1">
      <c r="A235" s="605"/>
      <c r="D235" s="592" t="s">
        <v>1345</v>
      </c>
      <c r="E235" s="1797" t="s">
        <v>1884</v>
      </c>
      <c r="F235" s="1793"/>
      <c r="G235" s="1793"/>
      <c r="H235" s="1793"/>
      <c r="I235" s="1793"/>
      <c r="J235" s="1793"/>
      <c r="K235" s="1793"/>
      <c r="L235" s="1793"/>
      <c r="M235" s="1793"/>
      <c r="N235" s="1793"/>
      <c r="O235" s="1793"/>
      <c r="P235" s="1793"/>
      <c r="Q235" s="1793"/>
      <c r="R235" s="1793"/>
      <c r="S235" s="1793"/>
      <c r="T235" s="1793"/>
      <c r="U235" s="1793"/>
      <c r="V235" s="1793"/>
      <c r="W235" s="1793"/>
      <c r="X235" s="1793"/>
      <c r="Y235" s="1793"/>
      <c r="Z235" s="1793"/>
      <c r="AA235" s="1793"/>
      <c r="AB235" s="1793"/>
      <c r="AC235" s="1793"/>
      <c r="AD235" s="1793"/>
      <c r="AE235" s="1793"/>
      <c r="AF235" s="1793"/>
      <c r="AG235" s="1793"/>
    </row>
    <row r="236" spans="1:33" s="592" customFormat="1">
      <c r="A236" s="605"/>
      <c r="D236" s="592" t="s">
        <v>1345</v>
      </c>
      <c r="E236" s="1797" t="s">
        <v>1885</v>
      </c>
      <c r="F236" s="1793"/>
      <c r="G236" s="1793"/>
      <c r="H236" s="1793"/>
      <c r="I236" s="1793"/>
      <c r="J236" s="1793"/>
      <c r="K236" s="1793"/>
      <c r="L236" s="1793"/>
      <c r="M236" s="1793"/>
      <c r="N236" s="1793"/>
      <c r="O236" s="1793"/>
      <c r="P236" s="1793"/>
      <c r="Q236" s="1793"/>
      <c r="R236" s="1793"/>
      <c r="S236" s="1793"/>
      <c r="T236" s="1793"/>
      <c r="U236" s="1793"/>
      <c r="V236" s="1793"/>
      <c r="W236" s="1793"/>
      <c r="X236" s="1793"/>
      <c r="Y236" s="1793"/>
      <c r="Z236" s="1793"/>
      <c r="AA236" s="1793"/>
      <c r="AB236" s="1793"/>
      <c r="AC236" s="1793"/>
      <c r="AD236" s="1793"/>
      <c r="AE236" s="1793"/>
      <c r="AF236" s="1793"/>
      <c r="AG236" s="1793"/>
    </row>
    <row r="237" spans="1:33" s="592" customFormat="1" ht="14.25" customHeight="1">
      <c r="A237" s="605"/>
      <c r="D237" s="592" t="s">
        <v>1345</v>
      </c>
      <c r="E237" s="2181" t="s">
        <v>1886</v>
      </c>
      <c r="F237" s="1798"/>
      <c r="G237" s="1798"/>
      <c r="H237" s="1798"/>
      <c r="I237" s="1798"/>
      <c r="J237" s="1798"/>
      <c r="K237" s="1798"/>
      <c r="L237" s="1798"/>
      <c r="M237" s="1798"/>
      <c r="N237" s="1798"/>
      <c r="O237" s="1798"/>
      <c r="P237" s="1798"/>
      <c r="Q237" s="1798"/>
      <c r="R237" s="1798"/>
      <c r="S237" s="1798"/>
      <c r="T237" s="1798"/>
      <c r="U237" s="1798"/>
      <c r="V237" s="1798"/>
      <c r="W237" s="1798"/>
      <c r="X237" s="1798"/>
      <c r="Y237" s="1798"/>
      <c r="Z237" s="1798"/>
      <c r="AA237" s="1798"/>
      <c r="AB237" s="1798"/>
      <c r="AC237" s="1798"/>
      <c r="AD237" s="1798"/>
      <c r="AE237" s="1798"/>
      <c r="AF237" s="1798"/>
      <c r="AG237" s="1798"/>
    </row>
    <row r="238" spans="1:33" s="592" customFormat="1">
      <c r="A238" s="605"/>
      <c r="E238" s="795"/>
      <c r="F238" s="795"/>
      <c r="G238" s="795"/>
      <c r="H238" s="795"/>
      <c r="I238" s="795"/>
      <c r="J238" s="795"/>
      <c r="K238" s="795"/>
      <c r="L238" s="795"/>
      <c r="M238" s="795"/>
      <c r="N238" s="795"/>
      <c r="O238" s="795"/>
      <c r="P238" s="795"/>
      <c r="Q238" s="795"/>
      <c r="R238" s="795"/>
      <c r="S238" s="795"/>
      <c r="T238" s="795"/>
      <c r="U238" s="795"/>
      <c r="V238" s="795"/>
      <c r="W238" s="795"/>
      <c r="X238" s="795"/>
      <c r="Y238" s="795"/>
      <c r="Z238" s="795"/>
      <c r="AA238" s="795"/>
      <c r="AB238" s="795"/>
      <c r="AC238" s="795"/>
      <c r="AD238" s="795"/>
      <c r="AE238" s="795"/>
      <c r="AF238" s="795"/>
      <c r="AG238" s="795"/>
    </row>
    <row r="239" spans="1:33" s="592" customFormat="1">
      <c r="A239" s="605"/>
      <c r="D239" s="1797" t="s">
        <v>1887</v>
      </c>
      <c r="E239" s="1793"/>
      <c r="F239" s="1793"/>
      <c r="G239" s="1793"/>
      <c r="H239" s="1793"/>
      <c r="I239" s="1793"/>
      <c r="J239" s="1793"/>
      <c r="K239" s="1793"/>
      <c r="L239" s="1793"/>
      <c r="M239" s="1793"/>
      <c r="N239" s="1793"/>
      <c r="O239" s="1793"/>
      <c r="P239" s="1793"/>
      <c r="Q239" s="1793"/>
      <c r="R239" s="1793"/>
      <c r="S239" s="1793"/>
      <c r="T239" s="1793"/>
      <c r="U239" s="1793"/>
      <c r="V239" s="1793"/>
      <c r="W239" s="1793"/>
      <c r="X239" s="1793"/>
      <c r="Y239" s="1793"/>
      <c r="Z239" s="1793"/>
      <c r="AA239" s="1793"/>
      <c r="AB239" s="1793"/>
      <c r="AC239" s="1793"/>
      <c r="AD239" s="1793"/>
      <c r="AE239" s="1793"/>
      <c r="AF239" s="1793"/>
      <c r="AG239" s="1793"/>
    </row>
    <row r="240" spans="1:33" s="592" customFormat="1">
      <c r="A240" s="605"/>
      <c r="D240" s="1793"/>
      <c r="E240" s="1793"/>
      <c r="F240" s="1793"/>
      <c r="G240" s="1793"/>
      <c r="H240" s="1793"/>
      <c r="I240" s="1793"/>
      <c r="J240" s="1793"/>
      <c r="K240" s="1793"/>
      <c r="L240" s="1793"/>
      <c r="M240" s="1793"/>
      <c r="N240" s="1793"/>
      <c r="O240" s="1793"/>
      <c r="P240" s="1793"/>
      <c r="Q240" s="1793"/>
      <c r="R240" s="1793"/>
      <c r="S240" s="1793"/>
      <c r="T240" s="1793"/>
      <c r="U240" s="1793"/>
      <c r="V240" s="1793"/>
      <c r="W240" s="1793"/>
      <c r="X240" s="1793"/>
      <c r="Y240" s="1793"/>
      <c r="Z240" s="1793"/>
      <c r="AA240" s="1793"/>
      <c r="AB240" s="1793"/>
      <c r="AC240" s="1793"/>
      <c r="AD240" s="1793"/>
      <c r="AE240" s="1793"/>
      <c r="AF240" s="1793"/>
      <c r="AG240" s="1793"/>
    </row>
    <row r="241" spans="1:33" s="592" customFormat="1">
      <c r="A241" s="605"/>
      <c r="D241" s="1793"/>
      <c r="E241" s="1793"/>
      <c r="F241" s="1793"/>
      <c r="G241" s="1793"/>
      <c r="H241" s="1793"/>
      <c r="I241" s="1793"/>
      <c r="J241" s="1793"/>
      <c r="K241" s="1793"/>
      <c r="L241" s="1793"/>
      <c r="M241" s="1793"/>
      <c r="N241" s="1793"/>
      <c r="O241" s="1793"/>
      <c r="P241" s="1793"/>
      <c r="Q241" s="1793"/>
      <c r="R241" s="1793"/>
      <c r="S241" s="1793"/>
      <c r="T241" s="1793"/>
      <c r="U241" s="1793"/>
      <c r="V241" s="1793"/>
      <c r="W241" s="1793"/>
      <c r="X241" s="1793"/>
      <c r="Y241" s="1793"/>
      <c r="Z241" s="1793"/>
      <c r="AA241" s="1793"/>
      <c r="AB241" s="1793"/>
      <c r="AC241" s="1793"/>
      <c r="AD241" s="1793"/>
      <c r="AE241" s="1793"/>
      <c r="AF241" s="1793"/>
      <c r="AG241" s="1793"/>
    </row>
    <row r="242" spans="1:33" s="592" customFormat="1">
      <c r="A242" s="605"/>
      <c r="D242" s="1793"/>
      <c r="E242" s="1793"/>
      <c r="F242" s="1793"/>
      <c r="G242" s="1793"/>
      <c r="H242" s="1793"/>
      <c r="I242" s="1793"/>
      <c r="J242" s="1793"/>
      <c r="K242" s="1793"/>
      <c r="L242" s="1793"/>
      <c r="M242" s="1793"/>
      <c r="N242" s="1793"/>
      <c r="O242" s="1793"/>
      <c r="P242" s="1793"/>
      <c r="Q242" s="1793"/>
      <c r="R242" s="1793"/>
      <c r="S242" s="1793"/>
      <c r="T242" s="1793"/>
      <c r="U242" s="1793"/>
      <c r="V242" s="1793"/>
      <c r="W242" s="1793"/>
      <c r="X242" s="1793"/>
      <c r="Y242" s="1793"/>
      <c r="Z242" s="1793"/>
      <c r="AA242" s="1793"/>
      <c r="AB242" s="1793"/>
      <c r="AC242" s="1793"/>
      <c r="AD242" s="1793"/>
      <c r="AE242" s="1793"/>
      <c r="AF242" s="1793"/>
      <c r="AG242" s="1793"/>
    </row>
    <row r="243" spans="1:33" s="592" customFormat="1">
      <c r="A243" s="605"/>
    </row>
    <row r="244" spans="1:33" s="592" customFormat="1">
      <c r="A244" s="605"/>
      <c r="D244" s="590" t="s">
        <v>1888</v>
      </c>
    </row>
    <row r="245" spans="1:33" s="592" customFormat="1">
      <c r="A245" s="605"/>
    </row>
    <row r="246" spans="1:33" s="592" customFormat="1">
      <c r="A246" s="605"/>
      <c r="D246" s="1797" t="s">
        <v>1889</v>
      </c>
      <c r="E246" s="1793"/>
      <c r="F246" s="1793"/>
      <c r="G246" s="1793"/>
      <c r="H246" s="1793"/>
      <c r="I246" s="1793"/>
      <c r="J246" s="1793"/>
      <c r="K246" s="1793"/>
      <c r="L246" s="1793"/>
      <c r="M246" s="1793"/>
      <c r="N246" s="1793"/>
      <c r="O246" s="1793"/>
      <c r="P246" s="1793"/>
      <c r="Q246" s="1793"/>
      <c r="R246" s="1793"/>
      <c r="S246" s="1793"/>
      <c r="T246" s="1793"/>
      <c r="U246" s="1793"/>
      <c r="V246" s="1793"/>
      <c r="W246" s="1793"/>
      <c r="X246" s="1793"/>
      <c r="Y246" s="1793"/>
      <c r="Z246" s="1793"/>
      <c r="AA246" s="1793"/>
      <c r="AB246" s="1793"/>
      <c r="AC246" s="1793"/>
      <c r="AD246" s="1793"/>
      <c r="AE246" s="1793"/>
      <c r="AF246" s="1793"/>
      <c r="AG246" s="1793"/>
    </row>
    <row r="247" spans="1:33" s="592" customFormat="1">
      <c r="A247" s="605"/>
      <c r="D247" s="1793"/>
      <c r="E247" s="1793"/>
      <c r="F247" s="1793"/>
      <c r="G247" s="1793"/>
      <c r="H247" s="1793"/>
      <c r="I247" s="1793"/>
      <c r="J247" s="1793"/>
      <c r="K247" s="1793"/>
      <c r="L247" s="1793"/>
      <c r="M247" s="1793"/>
      <c r="N247" s="1793"/>
      <c r="O247" s="1793"/>
      <c r="P247" s="1793"/>
      <c r="Q247" s="1793"/>
      <c r="R247" s="1793"/>
      <c r="S247" s="1793"/>
      <c r="T247" s="1793"/>
      <c r="U247" s="1793"/>
      <c r="V247" s="1793"/>
      <c r="W247" s="1793"/>
      <c r="X247" s="1793"/>
      <c r="Y247" s="1793"/>
      <c r="Z247" s="1793"/>
      <c r="AA247" s="1793"/>
      <c r="AB247" s="1793"/>
      <c r="AC247" s="1793"/>
      <c r="AD247" s="1793"/>
      <c r="AE247" s="1793"/>
      <c r="AF247" s="1793"/>
      <c r="AG247" s="1793"/>
    </row>
    <row r="248" spans="1:33" s="592" customFormat="1">
      <c r="A248" s="605"/>
      <c r="D248" s="1793"/>
      <c r="E248" s="1793"/>
      <c r="F248" s="1793"/>
      <c r="G248" s="1793"/>
      <c r="H248" s="1793"/>
      <c r="I248" s="1793"/>
      <c r="J248" s="1793"/>
      <c r="K248" s="1793"/>
      <c r="L248" s="1793"/>
      <c r="M248" s="1793"/>
      <c r="N248" s="1793"/>
      <c r="O248" s="1793"/>
      <c r="P248" s="1793"/>
      <c r="Q248" s="1793"/>
      <c r="R248" s="1793"/>
      <c r="S248" s="1793"/>
      <c r="T248" s="1793"/>
      <c r="U248" s="1793"/>
      <c r="V248" s="1793"/>
      <c r="W248" s="1793"/>
      <c r="X248" s="1793"/>
      <c r="Y248" s="1793"/>
      <c r="Z248" s="1793"/>
      <c r="AA248" s="1793"/>
      <c r="AB248" s="1793"/>
      <c r="AC248" s="1793"/>
      <c r="AD248" s="1793"/>
      <c r="AE248" s="1793"/>
      <c r="AF248" s="1793"/>
      <c r="AG248" s="1793"/>
    </row>
    <row r="249" spans="1:33" s="592" customFormat="1">
      <c r="A249" s="605"/>
    </row>
    <row r="250" spans="1:33" s="592" customFormat="1">
      <c r="A250" s="605"/>
      <c r="D250" s="1797" t="s">
        <v>1890</v>
      </c>
      <c r="E250" s="1793"/>
      <c r="F250" s="1793"/>
      <c r="G250" s="1793"/>
      <c r="H250" s="1793"/>
      <c r="I250" s="1793"/>
      <c r="J250" s="1793"/>
      <c r="K250" s="1793"/>
      <c r="L250" s="1793"/>
      <c r="M250" s="1793"/>
      <c r="N250" s="1793"/>
      <c r="O250" s="1793"/>
      <c r="P250" s="1793"/>
      <c r="Q250" s="1793"/>
      <c r="R250" s="1793"/>
      <c r="S250" s="1793"/>
      <c r="T250" s="1793"/>
      <c r="U250" s="1793"/>
      <c r="V250" s="1793"/>
      <c r="W250" s="1793"/>
      <c r="X250" s="1793"/>
      <c r="Y250" s="1793"/>
      <c r="Z250" s="1793"/>
      <c r="AA250" s="1793"/>
      <c r="AB250" s="1793"/>
      <c r="AC250" s="1793"/>
      <c r="AD250" s="1793"/>
      <c r="AE250" s="1793"/>
      <c r="AF250" s="1793"/>
      <c r="AG250" s="1793"/>
    </row>
    <row r="251" spans="1:33" s="592" customFormat="1">
      <c r="A251" s="605"/>
      <c r="D251" s="1793"/>
      <c r="E251" s="1793"/>
      <c r="F251" s="1793"/>
      <c r="G251" s="1793"/>
      <c r="H251" s="1793"/>
      <c r="I251" s="1793"/>
      <c r="J251" s="1793"/>
      <c r="K251" s="1793"/>
      <c r="L251" s="1793"/>
      <c r="M251" s="1793"/>
      <c r="N251" s="1793"/>
      <c r="O251" s="1793"/>
      <c r="P251" s="1793"/>
      <c r="Q251" s="1793"/>
      <c r="R251" s="1793"/>
      <c r="S251" s="1793"/>
      <c r="T251" s="1793"/>
      <c r="U251" s="1793"/>
      <c r="V251" s="1793"/>
      <c r="W251" s="1793"/>
      <c r="X251" s="1793"/>
      <c r="Y251" s="1793"/>
      <c r="Z251" s="1793"/>
      <c r="AA251" s="1793"/>
      <c r="AB251" s="1793"/>
      <c r="AC251" s="1793"/>
      <c r="AD251" s="1793"/>
      <c r="AE251" s="1793"/>
      <c r="AF251" s="1793"/>
      <c r="AG251" s="1793"/>
    </row>
    <row r="252" spans="1:33" s="592" customFormat="1">
      <c r="A252" s="605"/>
    </row>
    <row r="253" spans="1:33" s="592" customFormat="1">
      <c r="A253" s="605"/>
      <c r="D253" s="590" t="s">
        <v>1891</v>
      </c>
    </row>
    <row r="254" spans="1:33" s="592" customFormat="1">
      <c r="A254" s="605"/>
    </row>
    <row r="255" spans="1:33" s="592" customFormat="1">
      <c r="A255" s="605"/>
      <c r="D255" s="1797" t="s">
        <v>1892</v>
      </c>
      <c r="E255" s="1793"/>
      <c r="F255" s="1793"/>
      <c r="G255" s="1793"/>
      <c r="H255" s="1793"/>
      <c r="I255" s="1793"/>
      <c r="J255" s="1793"/>
      <c r="K255" s="1793"/>
      <c r="L255" s="1793"/>
      <c r="M255" s="1793"/>
      <c r="N255" s="1793"/>
      <c r="O255" s="1793"/>
      <c r="P255" s="1793"/>
      <c r="Q255" s="1793"/>
      <c r="R255" s="1793"/>
      <c r="S255" s="1793"/>
      <c r="T255" s="1793"/>
      <c r="U255" s="1793"/>
      <c r="V255" s="1793"/>
      <c r="W255" s="1793"/>
      <c r="X255" s="1793"/>
      <c r="Y255" s="1793"/>
      <c r="Z255" s="1793"/>
      <c r="AA255" s="1793"/>
      <c r="AB255" s="1793"/>
      <c r="AC255" s="1793"/>
      <c r="AD255" s="1793"/>
      <c r="AE255" s="1793"/>
      <c r="AF255" s="1793"/>
      <c r="AG255" s="1793"/>
    </row>
    <row r="256" spans="1:33" s="592" customFormat="1">
      <c r="A256" s="605"/>
      <c r="D256" s="1793"/>
      <c r="E256" s="1793"/>
      <c r="F256" s="1793"/>
      <c r="G256" s="1793"/>
      <c r="H256" s="1793"/>
      <c r="I256" s="1793"/>
      <c r="J256" s="1793"/>
      <c r="K256" s="1793"/>
      <c r="L256" s="1793"/>
      <c r="M256" s="1793"/>
      <c r="N256" s="1793"/>
      <c r="O256" s="1793"/>
      <c r="P256" s="1793"/>
      <c r="Q256" s="1793"/>
      <c r="R256" s="1793"/>
      <c r="S256" s="1793"/>
      <c r="T256" s="1793"/>
      <c r="U256" s="1793"/>
      <c r="V256" s="1793"/>
      <c r="W256" s="1793"/>
      <c r="X256" s="1793"/>
      <c r="Y256" s="1793"/>
      <c r="Z256" s="1793"/>
      <c r="AA256" s="1793"/>
      <c r="AB256" s="1793"/>
      <c r="AC256" s="1793"/>
      <c r="AD256" s="1793"/>
      <c r="AE256" s="1793"/>
      <c r="AF256" s="1793"/>
      <c r="AG256" s="1793"/>
    </row>
    <row r="257" spans="1:33" s="592" customFormat="1">
      <c r="A257" s="605"/>
      <c r="D257" s="1793"/>
      <c r="E257" s="1793"/>
      <c r="F257" s="1793"/>
      <c r="G257" s="1793"/>
      <c r="H257" s="1793"/>
      <c r="I257" s="1793"/>
      <c r="J257" s="1793"/>
      <c r="K257" s="1793"/>
      <c r="L257" s="1793"/>
      <c r="M257" s="1793"/>
      <c r="N257" s="1793"/>
      <c r="O257" s="1793"/>
      <c r="P257" s="1793"/>
      <c r="Q257" s="1793"/>
      <c r="R257" s="1793"/>
      <c r="S257" s="1793"/>
      <c r="T257" s="1793"/>
      <c r="U257" s="1793"/>
      <c r="V257" s="1793"/>
      <c r="W257" s="1793"/>
      <c r="X257" s="1793"/>
      <c r="Y257" s="1793"/>
      <c r="Z257" s="1793"/>
      <c r="AA257" s="1793"/>
      <c r="AB257" s="1793"/>
      <c r="AC257" s="1793"/>
      <c r="AD257" s="1793"/>
      <c r="AE257" s="1793"/>
      <c r="AF257" s="1793"/>
      <c r="AG257" s="1793"/>
    </row>
    <row r="258" spans="1:33" s="592" customFormat="1">
      <c r="A258" s="605"/>
    </row>
    <row r="259" spans="1:33" s="592" customFormat="1">
      <c r="A259" s="605"/>
      <c r="D259" s="1797" t="s">
        <v>1893</v>
      </c>
      <c r="E259" s="1793"/>
      <c r="F259" s="1793"/>
      <c r="G259" s="1793"/>
      <c r="H259" s="1793"/>
      <c r="I259" s="1793"/>
      <c r="J259" s="1793"/>
      <c r="K259" s="1793"/>
      <c r="L259" s="1793"/>
      <c r="M259" s="1793"/>
      <c r="N259" s="1793"/>
      <c r="O259" s="1793"/>
      <c r="P259" s="1793"/>
      <c r="Q259" s="1793"/>
      <c r="R259" s="1793"/>
      <c r="S259" s="1793"/>
      <c r="T259" s="1793"/>
      <c r="U259" s="1793"/>
      <c r="V259" s="1793"/>
      <c r="W259" s="1793"/>
      <c r="X259" s="1793"/>
      <c r="Y259" s="1793"/>
      <c r="Z259" s="1793"/>
      <c r="AA259" s="1793"/>
      <c r="AB259" s="1793"/>
      <c r="AC259" s="1793"/>
      <c r="AD259" s="1793"/>
      <c r="AE259" s="1793"/>
      <c r="AF259" s="1793"/>
      <c r="AG259" s="1793"/>
    </row>
    <row r="260" spans="1:33" s="592" customFormat="1">
      <c r="A260" s="605"/>
      <c r="D260" s="1793"/>
      <c r="E260" s="1793"/>
      <c r="F260" s="1793"/>
      <c r="G260" s="1793"/>
      <c r="H260" s="1793"/>
      <c r="I260" s="1793"/>
      <c r="J260" s="1793"/>
      <c r="K260" s="1793"/>
      <c r="L260" s="1793"/>
      <c r="M260" s="1793"/>
      <c r="N260" s="1793"/>
      <c r="O260" s="1793"/>
      <c r="P260" s="1793"/>
      <c r="Q260" s="1793"/>
      <c r="R260" s="1793"/>
      <c r="S260" s="1793"/>
      <c r="T260" s="1793"/>
      <c r="U260" s="1793"/>
      <c r="V260" s="1793"/>
      <c r="W260" s="1793"/>
      <c r="X260" s="1793"/>
      <c r="Y260" s="1793"/>
      <c r="Z260" s="1793"/>
      <c r="AA260" s="1793"/>
      <c r="AB260" s="1793"/>
      <c r="AC260" s="1793"/>
      <c r="AD260" s="1793"/>
      <c r="AE260" s="1793"/>
      <c r="AF260" s="1793"/>
      <c r="AG260" s="1793"/>
    </row>
    <row r="261" spans="1:33" s="592" customFormat="1">
      <c r="A261" s="605"/>
    </row>
    <row r="262" spans="1:33" s="592" customFormat="1">
      <c r="A262" s="605"/>
      <c r="D262" s="590" t="s">
        <v>1894</v>
      </c>
    </row>
    <row r="263" spans="1:33" s="592" customFormat="1">
      <c r="A263" s="605"/>
    </row>
    <row r="264" spans="1:33" s="592" customFormat="1">
      <c r="A264" s="605"/>
      <c r="D264" s="1797" t="s">
        <v>1895</v>
      </c>
      <c r="E264" s="1793"/>
      <c r="F264" s="1793"/>
      <c r="G264" s="1793"/>
      <c r="H264" s="1793"/>
      <c r="I264" s="1793"/>
      <c r="J264" s="1793"/>
      <c r="K264" s="1793"/>
      <c r="L264" s="1793"/>
      <c r="M264" s="1793"/>
      <c r="N264" s="1793"/>
      <c r="O264" s="1793"/>
      <c r="P264" s="1793"/>
      <c r="Q264" s="1793"/>
      <c r="R264" s="1793"/>
      <c r="S264" s="1793"/>
      <c r="T264" s="1793"/>
      <c r="U264" s="1793"/>
      <c r="V264" s="1793"/>
      <c r="W264" s="1793"/>
      <c r="X264" s="1793"/>
      <c r="Y264" s="1793"/>
      <c r="Z264" s="1793"/>
      <c r="AA264" s="1793"/>
      <c r="AB264" s="1793"/>
      <c r="AC264" s="1793"/>
      <c r="AD264" s="1793"/>
      <c r="AE264" s="1793"/>
      <c r="AF264" s="1793"/>
      <c r="AG264" s="1793"/>
    </row>
    <row r="265" spans="1:33" s="592" customFormat="1">
      <c r="A265" s="605"/>
      <c r="D265" s="1793"/>
      <c r="E265" s="1793"/>
      <c r="F265" s="1793"/>
      <c r="G265" s="1793"/>
      <c r="H265" s="1793"/>
      <c r="I265" s="1793"/>
      <c r="J265" s="1793"/>
      <c r="K265" s="1793"/>
      <c r="L265" s="1793"/>
      <c r="M265" s="1793"/>
      <c r="N265" s="1793"/>
      <c r="O265" s="1793"/>
      <c r="P265" s="1793"/>
      <c r="Q265" s="1793"/>
      <c r="R265" s="1793"/>
      <c r="S265" s="1793"/>
      <c r="T265" s="1793"/>
      <c r="U265" s="1793"/>
      <c r="V265" s="1793"/>
      <c r="W265" s="1793"/>
      <c r="X265" s="1793"/>
      <c r="Y265" s="1793"/>
      <c r="Z265" s="1793"/>
      <c r="AA265" s="1793"/>
      <c r="AB265" s="1793"/>
      <c r="AC265" s="1793"/>
      <c r="AD265" s="1793"/>
      <c r="AE265" s="1793"/>
      <c r="AF265" s="1793"/>
      <c r="AG265" s="1793"/>
    </row>
    <row r="266" spans="1:33" s="592" customFormat="1">
      <c r="A266" s="605"/>
    </row>
    <row r="267" spans="1:33" s="592" customFormat="1">
      <c r="A267" s="605"/>
      <c r="D267" s="590" t="s">
        <v>1896</v>
      </c>
    </row>
    <row r="268" spans="1:33" s="592" customFormat="1">
      <c r="A268" s="605"/>
    </row>
    <row r="269" spans="1:33" s="592" customFormat="1">
      <c r="A269" s="605"/>
      <c r="D269" s="1797" t="s">
        <v>1897</v>
      </c>
      <c r="E269" s="1793"/>
      <c r="F269" s="1793"/>
      <c r="G269" s="1793"/>
      <c r="H269" s="1793"/>
      <c r="I269" s="1793"/>
      <c r="J269" s="1793"/>
      <c r="K269" s="1793"/>
      <c r="L269" s="1793"/>
      <c r="M269" s="1793"/>
      <c r="N269" s="1793"/>
      <c r="O269" s="1793"/>
      <c r="P269" s="1793"/>
      <c r="Q269" s="1793"/>
      <c r="R269" s="1793"/>
      <c r="S269" s="1793"/>
      <c r="T269" s="1793"/>
      <c r="U269" s="1793"/>
      <c r="V269" s="1793"/>
      <c r="W269" s="1793"/>
      <c r="X269" s="1793"/>
      <c r="Y269" s="1793"/>
      <c r="Z269" s="1793"/>
      <c r="AA269" s="1793"/>
      <c r="AB269" s="1793"/>
      <c r="AC269" s="1793"/>
      <c r="AD269" s="1793"/>
      <c r="AE269" s="1793"/>
      <c r="AF269" s="1793"/>
      <c r="AG269" s="1793"/>
    </row>
    <row r="270" spans="1:33" s="592" customFormat="1">
      <c r="A270" s="605"/>
      <c r="D270" s="1793"/>
      <c r="E270" s="1793"/>
      <c r="F270" s="1793"/>
      <c r="G270" s="1793"/>
      <c r="H270" s="1793"/>
      <c r="I270" s="1793"/>
      <c r="J270" s="1793"/>
      <c r="K270" s="1793"/>
      <c r="L270" s="1793"/>
      <c r="M270" s="1793"/>
      <c r="N270" s="1793"/>
      <c r="O270" s="1793"/>
      <c r="P270" s="1793"/>
      <c r="Q270" s="1793"/>
      <c r="R270" s="1793"/>
      <c r="S270" s="1793"/>
      <c r="T270" s="1793"/>
      <c r="U270" s="1793"/>
      <c r="V270" s="1793"/>
      <c r="W270" s="1793"/>
      <c r="X270" s="1793"/>
      <c r="Y270" s="1793"/>
      <c r="Z270" s="1793"/>
      <c r="AA270" s="1793"/>
      <c r="AB270" s="1793"/>
      <c r="AC270" s="1793"/>
      <c r="AD270" s="1793"/>
      <c r="AE270" s="1793"/>
      <c r="AF270" s="1793"/>
      <c r="AG270" s="1793"/>
    </row>
    <row r="271" spans="1:33" s="592" customFormat="1">
      <c r="A271" s="605"/>
    </row>
    <row r="272" spans="1:33" s="592" customFormat="1">
      <c r="A272" s="605"/>
      <c r="D272" s="1797" t="s">
        <v>1898</v>
      </c>
      <c r="E272" s="1793"/>
      <c r="F272" s="1793"/>
      <c r="G272" s="1793"/>
      <c r="H272" s="1793"/>
      <c r="I272" s="1793"/>
      <c r="J272" s="1793"/>
      <c r="K272" s="1793"/>
      <c r="L272" s="1793"/>
      <c r="M272" s="1793"/>
      <c r="N272" s="1793"/>
      <c r="O272" s="1793"/>
      <c r="P272" s="1793"/>
      <c r="Q272" s="1793"/>
      <c r="R272" s="1793"/>
      <c r="S272" s="1793"/>
      <c r="T272" s="1793"/>
      <c r="U272" s="1793"/>
      <c r="V272" s="1793"/>
      <c r="W272" s="1793"/>
      <c r="X272" s="1793"/>
      <c r="Y272" s="1793"/>
      <c r="Z272" s="1793"/>
      <c r="AA272" s="1793"/>
      <c r="AB272" s="1793"/>
      <c r="AC272" s="1793"/>
      <c r="AD272" s="1793"/>
      <c r="AE272" s="1793"/>
      <c r="AF272" s="1793"/>
      <c r="AG272" s="1793"/>
    </row>
    <row r="273" spans="1:33" s="592" customFormat="1">
      <c r="A273" s="605"/>
      <c r="D273" s="1793"/>
      <c r="E273" s="1793"/>
      <c r="F273" s="1793"/>
      <c r="G273" s="1793"/>
      <c r="H273" s="1793"/>
      <c r="I273" s="1793"/>
      <c r="J273" s="1793"/>
      <c r="K273" s="1793"/>
      <c r="L273" s="1793"/>
      <c r="M273" s="1793"/>
      <c r="N273" s="1793"/>
      <c r="O273" s="1793"/>
      <c r="P273" s="1793"/>
      <c r="Q273" s="1793"/>
      <c r="R273" s="1793"/>
      <c r="S273" s="1793"/>
      <c r="T273" s="1793"/>
      <c r="U273" s="1793"/>
      <c r="V273" s="1793"/>
      <c r="W273" s="1793"/>
      <c r="X273" s="1793"/>
      <c r="Y273" s="1793"/>
      <c r="Z273" s="1793"/>
      <c r="AA273" s="1793"/>
      <c r="AB273" s="1793"/>
      <c r="AC273" s="1793"/>
      <c r="AD273" s="1793"/>
      <c r="AE273" s="1793"/>
      <c r="AF273" s="1793"/>
      <c r="AG273" s="1793"/>
    </row>
    <row r="274" spans="1:33" s="592" customFormat="1">
      <c r="A274" s="605"/>
    </row>
    <row r="275" spans="1:33" s="592" customFormat="1">
      <c r="A275" s="605"/>
      <c r="D275" s="590" t="s">
        <v>1899</v>
      </c>
    </row>
    <row r="276" spans="1:33" s="592" customFormat="1">
      <c r="A276" s="605"/>
    </row>
    <row r="277" spans="1:33" s="592" customFormat="1">
      <c r="A277" s="605"/>
      <c r="D277" s="1797" t="s">
        <v>1900</v>
      </c>
      <c r="E277" s="1793"/>
      <c r="F277" s="1793"/>
      <c r="G277" s="1793"/>
      <c r="H277" s="1793"/>
      <c r="I277" s="1793"/>
      <c r="J277" s="1793"/>
      <c r="K277" s="1793"/>
      <c r="L277" s="1793"/>
      <c r="M277" s="1793"/>
      <c r="N277" s="1793"/>
      <c r="O277" s="1793"/>
      <c r="P277" s="1793"/>
      <c r="Q277" s="1793"/>
      <c r="R277" s="1793"/>
      <c r="S277" s="1793"/>
      <c r="T277" s="1793"/>
      <c r="U277" s="1793"/>
      <c r="V277" s="1793"/>
      <c r="W277" s="1793"/>
      <c r="X277" s="1793"/>
      <c r="Y277" s="1793"/>
      <c r="Z277" s="1793"/>
      <c r="AA277" s="1793"/>
      <c r="AB277" s="1793"/>
      <c r="AC277" s="1793"/>
      <c r="AD277" s="1793"/>
      <c r="AE277" s="1793"/>
      <c r="AF277" s="1793"/>
      <c r="AG277" s="1793"/>
    </row>
    <row r="278" spans="1:33" s="592" customFormat="1">
      <c r="A278" s="605"/>
      <c r="D278" s="1793"/>
      <c r="E278" s="1793"/>
      <c r="F278" s="1793"/>
      <c r="G278" s="1793"/>
      <c r="H278" s="1793"/>
      <c r="I278" s="1793"/>
      <c r="J278" s="1793"/>
      <c r="K278" s="1793"/>
      <c r="L278" s="1793"/>
      <c r="M278" s="1793"/>
      <c r="N278" s="1793"/>
      <c r="O278" s="1793"/>
      <c r="P278" s="1793"/>
      <c r="Q278" s="1793"/>
      <c r="R278" s="1793"/>
      <c r="S278" s="1793"/>
      <c r="T278" s="1793"/>
      <c r="U278" s="1793"/>
      <c r="V278" s="1793"/>
      <c r="W278" s="1793"/>
      <c r="X278" s="1793"/>
      <c r="Y278" s="1793"/>
      <c r="Z278" s="1793"/>
      <c r="AA278" s="1793"/>
      <c r="AB278" s="1793"/>
      <c r="AC278" s="1793"/>
      <c r="AD278" s="1793"/>
      <c r="AE278" s="1793"/>
      <c r="AF278" s="1793"/>
      <c r="AG278" s="1793"/>
    </row>
    <row r="279" spans="1:33" s="592" customFormat="1">
      <c r="A279" s="605"/>
    </row>
    <row r="280" spans="1:33" s="592" customFormat="1">
      <c r="A280" s="605"/>
      <c r="D280" s="1797" t="s">
        <v>1901</v>
      </c>
      <c r="E280" s="1793"/>
      <c r="F280" s="1793"/>
      <c r="G280" s="1793"/>
      <c r="H280" s="1793"/>
      <c r="I280" s="1793"/>
      <c r="J280" s="1793"/>
      <c r="K280" s="1793"/>
      <c r="L280" s="1793"/>
      <c r="M280" s="1793"/>
      <c r="N280" s="1793"/>
      <c r="O280" s="1793"/>
      <c r="P280" s="1793"/>
      <c r="Q280" s="1793"/>
      <c r="R280" s="1793"/>
      <c r="S280" s="1793"/>
      <c r="T280" s="1793"/>
      <c r="U280" s="1793"/>
      <c r="V280" s="1793"/>
      <c r="W280" s="1793"/>
      <c r="X280" s="1793"/>
      <c r="Y280" s="1793"/>
      <c r="Z280" s="1793"/>
      <c r="AA280" s="1793"/>
      <c r="AB280" s="1793"/>
      <c r="AC280" s="1793"/>
      <c r="AD280" s="1793"/>
      <c r="AE280" s="1793"/>
      <c r="AF280" s="1793"/>
      <c r="AG280" s="1793"/>
    </row>
    <row r="281" spans="1:33" s="592" customFormat="1">
      <c r="A281" s="605"/>
      <c r="D281" s="1793"/>
      <c r="E281" s="1793"/>
      <c r="F281" s="1793"/>
      <c r="G281" s="1793"/>
      <c r="H281" s="1793"/>
      <c r="I281" s="1793"/>
      <c r="J281" s="1793"/>
      <c r="K281" s="1793"/>
      <c r="L281" s="1793"/>
      <c r="M281" s="1793"/>
      <c r="N281" s="1793"/>
      <c r="O281" s="1793"/>
      <c r="P281" s="1793"/>
      <c r="Q281" s="1793"/>
      <c r="R281" s="1793"/>
      <c r="S281" s="1793"/>
      <c r="T281" s="1793"/>
      <c r="U281" s="1793"/>
      <c r="V281" s="1793"/>
      <c r="W281" s="1793"/>
      <c r="X281" s="1793"/>
      <c r="Y281" s="1793"/>
      <c r="Z281" s="1793"/>
      <c r="AA281" s="1793"/>
      <c r="AB281" s="1793"/>
      <c r="AC281" s="1793"/>
      <c r="AD281" s="1793"/>
      <c r="AE281" s="1793"/>
      <c r="AF281" s="1793"/>
      <c r="AG281" s="1793"/>
    </row>
    <row r="282" spans="1:33" s="592" customFormat="1">
      <c r="A282" s="605"/>
    </row>
    <row r="283" spans="1:33" s="592" customFormat="1">
      <c r="A283" s="605"/>
      <c r="D283" s="590" t="s">
        <v>1902</v>
      </c>
    </row>
    <row r="284" spans="1:33" s="592" customFormat="1">
      <c r="A284" s="605"/>
    </row>
    <row r="285" spans="1:33" s="592" customFormat="1">
      <c r="A285" s="605"/>
      <c r="D285" s="1797" t="s">
        <v>1903</v>
      </c>
      <c r="E285" s="1793"/>
      <c r="F285" s="1793"/>
      <c r="G285" s="1793"/>
      <c r="H285" s="1793"/>
      <c r="I285" s="1793"/>
      <c r="J285" s="1793"/>
      <c r="K285" s="1793"/>
      <c r="L285" s="1793"/>
      <c r="M285" s="1793"/>
      <c r="N285" s="1793"/>
      <c r="O285" s="1793"/>
      <c r="P285" s="1793"/>
      <c r="Q285" s="1793"/>
      <c r="R285" s="1793"/>
      <c r="S285" s="1793"/>
      <c r="T285" s="1793"/>
      <c r="U285" s="1793"/>
      <c r="V285" s="1793"/>
      <c r="W285" s="1793"/>
      <c r="X285" s="1793"/>
      <c r="Y285" s="1793"/>
      <c r="Z285" s="1793"/>
      <c r="AA285" s="1793"/>
      <c r="AB285" s="1793"/>
      <c r="AC285" s="1793"/>
      <c r="AD285" s="1793"/>
      <c r="AE285" s="1793"/>
      <c r="AF285" s="1793"/>
      <c r="AG285" s="1793"/>
    </row>
    <row r="286" spans="1:33" s="592" customFormat="1">
      <c r="A286" s="605"/>
      <c r="D286" s="1793"/>
      <c r="E286" s="1793"/>
      <c r="F286" s="1793"/>
      <c r="G286" s="1793"/>
      <c r="H286" s="1793"/>
      <c r="I286" s="1793"/>
      <c r="J286" s="1793"/>
      <c r="K286" s="1793"/>
      <c r="L286" s="1793"/>
      <c r="M286" s="1793"/>
      <c r="N286" s="1793"/>
      <c r="O286" s="1793"/>
      <c r="P286" s="1793"/>
      <c r="Q286" s="1793"/>
      <c r="R286" s="1793"/>
      <c r="S286" s="1793"/>
      <c r="T286" s="1793"/>
      <c r="U286" s="1793"/>
      <c r="V286" s="1793"/>
      <c r="W286" s="1793"/>
      <c r="X286" s="1793"/>
      <c r="Y286" s="1793"/>
      <c r="Z286" s="1793"/>
      <c r="AA286" s="1793"/>
      <c r="AB286" s="1793"/>
      <c r="AC286" s="1793"/>
      <c r="AD286" s="1793"/>
      <c r="AE286" s="1793"/>
      <c r="AF286" s="1793"/>
      <c r="AG286" s="1793"/>
    </row>
    <row r="287" spans="1:33" s="592" customFormat="1">
      <c r="A287" s="605"/>
    </row>
    <row r="288" spans="1:33" s="592" customFormat="1">
      <c r="A288" s="605"/>
      <c r="D288" s="590" t="s">
        <v>1904</v>
      </c>
    </row>
    <row r="289" spans="1:33" s="592" customFormat="1">
      <c r="A289" s="605"/>
    </row>
    <row r="290" spans="1:33" s="592" customFormat="1">
      <c r="A290" s="605"/>
      <c r="D290" s="1797" t="s">
        <v>1905</v>
      </c>
      <c r="E290" s="1793"/>
      <c r="F290" s="1793"/>
      <c r="G290" s="1793"/>
      <c r="H290" s="1793"/>
      <c r="I290" s="1793"/>
      <c r="J290" s="1793"/>
      <c r="K290" s="1793"/>
      <c r="L290" s="1793"/>
      <c r="M290" s="1793"/>
      <c r="N290" s="1793"/>
      <c r="O290" s="1793"/>
      <c r="P290" s="1793"/>
      <c r="Q290" s="1793"/>
      <c r="R290" s="1793"/>
      <c r="S290" s="1793"/>
      <c r="T290" s="1793"/>
      <c r="U290" s="1793"/>
      <c r="V290" s="1793"/>
      <c r="W290" s="1793"/>
      <c r="X290" s="1793"/>
      <c r="Y290" s="1793"/>
      <c r="Z290" s="1793"/>
      <c r="AA290" s="1793"/>
      <c r="AB290" s="1793"/>
      <c r="AC290" s="1793"/>
      <c r="AD290" s="1793"/>
      <c r="AE290" s="1793"/>
      <c r="AF290" s="1793"/>
      <c r="AG290" s="1793"/>
    </row>
    <row r="291" spans="1:33" s="592" customFormat="1">
      <c r="A291" s="605"/>
      <c r="D291" s="1793"/>
      <c r="E291" s="1793"/>
      <c r="F291" s="1793"/>
      <c r="G291" s="1793"/>
      <c r="H291" s="1793"/>
      <c r="I291" s="1793"/>
      <c r="J291" s="1793"/>
      <c r="K291" s="1793"/>
      <c r="L291" s="1793"/>
      <c r="M291" s="1793"/>
      <c r="N291" s="1793"/>
      <c r="O291" s="1793"/>
      <c r="P291" s="1793"/>
      <c r="Q291" s="1793"/>
      <c r="R291" s="1793"/>
      <c r="S291" s="1793"/>
      <c r="T291" s="1793"/>
      <c r="U291" s="1793"/>
      <c r="V291" s="1793"/>
      <c r="W291" s="1793"/>
      <c r="X291" s="1793"/>
      <c r="Y291" s="1793"/>
      <c r="Z291" s="1793"/>
      <c r="AA291" s="1793"/>
      <c r="AB291" s="1793"/>
      <c r="AC291" s="1793"/>
      <c r="AD291" s="1793"/>
      <c r="AE291" s="1793"/>
      <c r="AF291" s="1793"/>
      <c r="AG291" s="1793"/>
    </row>
    <row r="292" spans="1:33" s="592" customFormat="1">
      <c r="A292" s="605"/>
    </row>
    <row r="293" spans="1:33" s="592" customFormat="1">
      <c r="A293" s="605"/>
      <c r="D293" s="1797" t="s">
        <v>1906</v>
      </c>
      <c r="E293" s="1793"/>
      <c r="F293" s="1793"/>
      <c r="G293" s="1793"/>
      <c r="H293" s="1793"/>
      <c r="I293" s="1793"/>
      <c r="J293" s="1793"/>
      <c r="K293" s="1793"/>
      <c r="L293" s="1793"/>
      <c r="M293" s="1793"/>
      <c r="N293" s="1793"/>
      <c r="O293" s="1793"/>
      <c r="P293" s="1793"/>
      <c r="Q293" s="1793"/>
      <c r="R293" s="1793"/>
      <c r="S293" s="1793"/>
      <c r="T293" s="1793"/>
      <c r="U293" s="1793"/>
      <c r="V293" s="1793"/>
      <c r="W293" s="1793"/>
      <c r="X293" s="1793"/>
      <c r="Y293" s="1793"/>
      <c r="Z293" s="1793"/>
      <c r="AA293" s="1793"/>
      <c r="AB293" s="1793"/>
      <c r="AC293" s="1793"/>
      <c r="AD293" s="1793"/>
      <c r="AE293" s="1793"/>
      <c r="AF293" s="1793"/>
      <c r="AG293" s="1793"/>
    </row>
    <row r="294" spans="1:33" s="592" customFormat="1">
      <c r="A294" s="605"/>
      <c r="D294" s="1793"/>
      <c r="E294" s="1793"/>
      <c r="F294" s="1793"/>
      <c r="G294" s="1793"/>
      <c r="H294" s="1793"/>
      <c r="I294" s="1793"/>
      <c r="J294" s="1793"/>
      <c r="K294" s="1793"/>
      <c r="L294" s="1793"/>
      <c r="M294" s="1793"/>
      <c r="N294" s="1793"/>
      <c r="O294" s="1793"/>
      <c r="P294" s="1793"/>
      <c r="Q294" s="1793"/>
      <c r="R294" s="1793"/>
      <c r="S294" s="1793"/>
      <c r="T294" s="1793"/>
      <c r="U294" s="1793"/>
      <c r="V294" s="1793"/>
      <c r="W294" s="1793"/>
      <c r="X294" s="1793"/>
      <c r="Y294" s="1793"/>
      <c r="Z294" s="1793"/>
      <c r="AA294" s="1793"/>
      <c r="AB294" s="1793"/>
      <c r="AC294" s="1793"/>
      <c r="AD294" s="1793"/>
      <c r="AE294" s="1793"/>
      <c r="AF294" s="1793"/>
      <c r="AG294" s="1793"/>
    </row>
    <row r="295" spans="1:33" s="592" customFormat="1">
      <c r="A295" s="605"/>
      <c r="D295" s="1793"/>
      <c r="E295" s="1793"/>
      <c r="F295" s="1793"/>
      <c r="G295" s="1793"/>
      <c r="H295" s="1793"/>
      <c r="I295" s="1793"/>
      <c r="J295" s="1793"/>
      <c r="K295" s="1793"/>
      <c r="L295" s="1793"/>
      <c r="M295" s="1793"/>
      <c r="N295" s="1793"/>
      <c r="O295" s="1793"/>
      <c r="P295" s="1793"/>
      <c r="Q295" s="1793"/>
      <c r="R295" s="1793"/>
      <c r="S295" s="1793"/>
      <c r="T295" s="1793"/>
      <c r="U295" s="1793"/>
      <c r="V295" s="1793"/>
      <c r="W295" s="1793"/>
      <c r="X295" s="1793"/>
      <c r="Y295" s="1793"/>
      <c r="Z295" s="1793"/>
      <c r="AA295" s="1793"/>
      <c r="AB295" s="1793"/>
      <c r="AC295" s="1793"/>
      <c r="AD295" s="1793"/>
      <c r="AE295" s="1793"/>
      <c r="AF295" s="1793"/>
      <c r="AG295" s="1793"/>
    </row>
    <row r="296" spans="1:33" s="592" customFormat="1">
      <c r="A296" s="605"/>
      <c r="D296" s="1793"/>
      <c r="E296" s="1793"/>
      <c r="F296" s="1793"/>
      <c r="G296" s="1793"/>
      <c r="H296" s="1793"/>
      <c r="I296" s="1793"/>
      <c r="J296" s="1793"/>
      <c r="K296" s="1793"/>
      <c r="L296" s="1793"/>
      <c r="M296" s="1793"/>
      <c r="N296" s="1793"/>
      <c r="O296" s="1793"/>
      <c r="P296" s="1793"/>
      <c r="Q296" s="1793"/>
      <c r="R296" s="1793"/>
      <c r="S296" s="1793"/>
      <c r="T296" s="1793"/>
      <c r="U296" s="1793"/>
      <c r="V296" s="1793"/>
      <c r="W296" s="1793"/>
      <c r="X296" s="1793"/>
      <c r="Y296" s="1793"/>
      <c r="Z296" s="1793"/>
      <c r="AA296" s="1793"/>
      <c r="AB296" s="1793"/>
      <c r="AC296" s="1793"/>
      <c r="AD296" s="1793"/>
      <c r="AE296" s="1793"/>
      <c r="AF296" s="1793"/>
      <c r="AG296" s="1793"/>
    </row>
    <row r="297" spans="1:33" s="592" customFormat="1">
      <c r="A297" s="605"/>
      <c r="D297" s="1793"/>
      <c r="E297" s="1793"/>
      <c r="F297" s="1793"/>
      <c r="G297" s="1793"/>
      <c r="H297" s="1793"/>
      <c r="I297" s="1793"/>
      <c r="J297" s="1793"/>
      <c r="K297" s="1793"/>
      <c r="L297" s="1793"/>
      <c r="M297" s="1793"/>
      <c r="N297" s="1793"/>
      <c r="O297" s="1793"/>
      <c r="P297" s="1793"/>
      <c r="Q297" s="1793"/>
      <c r="R297" s="1793"/>
      <c r="S297" s="1793"/>
      <c r="T297" s="1793"/>
      <c r="U297" s="1793"/>
      <c r="V297" s="1793"/>
      <c r="W297" s="1793"/>
      <c r="X297" s="1793"/>
      <c r="Y297" s="1793"/>
      <c r="Z297" s="1793"/>
      <c r="AA297" s="1793"/>
      <c r="AB297" s="1793"/>
      <c r="AC297" s="1793"/>
      <c r="AD297" s="1793"/>
      <c r="AE297" s="1793"/>
      <c r="AF297" s="1793"/>
      <c r="AG297" s="1793"/>
    </row>
    <row r="298" spans="1:33" s="592" customFormat="1">
      <c r="A298" s="605"/>
    </row>
    <row r="299" spans="1:33" s="592" customFormat="1">
      <c r="A299" s="605"/>
      <c r="D299" s="2177" t="s">
        <v>1907</v>
      </c>
      <c r="E299" s="1795"/>
      <c r="F299" s="1795"/>
      <c r="G299" s="1795"/>
      <c r="H299" s="1795"/>
      <c r="I299" s="1795"/>
      <c r="J299" s="1795"/>
      <c r="K299" s="1795"/>
      <c r="L299" s="1795"/>
      <c r="M299" s="1795"/>
      <c r="N299" s="1795"/>
      <c r="O299" s="1795"/>
      <c r="P299" s="1795"/>
      <c r="Q299" s="1795"/>
      <c r="R299" s="1795"/>
      <c r="S299" s="1795"/>
      <c r="T299" s="1795"/>
      <c r="U299" s="1795"/>
      <c r="V299" s="1795"/>
      <c r="W299" s="1795"/>
      <c r="X299" s="1795"/>
      <c r="Y299" s="1795"/>
      <c r="Z299" s="1795"/>
      <c r="AA299" s="1795"/>
      <c r="AB299" s="1795"/>
      <c r="AC299" s="1795"/>
      <c r="AD299" s="1795"/>
      <c r="AE299" s="1795"/>
      <c r="AF299" s="1795"/>
      <c r="AG299" s="1795"/>
    </row>
    <row r="300" spans="1:33" s="592" customFormat="1">
      <c r="A300" s="605"/>
      <c r="K300" s="775"/>
    </row>
    <row r="301" spans="1:33" s="592" customFormat="1">
      <c r="A301" s="605"/>
      <c r="D301" s="590" t="s">
        <v>1908</v>
      </c>
    </row>
    <row r="302" spans="1:33" s="592" customFormat="1">
      <c r="A302" s="605"/>
    </row>
    <row r="303" spans="1:33" s="592" customFormat="1">
      <c r="A303" s="605"/>
      <c r="D303" s="1797" t="s">
        <v>1909</v>
      </c>
      <c r="E303" s="1793"/>
      <c r="F303" s="1793"/>
      <c r="G303" s="1793"/>
      <c r="H303" s="1793"/>
      <c r="I303" s="1793"/>
      <c r="J303" s="1793"/>
      <c r="K303" s="1793"/>
      <c r="L303" s="1793"/>
      <c r="M303" s="1793"/>
      <c r="N303" s="1793"/>
      <c r="O303" s="1793"/>
      <c r="P303" s="1793"/>
      <c r="Q303" s="1793"/>
      <c r="R303" s="1793"/>
      <c r="S303" s="1793"/>
      <c r="T303" s="1793"/>
      <c r="U303" s="1793"/>
      <c r="V303" s="1793"/>
      <c r="W303" s="1793"/>
      <c r="X303" s="1793"/>
      <c r="Y303" s="1793"/>
      <c r="Z303" s="1793"/>
      <c r="AA303" s="1793"/>
      <c r="AB303" s="1793"/>
      <c r="AC303" s="1793"/>
      <c r="AD303" s="1793"/>
      <c r="AE303" s="1793"/>
      <c r="AF303" s="1793"/>
      <c r="AG303" s="1793"/>
    </row>
    <row r="304" spans="1:33" s="592" customFormat="1">
      <c r="A304" s="605"/>
      <c r="D304" s="1793"/>
      <c r="E304" s="1793"/>
      <c r="F304" s="1793"/>
      <c r="G304" s="1793"/>
      <c r="H304" s="1793"/>
      <c r="I304" s="1793"/>
      <c r="J304" s="1793"/>
      <c r="K304" s="1793"/>
      <c r="L304" s="1793"/>
      <c r="M304" s="1793"/>
      <c r="N304" s="1793"/>
      <c r="O304" s="1793"/>
      <c r="P304" s="1793"/>
      <c r="Q304" s="1793"/>
      <c r="R304" s="1793"/>
      <c r="S304" s="1793"/>
      <c r="T304" s="1793"/>
      <c r="U304" s="1793"/>
      <c r="V304" s="1793"/>
      <c r="W304" s="1793"/>
      <c r="X304" s="1793"/>
      <c r="Y304" s="1793"/>
      <c r="Z304" s="1793"/>
      <c r="AA304" s="1793"/>
      <c r="AB304" s="1793"/>
      <c r="AC304" s="1793"/>
      <c r="AD304" s="1793"/>
      <c r="AE304" s="1793"/>
      <c r="AF304" s="1793"/>
      <c r="AG304" s="1793"/>
    </row>
    <row r="305" spans="1:33" s="592" customFormat="1">
      <c r="A305" s="605"/>
    </row>
    <row r="306" spans="1:33" s="592" customFormat="1">
      <c r="A306" s="605"/>
      <c r="D306" s="1797" t="s">
        <v>1910</v>
      </c>
      <c r="E306" s="1793"/>
      <c r="F306" s="1793"/>
      <c r="G306" s="1793"/>
      <c r="H306" s="1793"/>
      <c r="I306" s="1793"/>
      <c r="J306" s="1793"/>
      <c r="K306" s="1793"/>
      <c r="L306" s="1793"/>
      <c r="M306" s="1793"/>
      <c r="N306" s="1793"/>
      <c r="O306" s="1793"/>
      <c r="P306" s="1793"/>
      <c r="Q306" s="1793"/>
      <c r="R306" s="1793"/>
      <c r="S306" s="1793"/>
      <c r="T306" s="1793"/>
      <c r="U306" s="1793"/>
      <c r="V306" s="1793"/>
      <c r="W306" s="1793"/>
      <c r="X306" s="1793"/>
      <c r="Y306" s="1793"/>
      <c r="Z306" s="1793"/>
      <c r="AA306" s="1793"/>
      <c r="AB306" s="1793"/>
      <c r="AC306" s="1793"/>
      <c r="AD306" s="1793"/>
      <c r="AE306" s="1793"/>
      <c r="AF306" s="1793"/>
      <c r="AG306" s="1793"/>
    </row>
    <row r="307" spans="1:33" s="592" customFormat="1">
      <c r="A307" s="605"/>
      <c r="D307" s="1793"/>
      <c r="E307" s="1793"/>
      <c r="F307" s="1793"/>
      <c r="G307" s="1793"/>
      <c r="H307" s="1793"/>
      <c r="I307" s="1793"/>
      <c r="J307" s="1793"/>
      <c r="K307" s="1793"/>
      <c r="L307" s="1793"/>
      <c r="M307" s="1793"/>
      <c r="N307" s="1793"/>
      <c r="O307" s="1793"/>
      <c r="P307" s="1793"/>
      <c r="Q307" s="1793"/>
      <c r="R307" s="1793"/>
      <c r="S307" s="1793"/>
      <c r="T307" s="1793"/>
      <c r="U307" s="1793"/>
      <c r="V307" s="1793"/>
      <c r="W307" s="1793"/>
      <c r="X307" s="1793"/>
      <c r="Y307" s="1793"/>
      <c r="Z307" s="1793"/>
      <c r="AA307" s="1793"/>
      <c r="AB307" s="1793"/>
      <c r="AC307" s="1793"/>
      <c r="AD307" s="1793"/>
      <c r="AE307" s="1793"/>
      <c r="AF307" s="1793"/>
      <c r="AG307" s="1793"/>
    </row>
    <row r="308" spans="1:33" s="592" customFormat="1">
      <c r="A308" s="605"/>
    </row>
    <row r="309" spans="1:33" s="592" customFormat="1" ht="27.75" customHeight="1">
      <c r="A309" s="605"/>
      <c r="D309" s="1797" t="s">
        <v>1911</v>
      </c>
      <c r="E309" s="1793"/>
      <c r="F309" s="1793"/>
      <c r="G309" s="1793"/>
      <c r="H309" s="1793"/>
      <c r="I309" s="1793"/>
      <c r="J309" s="1793"/>
      <c r="K309" s="1793"/>
      <c r="L309" s="1793"/>
      <c r="M309" s="1793"/>
      <c r="N309" s="1793"/>
      <c r="O309" s="1793"/>
      <c r="P309" s="1793"/>
      <c r="Q309" s="1793"/>
      <c r="R309" s="1793"/>
      <c r="S309" s="1793"/>
      <c r="T309" s="1793"/>
      <c r="U309" s="1793"/>
      <c r="V309" s="1793"/>
      <c r="W309" s="1793"/>
      <c r="X309" s="1793"/>
      <c r="Y309" s="1793"/>
      <c r="Z309" s="1793"/>
      <c r="AA309" s="1793"/>
      <c r="AB309" s="1793"/>
      <c r="AC309" s="1793"/>
      <c r="AD309" s="1793"/>
      <c r="AE309" s="1793"/>
      <c r="AF309" s="1793"/>
      <c r="AG309" s="1793"/>
    </row>
    <row r="310" spans="1:33" s="592" customFormat="1">
      <c r="A310" s="605"/>
    </row>
    <row r="311" spans="1:33" s="592" customFormat="1">
      <c r="A311" s="605"/>
      <c r="D311" s="590" t="s">
        <v>1912</v>
      </c>
    </row>
    <row r="312" spans="1:33" s="592" customFormat="1">
      <c r="A312" s="605"/>
    </row>
    <row r="313" spans="1:33" s="592" customFormat="1">
      <c r="A313" s="605"/>
      <c r="D313" s="1797" t="s">
        <v>1913</v>
      </c>
      <c r="E313" s="1793"/>
      <c r="F313" s="1793"/>
      <c r="G313" s="1793"/>
      <c r="H313" s="1793"/>
      <c r="I313" s="1793"/>
      <c r="J313" s="1793"/>
      <c r="K313" s="1793"/>
      <c r="L313" s="1793"/>
      <c r="M313" s="1793"/>
      <c r="N313" s="1793"/>
      <c r="O313" s="1793"/>
      <c r="P313" s="1793"/>
      <c r="Q313" s="1793"/>
      <c r="R313" s="1793"/>
      <c r="S313" s="1793"/>
      <c r="T313" s="1793"/>
      <c r="U313" s="1793"/>
      <c r="V313" s="1793"/>
      <c r="W313" s="1793"/>
      <c r="X313" s="1793"/>
      <c r="Y313" s="1793"/>
      <c r="Z313" s="1793"/>
      <c r="AA313" s="1793"/>
      <c r="AB313" s="1793"/>
      <c r="AC313" s="1793"/>
      <c r="AD313" s="1793"/>
      <c r="AE313" s="1793"/>
      <c r="AF313" s="1793"/>
      <c r="AG313" s="1793"/>
    </row>
    <row r="314" spans="1:33" s="592" customFormat="1">
      <c r="A314" s="605"/>
      <c r="D314" s="1793"/>
      <c r="E314" s="1793"/>
      <c r="F314" s="1793"/>
      <c r="G314" s="1793"/>
      <c r="H314" s="1793"/>
      <c r="I314" s="1793"/>
      <c r="J314" s="1793"/>
      <c r="K314" s="1793"/>
      <c r="L314" s="1793"/>
      <c r="M314" s="1793"/>
      <c r="N314" s="1793"/>
      <c r="O314" s="1793"/>
      <c r="P314" s="1793"/>
      <c r="Q314" s="1793"/>
      <c r="R314" s="1793"/>
      <c r="S314" s="1793"/>
      <c r="T314" s="1793"/>
      <c r="U314" s="1793"/>
      <c r="V314" s="1793"/>
      <c r="W314" s="1793"/>
      <c r="X314" s="1793"/>
      <c r="Y314" s="1793"/>
      <c r="Z314" s="1793"/>
      <c r="AA314" s="1793"/>
      <c r="AB314" s="1793"/>
      <c r="AC314" s="1793"/>
      <c r="AD314" s="1793"/>
      <c r="AE314" s="1793"/>
      <c r="AF314" s="1793"/>
      <c r="AG314" s="1793"/>
    </row>
    <row r="315" spans="1:33" s="592" customFormat="1">
      <c r="A315" s="605"/>
    </row>
    <row r="316" spans="1:33" s="592" customFormat="1">
      <c r="A316" s="605"/>
      <c r="D316" s="1797" t="s">
        <v>1914</v>
      </c>
      <c r="E316" s="1793"/>
      <c r="F316" s="1793"/>
      <c r="G316" s="1793"/>
      <c r="H316" s="1793"/>
      <c r="I316" s="1793"/>
      <c r="J316" s="1793"/>
      <c r="K316" s="1793"/>
      <c r="L316" s="1793"/>
      <c r="M316" s="1793"/>
      <c r="N316" s="1793"/>
      <c r="O316" s="1793"/>
      <c r="P316" s="1793"/>
      <c r="Q316" s="1793"/>
      <c r="R316" s="1793"/>
      <c r="S316" s="1793"/>
      <c r="T316" s="1793"/>
      <c r="U316" s="1793"/>
      <c r="V316" s="1793"/>
      <c r="W316" s="1793"/>
      <c r="X316" s="1793"/>
      <c r="Y316" s="1793"/>
      <c r="Z316" s="1793"/>
      <c r="AA316" s="1793"/>
      <c r="AB316" s="1793"/>
      <c r="AC316" s="1793"/>
      <c r="AD316" s="1793"/>
      <c r="AE316" s="1793"/>
      <c r="AF316" s="1793"/>
      <c r="AG316" s="1793"/>
    </row>
    <row r="317" spans="1:33" s="592" customFormat="1">
      <c r="A317" s="605"/>
    </row>
    <row r="318" spans="1:33" s="592" customFormat="1">
      <c r="A318" s="605"/>
      <c r="D318" s="590" t="s">
        <v>1915</v>
      </c>
    </row>
    <row r="319" spans="1:33" s="592" customFormat="1">
      <c r="A319" s="605"/>
    </row>
    <row r="320" spans="1:33" s="592" customFormat="1">
      <c r="A320" s="605"/>
      <c r="D320" s="1797" t="s">
        <v>1916</v>
      </c>
      <c r="E320" s="1793"/>
      <c r="F320" s="1793"/>
      <c r="G320" s="1793"/>
      <c r="H320" s="1793"/>
      <c r="I320" s="1793"/>
      <c r="J320" s="1793"/>
      <c r="K320" s="1793"/>
      <c r="L320" s="1793"/>
      <c r="M320" s="1793"/>
      <c r="N320" s="1793"/>
      <c r="O320" s="1793"/>
      <c r="P320" s="1793"/>
      <c r="Q320" s="1793"/>
      <c r="R320" s="1793"/>
      <c r="S320" s="1793"/>
      <c r="T320" s="1793"/>
      <c r="U320" s="1793"/>
      <c r="V320" s="1793"/>
      <c r="W320" s="1793"/>
      <c r="X320" s="1793"/>
      <c r="Y320" s="1793"/>
      <c r="Z320" s="1793"/>
      <c r="AA320" s="1793"/>
      <c r="AB320" s="1793"/>
      <c r="AC320" s="1793"/>
      <c r="AD320" s="1793"/>
      <c r="AE320" s="1793"/>
      <c r="AF320" s="1793"/>
      <c r="AG320" s="1793"/>
    </row>
    <row r="321" spans="1:33" s="592" customFormat="1">
      <c r="A321" s="605"/>
      <c r="D321" s="1793"/>
      <c r="E321" s="1793"/>
      <c r="F321" s="1793"/>
      <c r="G321" s="1793"/>
      <c r="H321" s="1793"/>
      <c r="I321" s="1793"/>
      <c r="J321" s="1793"/>
      <c r="K321" s="1793"/>
      <c r="L321" s="1793"/>
      <c r="M321" s="1793"/>
      <c r="N321" s="1793"/>
      <c r="O321" s="1793"/>
      <c r="P321" s="1793"/>
      <c r="Q321" s="1793"/>
      <c r="R321" s="1793"/>
      <c r="S321" s="1793"/>
      <c r="T321" s="1793"/>
      <c r="U321" s="1793"/>
      <c r="V321" s="1793"/>
      <c r="W321" s="1793"/>
      <c r="X321" s="1793"/>
      <c r="Y321" s="1793"/>
      <c r="Z321" s="1793"/>
      <c r="AA321" s="1793"/>
      <c r="AB321" s="1793"/>
      <c r="AC321" s="1793"/>
      <c r="AD321" s="1793"/>
      <c r="AE321" s="1793"/>
      <c r="AF321" s="1793"/>
      <c r="AG321" s="1793"/>
    </row>
    <row r="322" spans="1:33" s="592" customFormat="1">
      <c r="A322" s="605"/>
    </row>
    <row r="323" spans="1:33" s="592" customFormat="1">
      <c r="A323" s="605"/>
      <c r="D323" s="592" t="s">
        <v>1345</v>
      </c>
      <c r="E323" s="1797" t="s">
        <v>1917</v>
      </c>
      <c r="F323" s="1793"/>
      <c r="G323" s="1793"/>
      <c r="H323" s="1793"/>
      <c r="I323" s="1793"/>
      <c r="J323" s="1793"/>
      <c r="K323" s="1793"/>
      <c r="L323" s="1793"/>
      <c r="M323" s="1793"/>
      <c r="N323" s="1793"/>
      <c r="O323" s="1793"/>
      <c r="P323" s="1793"/>
      <c r="Q323" s="1793"/>
      <c r="R323" s="1793"/>
      <c r="S323" s="1793"/>
      <c r="T323" s="1793"/>
      <c r="U323" s="1793"/>
      <c r="V323" s="1793"/>
      <c r="W323" s="1793"/>
      <c r="X323" s="1793"/>
      <c r="Y323" s="1793"/>
      <c r="Z323" s="1793"/>
      <c r="AA323" s="1793"/>
      <c r="AB323" s="1793"/>
      <c r="AC323" s="1793"/>
      <c r="AD323" s="1793"/>
      <c r="AE323" s="1793"/>
      <c r="AF323" s="1793"/>
      <c r="AG323" s="1793"/>
    </row>
    <row r="324" spans="1:33" s="592" customFormat="1">
      <c r="A324" s="605"/>
      <c r="D324" s="592" t="s">
        <v>1345</v>
      </c>
      <c r="E324" s="1797" t="s">
        <v>1918</v>
      </c>
      <c r="F324" s="1793"/>
      <c r="G324" s="1793"/>
      <c r="H324" s="1793"/>
      <c r="I324" s="1793"/>
      <c r="J324" s="1793"/>
      <c r="K324" s="1793"/>
      <c r="L324" s="1793"/>
      <c r="M324" s="1793"/>
      <c r="N324" s="1793"/>
      <c r="O324" s="1793"/>
      <c r="P324" s="1793"/>
      <c r="Q324" s="1793"/>
      <c r="R324" s="1793"/>
      <c r="S324" s="1793"/>
      <c r="T324" s="1793"/>
      <c r="U324" s="1793"/>
      <c r="V324" s="1793"/>
      <c r="W324" s="1793"/>
      <c r="X324" s="1793"/>
      <c r="Y324" s="1793"/>
      <c r="Z324" s="1793"/>
      <c r="AA324" s="1793"/>
      <c r="AB324" s="1793"/>
      <c r="AC324" s="1793"/>
      <c r="AD324" s="1793"/>
      <c r="AE324" s="1793"/>
      <c r="AF324" s="1793"/>
      <c r="AG324" s="1793"/>
    </row>
    <row r="325" spans="1:33" s="592" customFormat="1">
      <c r="A325" s="605"/>
      <c r="D325" s="592" t="s">
        <v>1345</v>
      </c>
      <c r="E325" s="1797" t="s">
        <v>1919</v>
      </c>
      <c r="F325" s="1793"/>
      <c r="G325" s="1793"/>
      <c r="H325" s="1793"/>
      <c r="I325" s="1793"/>
      <c r="J325" s="1793"/>
      <c r="K325" s="1793"/>
      <c r="L325" s="1793"/>
      <c r="M325" s="1793"/>
      <c r="N325" s="1793"/>
      <c r="O325" s="1793"/>
      <c r="P325" s="1793"/>
      <c r="Q325" s="1793"/>
      <c r="R325" s="1793"/>
      <c r="S325" s="1793"/>
      <c r="T325" s="1793"/>
      <c r="U325" s="1793"/>
      <c r="V325" s="1793"/>
      <c r="W325" s="1793"/>
      <c r="X325" s="1793"/>
      <c r="Y325" s="1793"/>
      <c r="Z325" s="1793"/>
      <c r="AA325" s="1793"/>
      <c r="AB325" s="1793"/>
      <c r="AC325" s="1793"/>
      <c r="AD325" s="1793"/>
      <c r="AE325" s="1793"/>
      <c r="AF325" s="1793"/>
      <c r="AG325" s="1793"/>
    </row>
    <row r="326" spans="1:33" s="592" customFormat="1">
      <c r="A326" s="605"/>
      <c r="E326" s="1793"/>
      <c r="F326" s="1793"/>
      <c r="G326" s="1793"/>
      <c r="H326" s="1793"/>
      <c r="I326" s="1793"/>
      <c r="J326" s="1793"/>
      <c r="K326" s="1793"/>
      <c r="L326" s="1793"/>
      <c r="M326" s="1793"/>
      <c r="N326" s="1793"/>
      <c r="O326" s="1793"/>
      <c r="P326" s="1793"/>
      <c r="Q326" s="1793"/>
      <c r="R326" s="1793"/>
      <c r="S326" s="1793"/>
      <c r="T326" s="1793"/>
      <c r="U326" s="1793"/>
      <c r="V326" s="1793"/>
      <c r="W326" s="1793"/>
      <c r="X326" s="1793"/>
      <c r="Y326" s="1793"/>
      <c r="Z326" s="1793"/>
      <c r="AA326" s="1793"/>
      <c r="AB326" s="1793"/>
      <c r="AC326" s="1793"/>
      <c r="AD326" s="1793"/>
      <c r="AE326" s="1793"/>
      <c r="AF326" s="1793"/>
      <c r="AG326" s="1793"/>
    </row>
    <row r="327" spans="1:33" s="592" customFormat="1">
      <c r="A327" s="605"/>
      <c r="E327" s="1793"/>
      <c r="F327" s="1793"/>
      <c r="G327" s="1793"/>
      <c r="H327" s="1793"/>
      <c r="I327" s="1793"/>
      <c r="J327" s="1793"/>
      <c r="K327" s="1793"/>
      <c r="L327" s="1793"/>
      <c r="M327" s="1793"/>
      <c r="N327" s="1793"/>
      <c r="O327" s="1793"/>
      <c r="P327" s="1793"/>
      <c r="Q327" s="1793"/>
      <c r="R327" s="1793"/>
      <c r="S327" s="1793"/>
      <c r="T327" s="1793"/>
      <c r="U327" s="1793"/>
      <c r="V327" s="1793"/>
      <c r="W327" s="1793"/>
      <c r="X327" s="1793"/>
      <c r="Y327" s="1793"/>
      <c r="Z327" s="1793"/>
      <c r="AA327" s="1793"/>
      <c r="AB327" s="1793"/>
      <c r="AC327" s="1793"/>
      <c r="AD327" s="1793"/>
      <c r="AE327" s="1793"/>
      <c r="AF327" s="1793"/>
      <c r="AG327" s="1793"/>
    </row>
    <row r="328" spans="1:33" s="592" customFormat="1">
      <c r="A328" s="605"/>
      <c r="E328" s="1793"/>
      <c r="F328" s="1793"/>
      <c r="G328" s="1793"/>
      <c r="H328" s="1793"/>
      <c r="I328" s="1793"/>
      <c r="J328" s="1793"/>
      <c r="K328" s="1793"/>
      <c r="L328" s="1793"/>
      <c r="M328" s="1793"/>
      <c r="N328" s="1793"/>
      <c r="O328" s="1793"/>
      <c r="P328" s="1793"/>
      <c r="Q328" s="1793"/>
      <c r="R328" s="1793"/>
      <c r="S328" s="1793"/>
      <c r="T328" s="1793"/>
      <c r="U328" s="1793"/>
      <c r="V328" s="1793"/>
      <c r="W328" s="1793"/>
      <c r="X328" s="1793"/>
      <c r="Y328" s="1793"/>
      <c r="Z328" s="1793"/>
      <c r="AA328" s="1793"/>
      <c r="AB328" s="1793"/>
      <c r="AC328" s="1793"/>
      <c r="AD328" s="1793"/>
      <c r="AE328" s="1793"/>
      <c r="AF328" s="1793"/>
      <c r="AG328" s="1793"/>
    </row>
    <row r="329" spans="1:33" s="592" customFormat="1">
      <c r="A329" s="605"/>
      <c r="E329" s="1793"/>
      <c r="F329" s="1793"/>
      <c r="G329" s="1793"/>
      <c r="H329" s="1793"/>
      <c r="I329" s="1793"/>
      <c r="J329" s="1793"/>
      <c r="K329" s="1793"/>
      <c r="L329" s="1793"/>
      <c r="M329" s="1793"/>
      <c r="N329" s="1793"/>
      <c r="O329" s="1793"/>
      <c r="P329" s="1793"/>
      <c r="Q329" s="1793"/>
      <c r="R329" s="1793"/>
      <c r="S329" s="1793"/>
      <c r="T329" s="1793"/>
      <c r="U329" s="1793"/>
      <c r="V329" s="1793"/>
      <c r="W329" s="1793"/>
      <c r="X329" s="1793"/>
      <c r="Y329" s="1793"/>
      <c r="Z329" s="1793"/>
      <c r="AA329" s="1793"/>
      <c r="AB329" s="1793"/>
      <c r="AC329" s="1793"/>
      <c r="AD329" s="1793"/>
      <c r="AE329" s="1793"/>
      <c r="AF329" s="1793"/>
      <c r="AG329" s="1793"/>
    </row>
    <row r="330" spans="1:33" s="592" customFormat="1">
      <c r="A330" s="605"/>
      <c r="E330" s="1793"/>
      <c r="F330" s="1793"/>
      <c r="G330" s="1793"/>
      <c r="H330" s="1793"/>
      <c r="I330" s="1793"/>
      <c r="J330" s="1793"/>
      <c r="K330" s="1793"/>
      <c r="L330" s="1793"/>
      <c r="M330" s="1793"/>
      <c r="N330" s="1793"/>
      <c r="O330" s="1793"/>
      <c r="P330" s="1793"/>
      <c r="Q330" s="1793"/>
      <c r="R330" s="1793"/>
      <c r="S330" s="1793"/>
      <c r="T330" s="1793"/>
      <c r="U330" s="1793"/>
      <c r="V330" s="1793"/>
      <c r="W330" s="1793"/>
      <c r="X330" s="1793"/>
      <c r="Y330" s="1793"/>
      <c r="Z330" s="1793"/>
      <c r="AA330" s="1793"/>
      <c r="AB330" s="1793"/>
      <c r="AC330" s="1793"/>
      <c r="AD330" s="1793"/>
      <c r="AE330" s="1793"/>
      <c r="AF330" s="1793"/>
      <c r="AG330" s="1793"/>
    </row>
    <row r="331" spans="1:33" s="592" customFormat="1">
      <c r="A331" s="605"/>
    </row>
    <row r="332" spans="1:33" s="592" customFormat="1">
      <c r="A332" s="605"/>
      <c r="D332" s="1797" t="s">
        <v>1920</v>
      </c>
      <c r="E332" s="1793"/>
      <c r="F332" s="1793"/>
      <c r="G332" s="1793"/>
      <c r="H332" s="1793"/>
      <c r="I332" s="1793"/>
      <c r="J332" s="1793"/>
      <c r="K332" s="1793"/>
      <c r="L332" s="1793"/>
      <c r="M332" s="1793"/>
      <c r="N332" s="1793"/>
      <c r="O332" s="1793"/>
      <c r="P332" s="1793"/>
      <c r="Q332" s="1793"/>
      <c r="R332" s="1793"/>
      <c r="S332" s="1793"/>
      <c r="T332" s="1793"/>
      <c r="U332" s="1793"/>
      <c r="V332" s="1793"/>
      <c r="W332" s="1793"/>
      <c r="X332" s="1793"/>
      <c r="Y332" s="1793"/>
      <c r="Z332" s="1793"/>
      <c r="AA332" s="1793"/>
      <c r="AB332" s="1793"/>
      <c r="AC332" s="1793"/>
      <c r="AD332" s="1793"/>
      <c r="AE332" s="1793"/>
      <c r="AF332" s="1793"/>
      <c r="AG332" s="1793"/>
    </row>
    <row r="333" spans="1:33" s="592" customFormat="1">
      <c r="A333" s="605"/>
    </row>
    <row r="334" spans="1:33" s="592" customFormat="1">
      <c r="A334" s="605"/>
      <c r="D334" s="1797" t="s">
        <v>1921</v>
      </c>
      <c r="E334" s="1793"/>
      <c r="F334" s="1793"/>
      <c r="G334" s="1793"/>
      <c r="H334" s="1793"/>
      <c r="I334" s="1793"/>
      <c r="J334" s="1793"/>
      <c r="K334" s="1793"/>
      <c r="L334" s="1793"/>
      <c r="M334" s="1793"/>
      <c r="N334" s="1793"/>
      <c r="O334" s="1793"/>
      <c r="P334" s="1793"/>
      <c r="Q334" s="1793"/>
      <c r="R334" s="1793"/>
      <c r="S334" s="1793"/>
      <c r="T334" s="1793"/>
      <c r="U334" s="1793"/>
      <c r="V334" s="1793"/>
      <c r="W334" s="1793"/>
      <c r="X334" s="1793"/>
      <c r="Y334" s="1793"/>
      <c r="Z334" s="1793"/>
      <c r="AA334" s="1793"/>
      <c r="AB334" s="1793"/>
      <c r="AC334" s="1793"/>
      <c r="AD334" s="1793"/>
      <c r="AE334" s="1793"/>
      <c r="AF334" s="1793"/>
      <c r="AG334" s="1793"/>
    </row>
    <row r="335" spans="1:33" s="592" customFormat="1">
      <c r="A335" s="605"/>
      <c r="D335" s="1793"/>
      <c r="E335" s="1793"/>
      <c r="F335" s="1793"/>
      <c r="G335" s="1793"/>
      <c r="H335" s="1793"/>
      <c r="I335" s="1793"/>
      <c r="J335" s="1793"/>
      <c r="K335" s="1793"/>
      <c r="L335" s="1793"/>
      <c r="M335" s="1793"/>
      <c r="N335" s="1793"/>
      <c r="O335" s="1793"/>
      <c r="P335" s="1793"/>
      <c r="Q335" s="1793"/>
      <c r="R335" s="1793"/>
      <c r="S335" s="1793"/>
      <c r="T335" s="1793"/>
      <c r="U335" s="1793"/>
      <c r="V335" s="1793"/>
      <c r="W335" s="1793"/>
      <c r="X335" s="1793"/>
      <c r="Y335" s="1793"/>
      <c r="Z335" s="1793"/>
      <c r="AA335" s="1793"/>
      <c r="AB335" s="1793"/>
      <c r="AC335" s="1793"/>
      <c r="AD335" s="1793"/>
      <c r="AE335" s="1793"/>
      <c r="AF335" s="1793"/>
      <c r="AG335" s="1793"/>
    </row>
    <row r="336" spans="1:33" s="592" customFormat="1">
      <c r="A336" s="605"/>
    </row>
    <row r="337" spans="1:33" s="592" customFormat="1">
      <c r="A337" s="605"/>
      <c r="D337" s="1797" t="s">
        <v>1922</v>
      </c>
      <c r="E337" s="1793"/>
      <c r="F337" s="1793"/>
      <c r="G337" s="1793"/>
      <c r="H337" s="1793"/>
      <c r="I337" s="1793"/>
      <c r="J337" s="1793"/>
      <c r="K337" s="1793"/>
      <c r="L337" s="1793"/>
      <c r="M337" s="1793"/>
      <c r="N337" s="1793"/>
      <c r="O337" s="1793"/>
      <c r="P337" s="1793"/>
      <c r="Q337" s="1793"/>
      <c r="R337" s="1793"/>
      <c r="S337" s="1793"/>
      <c r="T337" s="1793"/>
      <c r="U337" s="1793"/>
      <c r="V337" s="1793"/>
      <c r="W337" s="1793"/>
      <c r="X337" s="1793"/>
      <c r="Y337" s="1793"/>
      <c r="Z337" s="1793"/>
      <c r="AA337" s="1793"/>
      <c r="AB337" s="1793"/>
      <c r="AC337" s="1793"/>
      <c r="AD337" s="1793"/>
      <c r="AE337" s="1793"/>
      <c r="AF337" s="1793"/>
      <c r="AG337" s="1793"/>
    </row>
    <row r="338" spans="1:33" s="592" customFormat="1">
      <c r="A338" s="605"/>
      <c r="D338" s="1793"/>
      <c r="E338" s="1793"/>
      <c r="F338" s="1793"/>
      <c r="G338" s="1793"/>
      <c r="H338" s="1793"/>
      <c r="I338" s="1793"/>
      <c r="J338" s="1793"/>
      <c r="K338" s="1793"/>
      <c r="L338" s="1793"/>
      <c r="M338" s="1793"/>
      <c r="N338" s="1793"/>
      <c r="O338" s="1793"/>
      <c r="P338" s="1793"/>
      <c r="Q338" s="1793"/>
      <c r="R338" s="1793"/>
      <c r="S338" s="1793"/>
      <c r="T338" s="1793"/>
      <c r="U338" s="1793"/>
      <c r="V338" s="1793"/>
      <c r="W338" s="1793"/>
      <c r="X338" s="1793"/>
      <c r="Y338" s="1793"/>
      <c r="Z338" s="1793"/>
      <c r="AA338" s="1793"/>
      <c r="AB338" s="1793"/>
      <c r="AC338" s="1793"/>
      <c r="AD338" s="1793"/>
      <c r="AE338" s="1793"/>
      <c r="AF338" s="1793"/>
      <c r="AG338" s="1793"/>
    </row>
    <row r="339" spans="1:33" s="592" customFormat="1">
      <c r="A339" s="605"/>
      <c r="D339" s="1793"/>
      <c r="E339" s="1793"/>
      <c r="F339" s="1793"/>
      <c r="G339" s="1793"/>
      <c r="H339" s="1793"/>
      <c r="I339" s="1793"/>
      <c r="J339" s="1793"/>
      <c r="K339" s="1793"/>
      <c r="L339" s="1793"/>
      <c r="M339" s="1793"/>
      <c r="N339" s="1793"/>
      <c r="O339" s="1793"/>
      <c r="P339" s="1793"/>
      <c r="Q339" s="1793"/>
      <c r="R339" s="1793"/>
      <c r="S339" s="1793"/>
      <c r="T339" s="1793"/>
      <c r="U339" s="1793"/>
      <c r="V339" s="1793"/>
      <c r="W339" s="1793"/>
      <c r="X339" s="1793"/>
      <c r="Y339" s="1793"/>
      <c r="Z339" s="1793"/>
      <c r="AA339" s="1793"/>
      <c r="AB339" s="1793"/>
      <c r="AC339" s="1793"/>
      <c r="AD339" s="1793"/>
      <c r="AE339" s="1793"/>
      <c r="AF339" s="1793"/>
      <c r="AG339" s="1793"/>
    </row>
    <row r="340" spans="1:33" s="592" customFormat="1">
      <c r="A340" s="605"/>
      <c r="D340" s="1793"/>
      <c r="E340" s="1793"/>
      <c r="F340" s="1793"/>
      <c r="G340" s="1793"/>
      <c r="H340" s="1793"/>
      <c r="I340" s="1793"/>
      <c r="J340" s="1793"/>
      <c r="K340" s="1793"/>
      <c r="L340" s="1793"/>
      <c r="M340" s="1793"/>
      <c r="N340" s="1793"/>
      <c r="O340" s="1793"/>
      <c r="P340" s="1793"/>
      <c r="Q340" s="1793"/>
      <c r="R340" s="1793"/>
      <c r="S340" s="1793"/>
      <c r="T340" s="1793"/>
      <c r="U340" s="1793"/>
      <c r="V340" s="1793"/>
      <c r="W340" s="1793"/>
      <c r="X340" s="1793"/>
      <c r="Y340" s="1793"/>
      <c r="Z340" s="1793"/>
      <c r="AA340" s="1793"/>
      <c r="AB340" s="1793"/>
      <c r="AC340" s="1793"/>
      <c r="AD340" s="1793"/>
      <c r="AE340" s="1793"/>
      <c r="AF340" s="1793"/>
      <c r="AG340" s="1793"/>
    </row>
    <row r="341" spans="1:33" s="592" customFormat="1">
      <c r="A341" s="605"/>
      <c r="D341" s="1793"/>
      <c r="E341" s="1793"/>
      <c r="F341" s="1793"/>
      <c r="G341" s="1793"/>
      <c r="H341" s="1793"/>
      <c r="I341" s="1793"/>
      <c r="J341" s="1793"/>
      <c r="K341" s="1793"/>
      <c r="L341" s="1793"/>
      <c r="M341" s="1793"/>
      <c r="N341" s="1793"/>
      <c r="O341" s="1793"/>
      <c r="P341" s="1793"/>
      <c r="Q341" s="1793"/>
      <c r="R341" s="1793"/>
      <c r="S341" s="1793"/>
      <c r="T341" s="1793"/>
      <c r="U341" s="1793"/>
      <c r="V341" s="1793"/>
      <c r="W341" s="1793"/>
      <c r="X341" s="1793"/>
      <c r="Y341" s="1793"/>
      <c r="Z341" s="1793"/>
      <c r="AA341" s="1793"/>
      <c r="AB341" s="1793"/>
      <c r="AC341" s="1793"/>
      <c r="AD341" s="1793"/>
      <c r="AE341" s="1793"/>
      <c r="AF341" s="1793"/>
      <c r="AG341" s="1793"/>
    </row>
    <row r="342" spans="1:33" s="592" customFormat="1">
      <c r="A342" s="605"/>
      <c r="D342" s="1793"/>
      <c r="E342" s="1793"/>
      <c r="F342" s="1793"/>
      <c r="G342" s="1793"/>
      <c r="H342" s="1793"/>
      <c r="I342" s="1793"/>
      <c r="J342" s="1793"/>
      <c r="K342" s="1793"/>
      <c r="L342" s="1793"/>
      <c r="M342" s="1793"/>
      <c r="N342" s="1793"/>
      <c r="O342" s="1793"/>
      <c r="P342" s="1793"/>
      <c r="Q342" s="1793"/>
      <c r="R342" s="1793"/>
      <c r="S342" s="1793"/>
      <c r="T342" s="1793"/>
      <c r="U342" s="1793"/>
      <c r="V342" s="1793"/>
      <c r="W342" s="1793"/>
      <c r="X342" s="1793"/>
      <c r="Y342" s="1793"/>
      <c r="Z342" s="1793"/>
      <c r="AA342" s="1793"/>
      <c r="AB342" s="1793"/>
      <c r="AC342" s="1793"/>
      <c r="AD342" s="1793"/>
      <c r="AE342" s="1793"/>
      <c r="AF342" s="1793"/>
      <c r="AG342" s="1793"/>
    </row>
    <row r="343" spans="1:33" s="592" customFormat="1">
      <c r="A343" s="605"/>
    </row>
    <row r="344" spans="1:33" s="592" customFormat="1">
      <c r="A344" s="605"/>
      <c r="D344" s="1797" t="s">
        <v>1923</v>
      </c>
      <c r="E344" s="1793"/>
      <c r="F344" s="1793"/>
      <c r="G344" s="1793"/>
      <c r="H344" s="1793"/>
      <c r="I344" s="1793"/>
      <c r="J344" s="1793"/>
      <c r="K344" s="1793"/>
      <c r="L344" s="1793"/>
      <c r="M344" s="1793"/>
      <c r="N344" s="1793"/>
      <c r="O344" s="1793"/>
      <c r="P344" s="1793"/>
      <c r="Q344" s="1793"/>
      <c r="R344" s="1793"/>
      <c r="S344" s="1793"/>
      <c r="T344" s="1793"/>
      <c r="U344" s="1793"/>
      <c r="V344" s="1793"/>
      <c r="W344" s="1793"/>
      <c r="X344" s="1793"/>
      <c r="Y344" s="1793"/>
      <c r="Z344" s="1793"/>
      <c r="AA344" s="1793"/>
      <c r="AB344" s="1793"/>
      <c r="AC344" s="1793"/>
      <c r="AD344" s="1793"/>
      <c r="AE344" s="1793"/>
      <c r="AF344" s="1793"/>
      <c r="AG344" s="1793"/>
    </row>
    <row r="345" spans="1:33" s="592" customFormat="1">
      <c r="A345" s="605"/>
      <c r="D345" s="1793"/>
      <c r="E345" s="1793"/>
      <c r="F345" s="1793"/>
      <c r="G345" s="1793"/>
      <c r="H345" s="1793"/>
      <c r="I345" s="1793"/>
      <c r="J345" s="1793"/>
      <c r="K345" s="1793"/>
      <c r="L345" s="1793"/>
      <c r="M345" s="1793"/>
      <c r="N345" s="1793"/>
      <c r="O345" s="1793"/>
      <c r="P345" s="1793"/>
      <c r="Q345" s="1793"/>
      <c r="R345" s="1793"/>
      <c r="S345" s="1793"/>
      <c r="T345" s="1793"/>
      <c r="U345" s="1793"/>
      <c r="V345" s="1793"/>
      <c r="W345" s="1793"/>
      <c r="X345" s="1793"/>
      <c r="Y345" s="1793"/>
      <c r="Z345" s="1793"/>
      <c r="AA345" s="1793"/>
      <c r="AB345" s="1793"/>
      <c r="AC345" s="1793"/>
      <c r="AD345" s="1793"/>
      <c r="AE345" s="1793"/>
      <c r="AF345" s="1793"/>
      <c r="AG345" s="1793"/>
    </row>
    <row r="346" spans="1:33" s="592" customFormat="1">
      <c r="A346" s="605"/>
      <c r="D346" s="1793"/>
      <c r="E346" s="1793"/>
      <c r="F346" s="1793"/>
      <c r="G346" s="1793"/>
      <c r="H346" s="1793"/>
      <c r="I346" s="1793"/>
      <c r="J346" s="1793"/>
      <c r="K346" s="1793"/>
      <c r="L346" s="1793"/>
      <c r="M346" s="1793"/>
      <c r="N346" s="1793"/>
      <c r="O346" s="1793"/>
      <c r="P346" s="1793"/>
      <c r="Q346" s="1793"/>
      <c r="R346" s="1793"/>
      <c r="S346" s="1793"/>
      <c r="T346" s="1793"/>
      <c r="U346" s="1793"/>
      <c r="V346" s="1793"/>
      <c r="W346" s="1793"/>
      <c r="X346" s="1793"/>
      <c r="Y346" s="1793"/>
      <c r="Z346" s="1793"/>
      <c r="AA346" s="1793"/>
      <c r="AB346" s="1793"/>
      <c r="AC346" s="1793"/>
      <c r="AD346" s="1793"/>
      <c r="AE346" s="1793"/>
      <c r="AF346" s="1793"/>
      <c r="AG346" s="1793"/>
    </row>
    <row r="347" spans="1:33" s="592" customFormat="1">
      <c r="A347" s="605"/>
      <c r="D347" s="1793"/>
      <c r="E347" s="1793"/>
      <c r="F347" s="1793"/>
      <c r="G347" s="1793"/>
      <c r="H347" s="1793"/>
      <c r="I347" s="1793"/>
      <c r="J347" s="1793"/>
      <c r="K347" s="1793"/>
      <c r="L347" s="1793"/>
      <c r="M347" s="1793"/>
      <c r="N347" s="1793"/>
      <c r="O347" s="1793"/>
      <c r="P347" s="1793"/>
      <c r="Q347" s="1793"/>
      <c r="R347" s="1793"/>
      <c r="S347" s="1793"/>
      <c r="T347" s="1793"/>
      <c r="U347" s="1793"/>
      <c r="V347" s="1793"/>
      <c r="W347" s="1793"/>
      <c r="X347" s="1793"/>
      <c r="Y347" s="1793"/>
      <c r="Z347" s="1793"/>
      <c r="AA347" s="1793"/>
      <c r="AB347" s="1793"/>
      <c r="AC347" s="1793"/>
      <c r="AD347" s="1793"/>
      <c r="AE347" s="1793"/>
      <c r="AF347" s="1793"/>
      <c r="AG347" s="1793"/>
    </row>
    <row r="348" spans="1:33" s="592" customFormat="1">
      <c r="A348" s="605"/>
    </row>
    <row r="349" spans="1:33" s="592" customFormat="1">
      <c r="A349" s="605"/>
      <c r="D349" s="1797" t="s">
        <v>1924</v>
      </c>
      <c r="E349" s="1793"/>
      <c r="F349" s="1793"/>
      <c r="G349" s="1793"/>
      <c r="H349" s="1793"/>
      <c r="I349" s="1793"/>
      <c r="J349" s="1793"/>
      <c r="K349" s="1793"/>
      <c r="L349" s="1793"/>
      <c r="M349" s="1793"/>
      <c r="N349" s="1793"/>
      <c r="O349" s="1793"/>
      <c r="P349" s="1793"/>
      <c r="Q349" s="1793"/>
      <c r="R349" s="1793"/>
      <c r="S349" s="1793"/>
      <c r="T349" s="1793"/>
      <c r="U349" s="1793"/>
      <c r="V349" s="1793"/>
      <c r="W349" s="1793"/>
      <c r="X349" s="1793"/>
      <c r="Y349" s="1793"/>
      <c r="Z349" s="1793"/>
      <c r="AA349" s="1793"/>
      <c r="AB349" s="1793"/>
      <c r="AC349" s="1793"/>
      <c r="AD349" s="1793"/>
      <c r="AE349" s="1793"/>
      <c r="AF349" s="1793"/>
      <c r="AG349" s="1793"/>
    </row>
    <row r="350" spans="1:33" s="592" customFormat="1">
      <c r="A350" s="605"/>
      <c r="D350" s="1793"/>
      <c r="E350" s="1793"/>
      <c r="F350" s="1793"/>
      <c r="G350" s="1793"/>
      <c r="H350" s="1793"/>
      <c r="I350" s="1793"/>
      <c r="J350" s="1793"/>
      <c r="K350" s="1793"/>
      <c r="L350" s="1793"/>
      <c r="M350" s="1793"/>
      <c r="N350" s="1793"/>
      <c r="O350" s="1793"/>
      <c r="P350" s="1793"/>
      <c r="Q350" s="1793"/>
      <c r="R350" s="1793"/>
      <c r="S350" s="1793"/>
      <c r="T350" s="1793"/>
      <c r="U350" s="1793"/>
      <c r="V350" s="1793"/>
      <c r="W350" s="1793"/>
      <c r="X350" s="1793"/>
      <c r="Y350" s="1793"/>
      <c r="Z350" s="1793"/>
      <c r="AA350" s="1793"/>
      <c r="AB350" s="1793"/>
      <c r="AC350" s="1793"/>
      <c r="AD350" s="1793"/>
      <c r="AE350" s="1793"/>
      <c r="AF350" s="1793"/>
      <c r="AG350" s="1793"/>
    </row>
    <row r="351" spans="1:33" s="592" customFormat="1">
      <c r="A351" s="605"/>
      <c r="D351" s="1793"/>
      <c r="E351" s="1793"/>
      <c r="F351" s="1793"/>
      <c r="G351" s="1793"/>
      <c r="H351" s="1793"/>
      <c r="I351" s="1793"/>
      <c r="J351" s="1793"/>
      <c r="K351" s="1793"/>
      <c r="L351" s="1793"/>
      <c r="M351" s="1793"/>
      <c r="N351" s="1793"/>
      <c r="O351" s="1793"/>
      <c r="P351" s="1793"/>
      <c r="Q351" s="1793"/>
      <c r="R351" s="1793"/>
      <c r="S351" s="1793"/>
      <c r="T351" s="1793"/>
      <c r="U351" s="1793"/>
      <c r="V351" s="1793"/>
      <c r="W351" s="1793"/>
      <c r="X351" s="1793"/>
      <c r="Y351" s="1793"/>
      <c r="Z351" s="1793"/>
      <c r="AA351" s="1793"/>
      <c r="AB351" s="1793"/>
      <c r="AC351" s="1793"/>
      <c r="AD351" s="1793"/>
      <c r="AE351" s="1793"/>
      <c r="AF351" s="1793"/>
      <c r="AG351" s="1793"/>
    </row>
    <row r="352" spans="1:33" s="592" customFormat="1">
      <c r="A352" s="605"/>
      <c r="D352" s="1793"/>
      <c r="E352" s="1793"/>
      <c r="F352" s="1793"/>
      <c r="G352" s="1793"/>
      <c r="H352" s="1793"/>
      <c r="I352" s="1793"/>
      <c r="J352" s="1793"/>
      <c r="K352" s="1793"/>
      <c r="L352" s="1793"/>
      <c r="M352" s="1793"/>
      <c r="N352" s="1793"/>
      <c r="O352" s="1793"/>
      <c r="P352" s="1793"/>
      <c r="Q352" s="1793"/>
      <c r="R352" s="1793"/>
      <c r="S352" s="1793"/>
      <c r="T352" s="1793"/>
      <c r="U352" s="1793"/>
      <c r="V352" s="1793"/>
      <c r="W352" s="1793"/>
      <c r="X352" s="1793"/>
      <c r="Y352" s="1793"/>
      <c r="Z352" s="1793"/>
      <c r="AA352" s="1793"/>
      <c r="AB352" s="1793"/>
      <c r="AC352" s="1793"/>
      <c r="AD352" s="1793"/>
      <c r="AE352" s="1793"/>
      <c r="AF352" s="1793"/>
      <c r="AG352" s="1793"/>
    </row>
    <row r="353" spans="1:33" s="592" customFormat="1">
      <c r="A353" s="605"/>
      <c r="D353" s="1793"/>
      <c r="E353" s="1793"/>
      <c r="F353" s="1793"/>
      <c r="G353" s="1793"/>
      <c r="H353" s="1793"/>
      <c r="I353" s="1793"/>
      <c r="J353" s="1793"/>
      <c r="K353" s="1793"/>
      <c r="L353" s="1793"/>
      <c r="M353" s="1793"/>
      <c r="N353" s="1793"/>
      <c r="O353" s="1793"/>
      <c r="P353" s="1793"/>
      <c r="Q353" s="1793"/>
      <c r="R353" s="1793"/>
      <c r="S353" s="1793"/>
      <c r="T353" s="1793"/>
      <c r="U353" s="1793"/>
      <c r="V353" s="1793"/>
      <c r="W353" s="1793"/>
      <c r="X353" s="1793"/>
      <c r="Y353" s="1793"/>
      <c r="Z353" s="1793"/>
      <c r="AA353" s="1793"/>
      <c r="AB353" s="1793"/>
      <c r="AC353" s="1793"/>
      <c r="AD353" s="1793"/>
      <c r="AE353" s="1793"/>
      <c r="AF353" s="1793"/>
      <c r="AG353" s="1793"/>
    </row>
    <row r="354" spans="1:33" s="592" customFormat="1">
      <c r="A354" s="605"/>
      <c r="D354" s="1793"/>
      <c r="E354" s="1793"/>
      <c r="F354" s="1793"/>
      <c r="G354" s="1793"/>
      <c r="H354" s="1793"/>
      <c r="I354" s="1793"/>
      <c r="J354" s="1793"/>
      <c r="K354" s="1793"/>
      <c r="L354" s="1793"/>
      <c r="M354" s="1793"/>
      <c r="N354" s="1793"/>
      <c r="O354" s="1793"/>
      <c r="P354" s="1793"/>
      <c r="Q354" s="1793"/>
      <c r="R354" s="1793"/>
      <c r="S354" s="1793"/>
      <c r="T354" s="1793"/>
      <c r="U354" s="1793"/>
      <c r="V354" s="1793"/>
      <c r="W354" s="1793"/>
      <c r="X354" s="1793"/>
      <c r="Y354" s="1793"/>
      <c r="Z354" s="1793"/>
      <c r="AA354" s="1793"/>
      <c r="AB354" s="1793"/>
      <c r="AC354" s="1793"/>
      <c r="AD354" s="1793"/>
      <c r="AE354" s="1793"/>
      <c r="AF354" s="1793"/>
      <c r="AG354" s="1793"/>
    </row>
    <row r="355" spans="1:33" s="592" customFormat="1">
      <c r="A355" s="605"/>
    </row>
    <row r="356" spans="1:33" s="592" customFormat="1">
      <c r="A356" s="605"/>
      <c r="D356" s="590" t="s">
        <v>1925</v>
      </c>
    </row>
    <row r="357" spans="1:33" s="592" customFormat="1">
      <c r="A357" s="605"/>
    </row>
    <row r="358" spans="1:33" s="592" customFormat="1">
      <c r="A358" s="605"/>
      <c r="D358" s="1797" t="s">
        <v>2435</v>
      </c>
      <c r="E358" s="1793"/>
      <c r="F358" s="1793"/>
      <c r="G358" s="1793"/>
      <c r="H358" s="1793"/>
      <c r="I358" s="1793"/>
      <c r="J358" s="1793"/>
      <c r="K358" s="1793"/>
      <c r="L358" s="1793"/>
      <c r="M358" s="1793"/>
      <c r="N358" s="1793"/>
      <c r="O358" s="1793"/>
      <c r="P358" s="1793"/>
      <c r="Q358" s="1793"/>
      <c r="R358" s="1793"/>
      <c r="S358" s="1793"/>
      <c r="T358" s="1793"/>
      <c r="U358" s="1793"/>
      <c r="V358" s="1793"/>
      <c r="W358" s="1793"/>
      <c r="X358" s="1793"/>
      <c r="Y358" s="1793"/>
      <c r="Z358" s="1793"/>
      <c r="AA358" s="1793"/>
      <c r="AB358" s="1793"/>
      <c r="AC358" s="1793"/>
      <c r="AD358" s="1793"/>
      <c r="AE358" s="1793"/>
      <c r="AF358" s="1793"/>
      <c r="AG358" s="1793"/>
    </row>
    <row r="359" spans="1:33" s="592" customFormat="1">
      <c r="A359" s="605"/>
      <c r="D359" s="608"/>
      <c r="E359" s="608"/>
      <c r="F359" s="608"/>
      <c r="G359" s="608"/>
      <c r="H359" s="608"/>
      <c r="I359" s="608"/>
      <c r="J359" s="608"/>
      <c r="K359" s="608"/>
      <c r="L359" s="608"/>
      <c r="M359" s="608"/>
      <c r="N359" s="608"/>
      <c r="O359" s="608"/>
      <c r="P359" s="608"/>
      <c r="Q359" s="608"/>
      <c r="R359" s="608"/>
      <c r="S359" s="608"/>
      <c r="T359" s="608"/>
      <c r="U359" s="608"/>
      <c r="V359" s="608"/>
      <c r="W359" s="608"/>
      <c r="X359" s="608"/>
      <c r="Y359" s="608"/>
      <c r="Z359" s="608"/>
      <c r="AA359" s="608"/>
      <c r="AB359" s="608"/>
      <c r="AC359" s="608"/>
      <c r="AD359" s="608"/>
      <c r="AE359" s="608"/>
      <c r="AF359" s="608"/>
      <c r="AG359" s="608"/>
    </row>
    <row r="360" spans="1:33" s="592" customFormat="1" ht="14.25" customHeight="1">
      <c r="A360" s="605"/>
      <c r="D360" s="592" t="s">
        <v>1345</v>
      </c>
      <c r="E360" s="1797" t="s">
        <v>1926</v>
      </c>
      <c r="F360" s="1793"/>
      <c r="G360" s="1793"/>
      <c r="H360" s="1793"/>
      <c r="I360" s="1793"/>
      <c r="J360" s="1793"/>
      <c r="K360" s="1793"/>
      <c r="L360" s="1793"/>
      <c r="M360" s="1793"/>
      <c r="N360" s="1793"/>
      <c r="O360" s="1793"/>
      <c r="P360" s="1793"/>
      <c r="Q360" s="1793"/>
      <c r="R360" s="1793"/>
      <c r="S360" s="1793"/>
      <c r="T360" s="1793"/>
      <c r="U360" s="1793"/>
      <c r="V360" s="1793"/>
      <c r="W360" s="1793"/>
      <c r="X360" s="1793"/>
      <c r="Y360" s="1793"/>
      <c r="Z360" s="1793"/>
      <c r="AA360" s="1793"/>
      <c r="AB360" s="1793"/>
      <c r="AC360" s="1793"/>
      <c r="AD360" s="1793"/>
      <c r="AE360" s="1793"/>
      <c r="AF360" s="1793"/>
      <c r="AG360" s="1793"/>
    </row>
    <row r="361" spans="1:33" s="592" customFormat="1" ht="25.5" customHeight="1">
      <c r="A361" s="605"/>
      <c r="E361" s="1793"/>
      <c r="F361" s="1793"/>
      <c r="G361" s="1793"/>
      <c r="H361" s="1793"/>
      <c r="I361" s="1793"/>
      <c r="J361" s="1793"/>
      <c r="K361" s="1793"/>
      <c r="L361" s="1793"/>
      <c r="M361" s="1793"/>
      <c r="N361" s="1793"/>
      <c r="O361" s="1793"/>
      <c r="P361" s="1793"/>
      <c r="Q361" s="1793"/>
      <c r="R361" s="1793"/>
      <c r="S361" s="1793"/>
      <c r="T361" s="1793"/>
      <c r="U361" s="1793"/>
      <c r="V361" s="1793"/>
      <c r="W361" s="1793"/>
      <c r="X361" s="1793"/>
      <c r="Y361" s="1793"/>
      <c r="Z361" s="1793"/>
      <c r="AA361" s="1793"/>
      <c r="AB361" s="1793"/>
      <c r="AC361" s="1793"/>
      <c r="AD361" s="1793"/>
      <c r="AE361" s="1793"/>
      <c r="AF361" s="1793"/>
      <c r="AG361" s="1793"/>
    </row>
    <row r="362" spans="1:33" s="592" customFormat="1">
      <c r="A362" s="605"/>
      <c r="E362" s="612"/>
      <c r="F362" s="612"/>
      <c r="G362" s="612"/>
      <c r="H362" s="612"/>
      <c r="I362" s="612"/>
      <c r="J362" s="612"/>
      <c r="K362" s="612"/>
      <c r="L362" s="612"/>
      <c r="M362" s="612"/>
      <c r="N362" s="612"/>
      <c r="O362" s="612"/>
      <c r="P362" s="612"/>
      <c r="Q362" s="612"/>
      <c r="R362" s="612"/>
      <c r="S362" s="612"/>
      <c r="T362" s="612"/>
      <c r="U362" s="612"/>
      <c r="V362" s="612"/>
      <c r="W362" s="612"/>
      <c r="X362" s="612"/>
      <c r="Y362" s="612"/>
      <c r="Z362" s="612"/>
      <c r="AA362" s="612"/>
      <c r="AB362" s="612"/>
      <c r="AC362" s="612"/>
      <c r="AD362" s="612"/>
      <c r="AE362" s="612"/>
      <c r="AF362" s="612"/>
      <c r="AG362" s="612"/>
    </row>
    <row r="363" spans="1:33" s="592" customFormat="1" ht="14.25" customHeight="1">
      <c r="A363" s="605"/>
      <c r="D363" s="592" t="s">
        <v>1345</v>
      </c>
      <c r="E363" s="1797" t="s">
        <v>1927</v>
      </c>
      <c r="F363" s="1793"/>
      <c r="G363" s="1793"/>
      <c r="H363" s="1793"/>
      <c r="I363" s="1793"/>
      <c r="J363" s="1793"/>
      <c r="K363" s="1793"/>
      <c r="L363" s="1793"/>
      <c r="M363" s="1793"/>
      <c r="N363" s="1793"/>
      <c r="O363" s="1793"/>
      <c r="P363" s="1793"/>
      <c r="Q363" s="1793"/>
      <c r="R363" s="1793"/>
      <c r="S363" s="1793"/>
      <c r="T363" s="1793"/>
      <c r="U363" s="1793"/>
      <c r="V363" s="1793"/>
      <c r="W363" s="1793"/>
      <c r="X363" s="1793"/>
      <c r="Y363" s="1793"/>
      <c r="Z363" s="1793"/>
      <c r="AA363" s="1793"/>
      <c r="AB363" s="1793"/>
      <c r="AC363" s="1793"/>
      <c r="AD363" s="1793"/>
      <c r="AE363" s="1793"/>
      <c r="AF363" s="1793"/>
      <c r="AG363" s="1793"/>
    </row>
    <row r="364" spans="1:33" s="592" customFormat="1" ht="39" customHeight="1">
      <c r="A364" s="605"/>
      <c r="E364" s="1793"/>
      <c r="F364" s="1793"/>
      <c r="G364" s="1793"/>
      <c r="H364" s="1793"/>
      <c r="I364" s="1793"/>
      <c r="J364" s="1793"/>
      <c r="K364" s="1793"/>
      <c r="L364" s="1793"/>
      <c r="M364" s="1793"/>
      <c r="N364" s="1793"/>
      <c r="O364" s="1793"/>
      <c r="P364" s="1793"/>
      <c r="Q364" s="1793"/>
      <c r="R364" s="1793"/>
      <c r="S364" s="1793"/>
      <c r="T364" s="1793"/>
      <c r="U364" s="1793"/>
      <c r="V364" s="1793"/>
      <c r="W364" s="1793"/>
      <c r="X364" s="1793"/>
      <c r="Y364" s="1793"/>
      <c r="Z364" s="1793"/>
      <c r="AA364" s="1793"/>
      <c r="AB364" s="1793"/>
      <c r="AC364" s="1793"/>
      <c r="AD364" s="1793"/>
      <c r="AE364" s="1793"/>
      <c r="AF364" s="1793"/>
      <c r="AG364" s="1793"/>
    </row>
    <row r="365" spans="1:33" s="592" customFormat="1">
      <c r="A365" s="605"/>
    </row>
    <row r="366" spans="1:33" s="592" customFormat="1">
      <c r="A366" s="605"/>
      <c r="D366" s="1797" t="s">
        <v>1928</v>
      </c>
      <c r="E366" s="1793"/>
      <c r="F366" s="1793"/>
      <c r="G366" s="1793"/>
      <c r="H366" s="1793"/>
      <c r="I366" s="1793"/>
      <c r="J366" s="1793"/>
      <c r="K366" s="1793"/>
      <c r="L366" s="1793"/>
      <c r="M366" s="1793"/>
      <c r="N366" s="1793"/>
      <c r="O366" s="1793"/>
      <c r="P366" s="1793"/>
      <c r="Q366" s="1793"/>
      <c r="R366" s="1793"/>
      <c r="S366" s="1793"/>
      <c r="T366" s="1793"/>
      <c r="U366" s="1793"/>
      <c r="V366" s="1793"/>
      <c r="W366" s="1793"/>
      <c r="X366" s="1793"/>
      <c r="Y366" s="1793"/>
      <c r="Z366" s="1793"/>
      <c r="AA366" s="1793"/>
      <c r="AB366" s="1793"/>
      <c r="AC366" s="1793"/>
      <c r="AD366" s="1793"/>
      <c r="AE366" s="1793"/>
      <c r="AF366" s="1793"/>
      <c r="AG366" s="1793"/>
    </row>
    <row r="367" spans="1:33" s="592" customFormat="1">
      <c r="A367" s="605"/>
      <c r="D367" s="1793"/>
      <c r="E367" s="1793"/>
      <c r="F367" s="1793"/>
      <c r="G367" s="1793"/>
      <c r="H367" s="1793"/>
      <c r="I367" s="1793"/>
      <c r="J367" s="1793"/>
      <c r="K367" s="1793"/>
      <c r="L367" s="1793"/>
      <c r="M367" s="1793"/>
      <c r="N367" s="1793"/>
      <c r="O367" s="1793"/>
      <c r="P367" s="1793"/>
      <c r="Q367" s="1793"/>
      <c r="R367" s="1793"/>
      <c r="S367" s="1793"/>
      <c r="T367" s="1793"/>
      <c r="U367" s="1793"/>
      <c r="V367" s="1793"/>
      <c r="W367" s="1793"/>
      <c r="X367" s="1793"/>
      <c r="Y367" s="1793"/>
      <c r="Z367" s="1793"/>
      <c r="AA367" s="1793"/>
      <c r="AB367" s="1793"/>
      <c r="AC367" s="1793"/>
      <c r="AD367" s="1793"/>
      <c r="AE367" s="1793"/>
      <c r="AF367" s="1793"/>
      <c r="AG367" s="1793"/>
    </row>
    <row r="368" spans="1:33" s="592" customFormat="1">
      <c r="A368" s="605"/>
      <c r="D368" s="1793"/>
      <c r="E368" s="1793"/>
      <c r="F368" s="1793"/>
      <c r="G368" s="1793"/>
      <c r="H368" s="1793"/>
      <c r="I368" s="1793"/>
      <c r="J368" s="1793"/>
      <c r="K368" s="1793"/>
      <c r="L368" s="1793"/>
      <c r="M368" s="1793"/>
      <c r="N368" s="1793"/>
      <c r="O368" s="1793"/>
      <c r="P368" s="1793"/>
      <c r="Q368" s="1793"/>
      <c r="R368" s="1793"/>
      <c r="S368" s="1793"/>
      <c r="T368" s="1793"/>
      <c r="U368" s="1793"/>
      <c r="V368" s="1793"/>
      <c r="W368" s="1793"/>
      <c r="X368" s="1793"/>
      <c r="Y368" s="1793"/>
      <c r="Z368" s="1793"/>
      <c r="AA368" s="1793"/>
      <c r="AB368" s="1793"/>
      <c r="AC368" s="1793"/>
      <c r="AD368" s="1793"/>
      <c r="AE368" s="1793"/>
      <c r="AF368" s="1793"/>
      <c r="AG368" s="1793"/>
    </row>
    <row r="369" spans="1:33" s="592" customFormat="1">
      <c r="A369" s="605"/>
    </row>
    <row r="370" spans="1:33" s="592" customFormat="1">
      <c r="A370" s="605"/>
      <c r="D370" s="590" t="s">
        <v>1929</v>
      </c>
    </row>
    <row r="371" spans="1:33" s="592" customFormat="1">
      <c r="A371" s="605"/>
    </row>
    <row r="372" spans="1:33" s="592" customFormat="1">
      <c r="A372" s="605"/>
      <c r="D372" s="1797" t="s">
        <v>1930</v>
      </c>
      <c r="E372" s="1793"/>
      <c r="F372" s="1793"/>
      <c r="G372" s="1793"/>
      <c r="H372" s="1793"/>
      <c r="I372" s="1793"/>
      <c r="J372" s="1793"/>
      <c r="K372" s="1793"/>
      <c r="L372" s="1793"/>
      <c r="M372" s="1793"/>
      <c r="N372" s="1793"/>
      <c r="O372" s="1793"/>
      <c r="P372" s="1793"/>
      <c r="Q372" s="1793"/>
      <c r="R372" s="1793"/>
      <c r="S372" s="1793"/>
      <c r="T372" s="1793"/>
      <c r="U372" s="1793"/>
      <c r="V372" s="1793"/>
      <c r="W372" s="1793"/>
      <c r="X372" s="1793"/>
      <c r="Y372" s="1793"/>
      <c r="Z372" s="1793"/>
      <c r="AA372" s="1793"/>
      <c r="AB372" s="1793"/>
      <c r="AC372" s="1793"/>
      <c r="AD372" s="1793"/>
      <c r="AE372" s="1793"/>
      <c r="AF372" s="1793"/>
      <c r="AG372" s="1793"/>
    </row>
    <row r="373" spans="1:33" s="592" customFormat="1">
      <c r="A373" s="605"/>
      <c r="D373" s="1793"/>
      <c r="E373" s="1793"/>
      <c r="F373" s="1793"/>
      <c r="G373" s="1793"/>
      <c r="H373" s="1793"/>
      <c r="I373" s="1793"/>
      <c r="J373" s="1793"/>
      <c r="K373" s="1793"/>
      <c r="L373" s="1793"/>
      <c r="M373" s="1793"/>
      <c r="N373" s="1793"/>
      <c r="O373" s="1793"/>
      <c r="P373" s="1793"/>
      <c r="Q373" s="1793"/>
      <c r="R373" s="1793"/>
      <c r="S373" s="1793"/>
      <c r="T373" s="1793"/>
      <c r="U373" s="1793"/>
      <c r="V373" s="1793"/>
      <c r="W373" s="1793"/>
      <c r="X373" s="1793"/>
      <c r="Y373" s="1793"/>
      <c r="Z373" s="1793"/>
      <c r="AA373" s="1793"/>
      <c r="AB373" s="1793"/>
      <c r="AC373" s="1793"/>
      <c r="AD373" s="1793"/>
      <c r="AE373" s="1793"/>
      <c r="AF373" s="1793"/>
      <c r="AG373" s="1793"/>
    </row>
    <row r="374" spans="1:33" s="592" customFormat="1">
      <c r="A374" s="605"/>
      <c r="D374" s="1793"/>
      <c r="E374" s="1793"/>
      <c r="F374" s="1793"/>
      <c r="G374" s="1793"/>
      <c r="H374" s="1793"/>
      <c r="I374" s="1793"/>
      <c r="J374" s="1793"/>
      <c r="K374" s="1793"/>
      <c r="L374" s="1793"/>
      <c r="M374" s="1793"/>
      <c r="N374" s="1793"/>
      <c r="O374" s="1793"/>
      <c r="P374" s="1793"/>
      <c r="Q374" s="1793"/>
      <c r="R374" s="1793"/>
      <c r="S374" s="1793"/>
      <c r="T374" s="1793"/>
      <c r="U374" s="1793"/>
      <c r="V374" s="1793"/>
      <c r="W374" s="1793"/>
      <c r="X374" s="1793"/>
      <c r="Y374" s="1793"/>
      <c r="Z374" s="1793"/>
      <c r="AA374" s="1793"/>
      <c r="AB374" s="1793"/>
      <c r="AC374" s="1793"/>
      <c r="AD374" s="1793"/>
      <c r="AE374" s="1793"/>
      <c r="AF374" s="1793"/>
      <c r="AG374" s="1793"/>
    </row>
    <row r="375" spans="1:33" s="592" customFormat="1">
      <c r="A375" s="605"/>
    </row>
    <row r="376" spans="1:33" s="592" customFormat="1">
      <c r="A376" s="605"/>
      <c r="D376" s="592" t="s">
        <v>1345</v>
      </c>
      <c r="E376" s="1797" t="s">
        <v>1931</v>
      </c>
      <c r="F376" s="1793"/>
      <c r="G376" s="1793"/>
      <c r="H376" s="1793"/>
      <c r="I376" s="1793"/>
      <c r="J376" s="1793"/>
      <c r="K376" s="1793"/>
      <c r="L376" s="1793"/>
      <c r="M376" s="1793"/>
      <c r="N376" s="1793"/>
      <c r="O376" s="1793"/>
      <c r="P376" s="1793"/>
      <c r="Q376" s="1793"/>
      <c r="R376" s="1793"/>
      <c r="S376" s="1793"/>
      <c r="T376" s="1793"/>
      <c r="U376" s="1793"/>
      <c r="V376" s="1793"/>
      <c r="W376" s="1793"/>
      <c r="X376" s="1793"/>
      <c r="Y376" s="1793"/>
      <c r="Z376" s="1793"/>
      <c r="AA376" s="1793"/>
      <c r="AB376" s="1793"/>
      <c r="AC376" s="1793"/>
      <c r="AD376" s="1793"/>
      <c r="AE376" s="1793"/>
      <c r="AF376" s="1793"/>
      <c r="AG376" s="1793"/>
    </row>
    <row r="377" spans="1:33" s="592" customFormat="1">
      <c r="A377" s="605"/>
      <c r="E377" s="1793"/>
      <c r="F377" s="1793"/>
      <c r="G377" s="1793"/>
      <c r="H377" s="1793"/>
      <c r="I377" s="1793"/>
      <c r="J377" s="1793"/>
      <c r="K377" s="1793"/>
      <c r="L377" s="1793"/>
      <c r="M377" s="1793"/>
      <c r="N377" s="1793"/>
      <c r="O377" s="1793"/>
      <c r="P377" s="1793"/>
      <c r="Q377" s="1793"/>
      <c r="R377" s="1793"/>
      <c r="S377" s="1793"/>
      <c r="T377" s="1793"/>
      <c r="U377" s="1793"/>
      <c r="V377" s="1793"/>
      <c r="W377" s="1793"/>
      <c r="X377" s="1793"/>
      <c r="Y377" s="1793"/>
      <c r="Z377" s="1793"/>
      <c r="AA377" s="1793"/>
      <c r="AB377" s="1793"/>
      <c r="AC377" s="1793"/>
      <c r="AD377" s="1793"/>
      <c r="AE377" s="1793"/>
      <c r="AF377" s="1793"/>
      <c r="AG377" s="1793"/>
    </row>
    <row r="378" spans="1:33" s="592" customFormat="1">
      <c r="A378" s="605"/>
      <c r="E378" s="612"/>
      <c r="F378" s="612"/>
      <c r="G378" s="612"/>
      <c r="H378" s="612"/>
      <c r="I378" s="612"/>
      <c r="J378" s="612"/>
      <c r="K378" s="612"/>
      <c r="L378" s="612"/>
      <c r="M378" s="612"/>
      <c r="N378" s="612"/>
      <c r="O378" s="612"/>
      <c r="P378" s="612"/>
      <c r="Q378" s="612"/>
      <c r="R378" s="612"/>
      <c r="S378" s="612"/>
      <c r="T378" s="612"/>
      <c r="U378" s="612"/>
      <c r="V378" s="612"/>
      <c r="W378" s="612"/>
      <c r="X378" s="612"/>
      <c r="Y378" s="612"/>
      <c r="Z378" s="612"/>
      <c r="AA378" s="612"/>
      <c r="AB378" s="612"/>
      <c r="AC378" s="612"/>
      <c r="AD378" s="612"/>
      <c r="AE378" s="612"/>
      <c r="AF378" s="612"/>
      <c r="AG378" s="612"/>
    </row>
    <row r="379" spans="1:33" s="592" customFormat="1">
      <c r="A379" s="605"/>
      <c r="D379" s="592" t="s">
        <v>1345</v>
      </c>
      <c r="E379" s="1797" t="s">
        <v>1932</v>
      </c>
      <c r="F379" s="1793"/>
      <c r="G379" s="1793"/>
      <c r="H379" s="1793"/>
      <c r="I379" s="1793"/>
      <c r="J379" s="1793"/>
      <c r="K379" s="1793"/>
      <c r="L379" s="1793"/>
      <c r="M379" s="1793"/>
      <c r="N379" s="1793"/>
      <c r="O379" s="1793"/>
      <c r="P379" s="1793"/>
      <c r="Q379" s="1793"/>
      <c r="R379" s="1793"/>
      <c r="S379" s="1793"/>
      <c r="T379" s="1793"/>
      <c r="U379" s="1793"/>
      <c r="V379" s="1793"/>
      <c r="W379" s="1793"/>
      <c r="X379" s="1793"/>
      <c r="Y379" s="1793"/>
      <c r="Z379" s="1793"/>
      <c r="AA379" s="1793"/>
      <c r="AB379" s="1793"/>
      <c r="AC379" s="1793"/>
      <c r="AD379" s="1793"/>
      <c r="AE379" s="1793"/>
      <c r="AF379" s="1793"/>
      <c r="AG379" s="1793"/>
    </row>
    <row r="380" spans="1:33" s="592" customFormat="1">
      <c r="A380" s="605"/>
      <c r="E380" s="1793"/>
      <c r="F380" s="1793"/>
      <c r="G380" s="1793"/>
      <c r="H380" s="1793"/>
      <c r="I380" s="1793"/>
      <c r="J380" s="1793"/>
      <c r="K380" s="1793"/>
      <c r="L380" s="1793"/>
      <c r="M380" s="1793"/>
      <c r="N380" s="1793"/>
      <c r="O380" s="1793"/>
      <c r="P380" s="1793"/>
      <c r="Q380" s="1793"/>
      <c r="R380" s="1793"/>
      <c r="S380" s="1793"/>
      <c r="T380" s="1793"/>
      <c r="U380" s="1793"/>
      <c r="V380" s="1793"/>
      <c r="W380" s="1793"/>
      <c r="X380" s="1793"/>
      <c r="Y380" s="1793"/>
      <c r="Z380" s="1793"/>
      <c r="AA380" s="1793"/>
      <c r="AB380" s="1793"/>
      <c r="AC380" s="1793"/>
      <c r="AD380" s="1793"/>
      <c r="AE380" s="1793"/>
      <c r="AF380" s="1793"/>
      <c r="AG380" s="1793"/>
    </row>
    <row r="381" spans="1:33" s="592" customFormat="1">
      <c r="A381" s="605"/>
    </row>
    <row r="382" spans="1:33" s="592" customFormat="1">
      <c r="A382" s="605"/>
      <c r="D382" s="592" t="s">
        <v>1345</v>
      </c>
      <c r="E382" s="1797" t="s">
        <v>1933</v>
      </c>
      <c r="F382" s="1793"/>
      <c r="G382" s="1793"/>
      <c r="H382" s="1793"/>
      <c r="I382" s="1793"/>
      <c r="J382" s="1793"/>
      <c r="K382" s="1793"/>
      <c r="L382" s="1793"/>
      <c r="M382" s="1793"/>
      <c r="N382" s="1793"/>
      <c r="O382" s="1793"/>
      <c r="P382" s="1793"/>
      <c r="Q382" s="1793"/>
      <c r="R382" s="1793"/>
      <c r="S382" s="1793"/>
      <c r="T382" s="1793"/>
      <c r="U382" s="1793"/>
      <c r="V382" s="1793"/>
      <c r="W382" s="1793"/>
      <c r="X382" s="1793"/>
      <c r="Y382" s="1793"/>
      <c r="Z382" s="1793"/>
      <c r="AA382" s="1793"/>
      <c r="AB382" s="1793"/>
      <c r="AC382" s="1793"/>
      <c r="AD382" s="1793"/>
      <c r="AE382" s="1793"/>
      <c r="AF382" s="1793"/>
      <c r="AG382" s="1793"/>
    </row>
    <row r="383" spans="1:33" s="592" customFormat="1">
      <c r="A383" s="605"/>
    </row>
    <row r="384" spans="1:33" s="592" customFormat="1">
      <c r="A384" s="605"/>
      <c r="D384" s="1797" t="s">
        <v>1934</v>
      </c>
      <c r="E384" s="1793"/>
      <c r="F384" s="1793"/>
      <c r="G384" s="1793"/>
      <c r="H384" s="1793"/>
      <c r="I384" s="1793"/>
      <c r="J384" s="1793"/>
      <c r="K384" s="1793"/>
      <c r="L384" s="1793"/>
      <c r="M384" s="1793"/>
      <c r="N384" s="1793"/>
      <c r="O384" s="1793"/>
      <c r="P384" s="1793"/>
      <c r="Q384" s="1793"/>
      <c r="R384" s="1793"/>
      <c r="S384" s="1793"/>
      <c r="T384" s="1793"/>
      <c r="U384" s="1793"/>
      <c r="V384" s="1793"/>
      <c r="W384" s="1793"/>
      <c r="X384" s="1793"/>
      <c r="Y384" s="1793"/>
      <c r="Z384" s="1793"/>
      <c r="AA384" s="1793"/>
      <c r="AB384" s="1793"/>
      <c r="AC384" s="1793"/>
      <c r="AD384" s="1793"/>
      <c r="AE384" s="1793"/>
      <c r="AF384" s="1793"/>
      <c r="AG384" s="1793"/>
    </row>
    <row r="385" spans="1:33" s="592" customFormat="1">
      <c r="A385" s="605"/>
    </row>
    <row r="386" spans="1:33" s="592" customFormat="1">
      <c r="A386" s="605"/>
      <c r="D386" s="590" t="s">
        <v>1935</v>
      </c>
    </row>
    <row r="387" spans="1:33" s="592" customFormat="1">
      <c r="A387" s="605"/>
    </row>
    <row r="388" spans="1:33" s="592" customFormat="1">
      <c r="A388" s="605"/>
      <c r="D388" s="1797" t="s">
        <v>1936</v>
      </c>
      <c r="E388" s="1793"/>
      <c r="F388" s="1793"/>
      <c r="G388" s="1793"/>
      <c r="H388" s="1793"/>
      <c r="I388" s="1793"/>
      <c r="J388" s="1793"/>
      <c r="K388" s="1793"/>
      <c r="L388" s="1793"/>
      <c r="M388" s="1793"/>
      <c r="N388" s="1793"/>
      <c r="O388" s="1793"/>
      <c r="P388" s="1793"/>
      <c r="Q388" s="1793"/>
      <c r="R388" s="1793"/>
      <c r="S388" s="1793"/>
      <c r="T388" s="1793"/>
      <c r="U388" s="1793"/>
      <c r="V388" s="1793"/>
      <c r="W388" s="1793"/>
      <c r="X388" s="1793"/>
      <c r="Y388" s="1793"/>
      <c r="Z388" s="1793"/>
      <c r="AA388" s="1793"/>
      <c r="AB388" s="1793"/>
      <c r="AC388" s="1793"/>
      <c r="AD388" s="1793"/>
      <c r="AE388" s="1793"/>
      <c r="AF388" s="1793"/>
      <c r="AG388" s="1793"/>
    </row>
    <row r="389" spans="1:33" s="592" customFormat="1">
      <c r="A389" s="605"/>
      <c r="D389" s="921"/>
      <c r="E389" s="921"/>
      <c r="F389" s="921"/>
      <c r="G389" s="921"/>
      <c r="H389" s="921"/>
      <c r="I389" s="921"/>
      <c r="J389" s="921"/>
      <c r="K389" s="921"/>
      <c r="L389" s="921"/>
      <c r="M389" s="921"/>
      <c r="N389" s="921"/>
      <c r="O389" s="921"/>
      <c r="P389" s="921"/>
      <c r="Q389" s="921"/>
      <c r="R389" s="921"/>
      <c r="S389" s="921"/>
      <c r="T389" s="921"/>
      <c r="U389" s="921"/>
      <c r="V389" s="921"/>
      <c r="W389" s="921"/>
      <c r="X389" s="921"/>
      <c r="Y389" s="921"/>
      <c r="Z389" s="921"/>
      <c r="AA389" s="921"/>
      <c r="AB389" s="921"/>
      <c r="AC389" s="921"/>
      <c r="AD389" s="921"/>
      <c r="AE389" s="921"/>
      <c r="AF389" s="921"/>
      <c r="AG389" s="921"/>
    </row>
    <row r="390" spans="1:33" s="592" customFormat="1">
      <c r="A390" s="605"/>
      <c r="D390" s="2183" t="s">
        <v>2407</v>
      </c>
      <c r="E390" s="2183"/>
      <c r="F390" s="2183"/>
      <c r="G390" s="2183"/>
      <c r="H390" s="2183"/>
      <c r="I390" s="2183"/>
      <c r="J390" s="2183"/>
      <c r="K390" s="2183"/>
      <c r="L390" s="2183"/>
      <c r="M390" s="2183"/>
      <c r="N390" s="2183"/>
      <c r="O390" s="2183"/>
      <c r="P390" s="2183"/>
      <c r="Q390" s="2183"/>
      <c r="R390" s="2183"/>
      <c r="S390" s="2183"/>
      <c r="T390" s="2183"/>
      <c r="U390" s="2183"/>
      <c r="V390" s="2183"/>
      <c r="W390" s="2183"/>
      <c r="X390" s="2183"/>
      <c r="Y390" s="2183"/>
      <c r="Z390" s="2183"/>
      <c r="AA390" s="2183"/>
      <c r="AB390" s="2183"/>
      <c r="AC390" s="2183"/>
      <c r="AD390" s="2183"/>
      <c r="AE390" s="2183"/>
      <c r="AF390" s="2183"/>
      <c r="AG390" s="2183"/>
    </row>
    <row r="391" spans="1:33" s="592" customFormat="1">
      <c r="A391" s="605"/>
      <c r="D391" s="2183"/>
      <c r="E391" s="2183"/>
      <c r="F391" s="2183"/>
      <c r="G391" s="2183"/>
      <c r="H391" s="2183"/>
      <c r="I391" s="2183"/>
      <c r="J391" s="2183"/>
      <c r="K391" s="2183"/>
      <c r="L391" s="2183"/>
      <c r="M391" s="2183"/>
      <c r="N391" s="2183"/>
      <c r="O391" s="2183"/>
      <c r="P391" s="2183"/>
      <c r="Q391" s="2183"/>
      <c r="R391" s="2183"/>
      <c r="S391" s="2183"/>
      <c r="T391" s="2183"/>
      <c r="U391" s="2183"/>
      <c r="V391" s="2183"/>
      <c r="W391" s="2183"/>
      <c r="X391" s="2183"/>
      <c r="Y391" s="2183"/>
      <c r="Z391" s="2183"/>
      <c r="AA391" s="2183"/>
      <c r="AB391" s="2183"/>
      <c r="AC391" s="2183"/>
      <c r="AD391" s="2183"/>
      <c r="AE391" s="2183"/>
      <c r="AF391" s="2183"/>
      <c r="AG391" s="2183"/>
    </row>
    <row r="392" spans="1:33" s="592" customFormat="1">
      <c r="A392" s="605"/>
      <c r="D392" s="2184" t="s">
        <v>2408</v>
      </c>
      <c r="E392" s="2184"/>
      <c r="F392" s="2184"/>
      <c r="G392" s="2184"/>
      <c r="H392" s="2184"/>
      <c r="I392" s="2184"/>
      <c r="J392" s="2184"/>
      <c r="K392" s="2184"/>
      <c r="L392" s="2184"/>
      <c r="M392" s="2184"/>
      <c r="N392" s="2184"/>
      <c r="O392" s="2184"/>
      <c r="P392" s="2184"/>
      <c r="Q392" s="2184"/>
      <c r="R392" s="2184"/>
      <c r="S392" s="2184"/>
      <c r="T392" s="2184"/>
      <c r="U392" s="2184"/>
      <c r="V392" s="2184"/>
      <c r="W392" s="2184"/>
      <c r="X392" s="2184"/>
      <c r="Y392" s="2184"/>
      <c r="Z392" s="2184"/>
      <c r="AA392" s="2184"/>
      <c r="AB392" s="2184"/>
      <c r="AC392" s="2184"/>
      <c r="AD392" s="2184"/>
      <c r="AE392" s="2184"/>
      <c r="AF392" s="2184"/>
      <c r="AG392" s="2184"/>
    </row>
    <row r="393" spans="1:33" s="592" customFormat="1">
      <c r="A393" s="605"/>
      <c r="D393" s="2185" t="s">
        <v>2409</v>
      </c>
      <c r="E393" s="2185"/>
      <c r="F393" s="2185"/>
      <c r="G393" s="2185"/>
      <c r="H393" s="2185"/>
      <c r="I393" s="2185"/>
      <c r="J393" s="2185"/>
      <c r="K393" s="2185"/>
      <c r="L393" s="2185"/>
      <c r="M393" s="2185"/>
      <c r="N393" s="2185"/>
      <c r="O393" s="2185"/>
      <c r="P393" s="2185"/>
      <c r="Q393" s="2185"/>
      <c r="R393" s="2185"/>
      <c r="S393" s="2185"/>
      <c r="T393" s="2185"/>
      <c r="U393" s="2185"/>
      <c r="V393" s="2185"/>
      <c r="W393" s="2185"/>
      <c r="X393" s="2185"/>
      <c r="Y393" s="2185"/>
      <c r="Z393" s="2185"/>
      <c r="AA393" s="2185"/>
      <c r="AB393" s="2185"/>
      <c r="AC393" s="2185"/>
      <c r="AD393" s="2185"/>
      <c r="AE393" s="2185"/>
      <c r="AF393" s="2185"/>
      <c r="AG393" s="2185"/>
    </row>
    <row r="394" spans="1:33" s="592" customFormat="1">
      <c r="A394" s="605"/>
      <c r="D394" s="2185"/>
      <c r="E394" s="2185"/>
      <c r="F394" s="2185"/>
      <c r="G394" s="2185"/>
      <c r="H394" s="2185"/>
      <c r="I394" s="2185"/>
      <c r="J394" s="2185"/>
      <c r="K394" s="2185"/>
      <c r="L394" s="2185"/>
      <c r="M394" s="2185"/>
      <c r="N394" s="2185"/>
      <c r="O394" s="2185"/>
      <c r="P394" s="2185"/>
      <c r="Q394" s="2185"/>
      <c r="R394" s="2185"/>
      <c r="S394" s="2185"/>
      <c r="T394" s="2185"/>
      <c r="U394" s="2185"/>
      <c r="V394" s="2185"/>
      <c r="W394" s="2185"/>
      <c r="X394" s="2185"/>
      <c r="Y394" s="2185"/>
      <c r="Z394" s="2185"/>
      <c r="AA394" s="2185"/>
      <c r="AB394" s="2185"/>
      <c r="AC394" s="2185"/>
      <c r="AD394" s="2185"/>
      <c r="AE394" s="2185"/>
      <c r="AF394" s="2185"/>
      <c r="AG394" s="2185"/>
    </row>
    <row r="395" spans="1:33" s="592" customFormat="1">
      <c r="A395" s="605"/>
      <c r="D395" s="2185" t="s">
        <v>2410</v>
      </c>
      <c r="E395" s="2185"/>
      <c r="F395" s="2185"/>
      <c r="G395" s="2185"/>
      <c r="H395" s="2185"/>
      <c r="I395" s="2185"/>
      <c r="J395" s="2185"/>
      <c r="K395" s="2185"/>
      <c r="L395" s="2185"/>
      <c r="M395" s="2185"/>
      <c r="N395" s="2185"/>
      <c r="O395" s="2185"/>
      <c r="P395" s="2185"/>
      <c r="Q395" s="2185"/>
      <c r="R395" s="2185"/>
      <c r="S395" s="2185"/>
      <c r="T395" s="2185"/>
      <c r="U395" s="2185"/>
      <c r="V395" s="2185"/>
      <c r="W395" s="2185"/>
      <c r="X395" s="2185"/>
      <c r="Y395" s="2185"/>
      <c r="Z395" s="2185"/>
      <c r="AA395" s="2185"/>
      <c r="AB395" s="2185"/>
      <c r="AC395" s="2185"/>
      <c r="AD395" s="2185"/>
      <c r="AE395" s="2185"/>
      <c r="AF395" s="2185"/>
      <c r="AG395" s="2185"/>
    </row>
    <row r="396" spans="1:33" s="592" customFormat="1">
      <c r="A396" s="605"/>
      <c r="D396" s="2185"/>
      <c r="E396" s="2185"/>
      <c r="F396" s="2185"/>
      <c r="G396" s="2185"/>
      <c r="H396" s="2185"/>
      <c r="I396" s="2185"/>
      <c r="J396" s="2185"/>
      <c r="K396" s="2185"/>
      <c r="L396" s="2185"/>
      <c r="M396" s="2185"/>
      <c r="N396" s="2185"/>
      <c r="O396" s="2185"/>
      <c r="P396" s="2185"/>
      <c r="Q396" s="2185"/>
      <c r="R396" s="2185"/>
      <c r="S396" s="2185"/>
      <c r="T396" s="2185"/>
      <c r="U396" s="2185"/>
      <c r="V396" s="2185"/>
      <c r="W396" s="2185"/>
      <c r="X396" s="2185"/>
      <c r="Y396" s="2185"/>
      <c r="Z396" s="2185"/>
      <c r="AA396" s="2185"/>
      <c r="AB396" s="2185"/>
      <c r="AC396" s="2185"/>
      <c r="AD396" s="2185"/>
      <c r="AE396" s="2185"/>
      <c r="AF396" s="2185"/>
      <c r="AG396" s="2185"/>
    </row>
    <row r="397" spans="1:33" s="592" customFormat="1">
      <c r="A397" s="605"/>
    </row>
    <row r="398" spans="1:33" s="592" customFormat="1">
      <c r="A398" s="605"/>
    </row>
    <row r="399" spans="1:33" s="592" customFormat="1">
      <c r="A399" s="605"/>
      <c r="D399" s="590" t="s">
        <v>1937</v>
      </c>
    </row>
    <row r="400" spans="1:33" s="592" customFormat="1">
      <c r="A400" s="605"/>
    </row>
    <row r="401" spans="1:34" s="592" customFormat="1">
      <c r="A401" s="605"/>
      <c r="D401" s="590" t="s">
        <v>1938</v>
      </c>
      <c r="E401" s="782"/>
      <c r="F401" s="782"/>
    </row>
    <row r="402" spans="1:34" s="592" customFormat="1">
      <c r="A402" s="605"/>
    </row>
    <row r="403" spans="1:34" s="592" customFormat="1">
      <c r="A403" s="605"/>
      <c r="D403" s="920" t="s">
        <v>1939</v>
      </c>
    </row>
    <row r="404" spans="1:34" s="592" customFormat="1" ht="15" thickBot="1">
      <c r="A404" s="605"/>
    </row>
    <row r="405" spans="1:34" s="592" customFormat="1" ht="15" customHeight="1" thickBot="1">
      <c r="A405" s="605" t="s">
        <v>1457</v>
      </c>
      <c r="D405" s="1697" t="s">
        <v>1940</v>
      </c>
      <c r="E405" s="1698"/>
      <c r="F405" s="1698"/>
      <c r="G405" s="1698"/>
      <c r="H405" s="1698"/>
      <c r="I405" s="1699"/>
      <c r="J405" s="1705" t="s">
        <v>1809</v>
      </c>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1705"/>
    </row>
    <row r="406" spans="1:34" s="592" customFormat="1" ht="46.5" customHeight="1" thickBot="1">
      <c r="A406" s="605"/>
      <c r="D406" s="1700"/>
      <c r="E406" s="1701"/>
      <c r="F406" s="1701"/>
      <c r="G406" s="1701"/>
      <c r="H406" s="1701"/>
      <c r="I406" s="1702"/>
      <c r="J406" s="1827" t="s">
        <v>1941</v>
      </c>
      <c r="K406" s="1828"/>
      <c r="L406" s="1829"/>
      <c r="M406" s="1827" t="s">
        <v>1849</v>
      </c>
      <c r="N406" s="1828"/>
      <c r="O406" s="1829"/>
      <c r="P406" s="1706" t="s">
        <v>1850</v>
      </c>
      <c r="Q406" s="1706"/>
      <c r="R406" s="1706"/>
      <c r="S406" s="1706" t="s">
        <v>22</v>
      </c>
      <c r="T406" s="1706"/>
      <c r="U406" s="1706"/>
      <c r="V406" s="1706" t="s">
        <v>1942</v>
      </c>
      <c r="W406" s="1706"/>
      <c r="X406" s="1706"/>
      <c r="Y406" s="1706" t="s">
        <v>1943</v>
      </c>
      <c r="Z406" s="1706"/>
      <c r="AA406" s="1706"/>
      <c r="AB406" s="1706" t="s">
        <v>1944</v>
      </c>
      <c r="AC406" s="1706"/>
      <c r="AD406" s="1706"/>
      <c r="AE406" s="1706" t="s">
        <v>1821</v>
      </c>
      <c r="AF406" s="1706"/>
      <c r="AG406" s="1706"/>
    </row>
    <row r="407" spans="1:34" s="592" customFormat="1" ht="15" thickBot="1">
      <c r="A407" s="605"/>
      <c r="D407" s="2182" t="s">
        <v>1945</v>
      </c>
      <c r="E407" s="1796"/>
      <c r="F407" s="1796"/>
      <c r="G407" s="1796"/>
      <c r="H407" s="1796"/>
      <c r="I407" s="1796"/>
      <c r="J407" s="1796"/>
      <c r="K407" s="1796"/>
      <c r="L407" s="1796"/>
      <c r="M407" s="1796"/>
      <c r="N407" s="1796"/>
      <c r="O407" s="1796"/>
      <c r="P407" s="1796"/>
      <c r="Q407" s="1796"/>
      <c r="R407" s="1796"/>
      <c r="S407" s="1796"/>
      <c r="T407" s="1796"/>
      <c r="U407" s="1796"/>
      <c r="V407" s="1796"/>
      <c r="W407" s="1796"/>
      <c r="X407" s="1796"/>
      <c r="Y407" s="1796"/>
      <c r="Z407" s="1796"/>
      <c r="AA407" s="1796"/>
      <c r="AB407" s="1796"/>
      <c r="AC407" s="1796"/>
      <c r="AD407" s="1796"/>
      <c r="AE407" s="1796"/>
      <c r="AF407" s="1796"/>
      <c r="AG407" s="1796"/>
      <c r="AH407" s="616"/>
    </row>
    <row r="408" spans="1:34" s="592" customFormat="1" ht="21.75" customHeight="1">
      <c r="A408" s="605"/>
      <c r="D408" s="1777" t="s">
        <v>1946</v>
      </c>
      <c r="E408" s="1777"/>
      <c r="F408" s="1777"/>
      <c r="G408" s="1777"/>
      <c r="H408" s="1777"/>
      <c r="I408" s="1777"/>
      <c r="J408" s="1710">
        <f>'Notes- SK Template'!J285</f>
        <v>0</v>
      </c>
      <c r="K408" s="1710"/>
      <c r="L408" s="1710"/>
      <c r="M408" s="1710">
        <f>'Notes- SK Template'!M285</f>
        <v>0</v>
      </c>
      <c r="N408" s="1710"/>
      <c r="O408" s="1710"/>
      <c r="P408" s="1710">
        <f>'Notes- SK Template'!P285</f>
        <v>0</v>
      </c>
      <c r="Q408" s="1710"/>
      <c r="R408" s="1710"/>
      <c r="S408" s="1710">
        <f>'Notes- SK Template'!S285</f>
        <v>0</v>
      </c>
      <c r="T408" s="1710"/>
      <c r="U408" s="1710"/>
      <c r="V408" s="1710">
        <f>'Notes- SK Template'!V285</f>
        <v>0</v>
      </c>
      <c r="W408" s="1710"/>
      <c r="X408" s="1710"/>
      <c r="Y408" s="1710">
        <f>'Notes- SK Template'!Y285</f>
        <v>0</v>
      </c>
      <c r="Z408" s="1710"/>
      <c r="AA408" s="1710"/>
      <c r="AB408" s="1710">
        <f>'Notes- SK Template'!AB285</f>
        <v>0</v>
      </c>
      <c r="AC408" s="1710"/>
      <c r="AD408" s="1710"/>
      <c r="AE408" s="1780">
        <f>'Notes- SK Template'!AE285</f>
        <v>0</v>
      </c>
      <c r="AF408" s="1780"/>
      <c r="AG408" s="1780"/>
    </row>
    <row r="409" spans="1:34" s="592" customFormat="1">
      <c r="A409" s="605"/>
      <c r="D409" s="2186" t="s">
        <v>1947</v>
      </c>
      <c r="E409" s="1781"/>
      <c r="F409" s="1781"/>
      <c r="G409" s="1781"/>
      <c r="H409" s="1781"/>
      <c r="I409" s="1781"/>
      <c r="J409" s="1679">
        <f>'Notes- SK Template'!J286</f>
        <v>0</v>
      </c>
      <c r="K409" s="1679"/>
      <c r="L409" s="1679"/>
      <c r="M409" s="1679">
        <f>'Notes- SK Template'!M286</f>
        <v>0</v>
      </c>
      <c r="N409" s="1679"/>
      <c r="O409" s="1679"/>
      <c r="P409" s="1679">
        <f>'Notes- SK Template'!P286</f>
        <v>0</v>
      </c>
      <c r="Q409" s="1679"/>
      <c r="R409" s="1679"/>
      <c r="S409" s="1679">
        <f>'Notes- SK Template'!S286</f>
        <v>0</v>
      </c>
      <c r="T409" s="1679"/>
      <c r="U409" s="1679"/>
      <c r="V409" s="1679">
        <f>'Notes- SK Template'!V286</f>
        <v>0</v>
      </c>
      <c r="W409" s="1679"/>
      <c r="X409" s="1679"/>
      <c r="Y409" s="1679">
        <f>'Notes- SK Template'!Y286</f>
        <v>0</v>
      </c>
      <c r="Z409" s="1679"/>
      <c r="AA409" s="1679"/>
      <c r="AB409" s="1679">
        <f>'Notes- SK Template'!AB286</f>
        <v>0</v>
      </c>
      <c r="AC409" s="1679"/>
      <c r="AD409" s="1679"/>
      <c r="AE409" s="1773">
        <f>'Notes- SK Template'!AE286</f>
        <v>0</v>
      </c>
      <c r="AF409" s="1773"/>
      <c r="AG409" s="1773"/>
    </row>
    <row r="410" spans="1:34" s="592" customFormat="1">
      <c r="A410" s="605"/>
      <c r="D410" s="2186" t="s">
        <v>1948</v>
      </c>
      <c r="E410" s="1781"/>
      <c r="F410" s="1781"/>
      <c r="G410" s="1781"/>
      <c r="H410" s="1781"/>
      <c r="I410" s="1781"/>
      <c r="J410" s="1679">
        <f>'Notes- SK Template'!J287</f>
        <v>0</v>
      </c>
      <c r="K410" s="1679"/>
      <c r="L410" s="1679"/>
      <c r="M410" s="1679">
        <f>'Notes- SK Template'!M287</f>
        <v>0</v>
      </c>
      <c r="N410" s="1679"/>
      <c r="O410" s="1679"/>
      <c r="P410" s="1679">
        <f>'Notes- SK Template'!P287</f>
        <v>0</v>
      </c>
      <c r="Q410" s="1679"/>
      <c r="R410" s="1679"/>
      <c r="S410" s="1679">
        <f>'Notes- SK Template'!S287</f>
        <v>0</v>
      </c>
      <c r="T410" s="1679"/>
      <c r="U410" s="1679"/>
      <c r="V410" s="1679">
        <f>'Notes- SK Template'!V287</f>
        <v>0</v>
      </c>
      <c r="W410" s="1679"/>
      <c r="X410" s="1679"/>
      <c r="Y410" s="1679">
        <f>'Notes- SK Template'!Y287</f>
        <v>0</v>
      </c>
      <c r="Z410" s="1679"/>
      <c r="AA410" s="1679"/>
      <c r="AB410" s="1679">
        <f>'Notes- SK Template'!AB287</f>
        <v>0</v>
      </c>
      <c r="AC410" s="1679"/>
      <c r="AD410" s="1679"/>
      <c r="AE410" s="1773">
        <f>'Notes- SK Template'!AE287</f>
        <v>0</v>
      </c>
      <c r="AF410" s="1773"/>
      <c r="AG410" s="1773"/>
    </row>
    <row r="411" spans="1:34" s="592" customFormat="1">
      <c r="A411" s="605"/>
      <c r="D411" s="2186" t="s">
        <v>1949</v>
      </c>
      <c r="E411" s="1781"/>
      <c r="F411" s="1781"/>
      <c r="G411" s="1781"/>
      <c r="H411" s="1781"/>
      <c r="I411" s="1781"/>
      <c r="J411" s="1679">
        <f>'Notes- SK Template'!J288</f>
        <v>0</v>
      </c>
      <c r="K411" s="1679"/>
      <c r="L411" s="1679"/>
      <c r="M411" s="1679">
        <f>'Notes- SK Template'!M288</f>
        <v>0</v>
      </c>
      <c r="N411" s="1679"/>
      <c r="O411" s="1679"/>
      <c r="P411" s="1679">
        <f>'Notes- SK Template'!P288</f>
        <v>0</v>
      </c>
      <c r="Q411" s="1679"/>
      <c r="R411" s="1679"/>
      <c r="S411" s="1679">
        <f>'Notes- SK Template'!S288</f>
        <v>0</v>
      </c>
      <c r="T411" s="1679"/>
      <c r="U411" s="1679"/>
      <c r="V411" s="1679">
        <f>'Notes- SK Template'!V288</f>
        <v>0</v>
      </c>
      <c r="W411" s="1679"/>
      <c r="X411" s="1679"/>
      <c r="Y411" s="1679">
        <f>'Notes- SK Template'!Y288</f>
        <v>0</v>
      </c>
      <c r="Z411" s="1679"/>
      <c r="AA411" s="1679"/>
      <c r="AB411" s="1679">
        <f>'Notes- SK Template'!AB288</f>
        <v>0</v>
      </c>
      <c r="AC411" s="1679"/>
      <c r="AD411" s="1679"/>
      <c r="AE411" s="1773">
        <f>'Notes- SK Template'!AE288</f>
        <v>0</v>
      </c>
      <c r="AF411" s="1773"/>
      <c r="AG411" s="1773"/>
    </row>
    <row r="412" spans="1:34" s="592" customFormat="1" ht="21.75" customHeight="1" thickBot="1">
      <c r="A412" s="605"/>
      <c r="D412" s="1782" t="s">
        <v>1950</v>
      </c>
      <c r="E412" s="1782"/>
      <c r="F412" s="1782"/>
      <c r="G412" s="1782"/>
      <c r="H412" s="1782"/>
      <c r="I412" s="1782"/>
      <c r="J412" s="1772">
        <f>'Notes- SK Template'!J289</f>
        <v>0</v>
      </c>
      <c r="K412" s="1772"/>
      <c r="L412" s="1772"/>
      <c r="M412" s="1772">
        <f>'Notes- SK Template'!M289</f>
        <v>0</v>
      </c>
      <c r="N412" s="1772"/>
      <c r="O412" s="1772"/>
      <c r="P412" s="1772">
        <f>'Notes- SK Template'!P289</f>
        <v>0</v>
      </c>
      <c r="Q412" s="1772"/>
      <c r="R412" s="1772"/>
      <c r="S412" s="1772">
        <f>'Notes- SK Template'!S289</f>
        <v>0</v>
      </c>
      <c r="T412" s="1772"/>
      <c r="U412" s="1772"/>
      <c r="V412" s="1772">
        <f>'Notes- SK Template'!V289</f>
        <v>0</v>
      </c>
      <c r="W412" s="1772"/>
      <c r="X412" s="1772"/>
      <c r="Y412" s="1772">
        <f>'Notes- SK Template'!Y289</f>
        <v>0</v>
      </c>
      <c r="Z412" s="1772"/>
      <c r="AA412" s="1772"/>
      <c r="AB412" s="1772">
        <f>'Notes- SK Template'!AB289</f>
        <v>0</v>
      </c>
      <c r="AC412" s="1772"/>
      <c r="AD412" s="1772"/>
      <c r="AE412" s="1772">
        <f>'Notes- SK Template'!AE289</f>
        <v>0</v>
      </c>
      <c r="AF412" s="1772"/>
      <c r="AG412" s="1772"/>
    </row>
    <row r="413" spans="1:34" s="592" customFormat="1" ht="15" thickBot="1">
      <c r="A413" s="605"/>
      <c r="D413" s="2182" t="s">
        <v>1951</v>
      </c>
      <c r="E413" s="1796"/>
      <c r="F413" s="1796"/>
      <c r="G413" s="1796"/>
      <c r="H413" s="1796"/>
      <c r="I413" s="1796"/>
      <c r="J413" s="1796"/>
      <c r="K413" s="1796"/>
      <c r="L413" s="1796"/>
      <c r="M413" s="1796"/>
      <c r="N413" s="1796"/>
      <c r="O413" s="1796"/>
      <c r="P413" s="1796"/>
      <c r="Q413" s="1796"/>
      <c r="R413" s="1796"/>
      <c r="S413" s="1796"/>
      <c r="T413" s="1796"/>
      <c r="U413" s="1796"/>
      <c r="V413" s="1796"/>
      <c r="W413" s="1796"/>
      <c r="X413" s="1796"/>
      <c r="Y413" s="1796"/>
      <c r="Z413" s="1796"/>
      <c r="AA413" s="1796"/>
      <c r="AB413" s="1796"/>
      <c r="AC413" s="1796"/>
      <c r="AD413" s="1796"/>
      <c r="AE413" s="1796"/>
      <c r="AF413" s="1796"/>
      <c r="AG413" s="1796"/>
      <c r="AH413" s="616"/>
    </row>
    <row r="414" spans="1:34" s="592" customFormat="1" ht="21.75" customHeight="1">
      <c r="A414" s="605"/>
      <c r="D414" s="1777" t="s">
        <v>1946</v>
      </c>
      <c r="E414" s="1777"/>
      <c r="F414" s="1777"/>
      <c r="G414" s="1777"/>
      <c r="H414" s="1777"/>
      <c r="I414" s="1777"/>
      <c r="J414" s="1710">
        <f>'Notes- SK Template'!J291</f>
        <v>0</v>
      </c>
      <c r="K414" s="1710"/>
      <c r="L414" s="1710"/>
      <c r="M414" s="1710">
        <f>'Notes- SK Template'!M291</f>
        <v>0</v>
      </c>
      <c r="N414" s="1710"/>
      <c r="O414" s="1710"/>
      <c r="P414" s="1710">
        <f>'Notes- SK Template'!P291</f>
        <v>0</v>
      </c>
      <c r="Q414" s="1710"/>
      <c r="R414" s="1710"/>
      <c r="S414" s="1710">
        <f>'Notes- SK Template'!S291</f>
        <v>0</v>
      </c>
      <c r="T414" s="1710"/>
      <c r="U414" s="1710"/>
      <c r="V414" s="1710">
        <f>'Notes- SK Template'!V291</f>
        <v>0</v>
      </c>
      <c r="W414" s="1710"/>
      <c r="X414" s="1710"/>
      <c r="Y414" s="1710">
        <f>'Notes- SK Template'!Y291</f>
        <v>0</v>
      </c>
      <c r="Z414" s="1710"/>
      <c r="AA414" s="1710"/>
      <c r="AB414" s="1710">
        <f>'Notes- SK Template'!AB291</f>
        <v>0</v>
      </c>
      <c r="AC414" s="1710"/>
      <c r="AD414" s="1710"/>
      <c r="AE414" s="1780">
        <f>'Notes- SK Template'!AE291</f>
        <v>0</v>
      </c>
      <c r="AF414" s="1780"/>
      <c r="AG414" s="1780"/>
    </row>
    <row r="415" spans="1:34" s="592" customFormat="1">
      <c r="A415" s="605"/>
      <c r="D415" s="2186" t="s">
        <v>1947</v>
      </c>
      <c r="E415" s="1781"/>
      <c r="F415" s="1781"/>
      <c r="G415" s="1781"/>
      <c r="H415" s="1781"/>
      <c r="I415" s="1781"/>
      <c r="J415" s="1679">
        <f>'Notes- SK Template'!J292</f>
        <v>0</v>
      </c>
      <c r="K415" s="1679"/>
      <c r="L415" s="1679"/>
      <c r="M415" s="1679">
        <f>'Notes- SK Template'!M292</f>
        <v>0</v>
      </c>
      <c r="N415" s="1679"/>
      <c r="O415" s="1679"/>
      <c r="P415" s="1679">
        <f>'Notes- SK Template'!P292</f>
        <v>0</v>
      </c>
      <c r="Q415" s="1679"/>
      <c r="R415" s="1679"/>
      <c r="S415" s="1679">
        <f>'Notes- SK Template'!S292</f>
        <v>0</v>
      </c>
      <c r="T415" s="1679"/>
      <c r="U415" s="1679"/>
      <c r="V415" s="1679">
        <f>'Notes- SK Template'!V292</f>
        <v>0</v>
      </c>
      <c r="W415" s="1679"/>
      <c r="X415" s="1679"/>
      <c r="Y415" s="1679">
        <f>'Notes- SK Template'!Y292</f>
        <v>0</v>
      </c>
      <c r="Z415" s="1679"/>
      <c r="AA415" s="1679"/>
      <c r="AB415" s="1679">
        <f>'Notes- SK Template'!AB292</f>
        <v>0</v>
      </c>
      <c r="AC415" s="1679"/>
      <c r="AD415" s="1679"/>
      <c r="AE415" s="1773">
        <f>'Notes- SK Template'!AE292</f>
        <v>0</v>
      </c>
      <c r="AF415" s="1773"/>
      <c r="AG415" s="1773"/>
    </row>
    <row r="416" spans="1:34" s="592" customFormat="1">
      <c r="A416" s="605"/>
      <c r="D416" s="2186" t="s">
        <v>1948</v>
      </c>
      <c r="E416" s="1781"/>
      <c r="F416" s="1781"/>
      <c r="G416" s="1781"/>
      <c r="H416" s="1781"/>
      <c r="I416" s="1781"/>
      <c r="J416" s="1679">
        <f>'Notes- SK Template'!J293</f>
        <v>0</v>
      </c>
      <c r="K416" s="1679"/>
      <c r="L416" s="1679"/>
      <c r="M416" s="1679">
        <f>'Notes- SK Template'!M293</f>
        <v>0</v>
      </c>
      <c r="N416" s="1679"/>
      <c r="O416" s="1679"/>
      <c r="P416" s="1679">
        <f>'Notes- SK Template'!P293</f>
        <v>0</v>
      </c>
      <c r="Q416" s="1679"/>
      <c r="R416" s="1679"/>
      <c r="S416" s="1679">
        <f>'Notes- SK Template'!S293</f>
        <v>0</v>
      </c>
      <c r="T416" s="1679"/>
      <c r="U416" s="1679"/>
      <c r="V416" s="1679">
        <f>'Notes- SK Template'!V293</f>
        <v>0</v>
      </c>
      <c r="W416" s="1679"/>
      <c r="X416" s="1679"/>
      <c r="Y416" s="1679">
        <f>'Notes- SK Template'!Y293</f>
        <v>0</v>
      </c>
      <c r="Z416" s="1679"/>
      <c r="AA416" s="1679"/>
      <c r="AB416" s="1679">
        <f>'Notes- SK Template'!AB293</f>
        <v>0</v>
      </c>
      <c r="AC416" s="1679"/>
      <c r="AD416" s="1679"/>
      <c r="AE416" s="1773">
        <f>'Notes- SK Template'!AE293</f>
        <v>0</v>
      </c>
      <c r="AF416" s="1773"/>
      <c r="AG416" s="1773"/>
    </row>
    <row r="417" spans="1:34" s="592" customFormat="1">
      <c r="A417" s="605"/>
      <c r="D417" s="2186" t="s">
        <v>1949</v>
      </c>
      <c r="E417" s="1781"/>
      <c r="F417" s="1781"/>
      <c r="G417" s="1781"/>
      <c r="H417" s="1781"/>
      <c r="I417" s="1781"/>
      <c r="J417" s="1679">
        <f>'Notes- SK Template'!J294</f>
        <v>0</v>
      </c>
      <c r="K417" s="1679"/>
      <c r="L417" s="1679"/>
      <c r="M417" s="1679">
        <f>'Notes- SK Template'!M294</f>
        <v>0</v>
      </c>
      <c r="N417" s="1679"/>
      <c r="O417" s="1679"/>
      <c r="P417" s="1679">
        <f>'Notes- SK Template'!P294</f>
        <v>0</v>
      </c>
      <c r="Q417" s="1679"/>
      <c r="R417" s="1679"/>
      <c r="S417" s="1679">
        <f>'Notes- SK Template'!S294</f>
        <v>0</v>
      </c>
      <c r="T417" s="1679"/>
      <c r="U417" s="1679"/>
      <c r="V417" s="1679">
        <f>'Notes- SK Template'!V294</f>
        <v>0</v>
      </c>
      <c r="W417" s="1679"/>
      <c r="X417" s="1679"/>
      <c r="Y417" s="1679">
        <f>'Notes- SK Template'!Y294</f>
        <v>0</v>
      </c>
      <c r="Z417" s="1679"/>
      <c r="AA417" s="1679"/>
      <c r="AB417" s="1679">
        <f>'Notes- SK Template'!AB294</f>
        <v>0</v>
      </c>
      <c r="AC417" s="1679"/>
      <c r="AD417" s="1679"/>
      <c r="AE417" s="1773">
        <f>'Notes- SK Template'!AE294</f>
        <v>0</v>
      </c>
      <c r="AF417" s="1773"/>
      <c r="AG417" s="1773"/>
    </row>
    <row r="418" spans="1:34" s="592" customFormat="1" ht="21.75" customHeight="1" thickBot="1">
      <c r="A418" s="605"/>
      <c r="D418" s="1782" t="s">
        <v>1950</v>
      </c>
      <c r="E418" s="1782"/>
      <c r="F418" s="1782"/>
      <c r="G418" s="1782"/>
      <c r="H418" s="1782"/>
      <c r="I418" s="1782"/>
      <c r="J418" s="1772">
        <f>'Notes- SK Template'!J295</f>
        <v>0</v>
      </c>
      <c r="K418" s="1772"/>
      <c r="L418" s="1772"/>
      <c r="M418" s="1772">
        <f>'Notes- SK Template'!M295</f>
        <v>0</v>
      </c>
      <c r="N418" s="1772"/>
      <c r="O418" s="1772"/>
      <c r="P418" s="1772">
        <f>'Notes- SK Template'!P295</f>
        <v>0</v>
      </c>
      <c r="Q418" s="1772"/>
      <c r="R418" s="1772"/>
      <c r="S418" s="1772">
        <f>'Notes- SK Template'!S295</f>
        <v>0</v>
      </c>
      <c r="T418" s="1772"/>
      <c r="U418" s="1772"/>
      <c r="V418" s="1772">
        <f>'Notes- SK Template'!V295</f>
        <v>0</v>
      </c>
      <c r="W418" s="1772"/>
      <c r="X418" s="1772"/>
      <c r="Y418" s="1772">
        <f>'Notes- SK Template'!Y295</f>
        <v>0</v>
      </c>
      <c r="Z418" s="1772"/>
      <c r="AA418" s="1772"/>
      <c r="AB418" s="1772">
        <f>'Notes- SK Template'!AB295</f>
        <v>0</v>
      </c>
      <c r="AC418" s="1772"/>
      <c r="AD418" s="1772"/>
      <c r="AE418" s="1772">
        <f>'Notes- SK Template'!AE295</f>
        <v>0</v>
      </c>
      <c r="AF418" s="1772"/>
      <c r="AG418" s="1772"/>
    </row>
    <row r="419" spans="1:34" s="592" customFormat="1" ht="15" thickBot="1">
      <c r="A419" s="605"/>
      <c r="D419" s="2182" t="s">
        <v>1952</v>
      </c>
      <c r="E419" s="1796"/>
      <c r="F419" s="1796"/>
      <c r="G419" s="1796"/>
      <c r="H419" s="1796"/>
      <c r="I419" s="1796"/>
      <c r="J419" s="1796"/>
      <c r="K419" s="1796"/>
      <c r="L419" s="1796"/>
      <c r="M419" s="1796"/>
      <c r="N419" s="1796"/>
      <c r="O419" s="1796"/>
      <c r="P419" s="1796"/>
      <c r="Q419" s="1796"/>
      <c r="R419" s="1796"/>
      <c r="S419" s="1796"/>
      <c r="T419" s="1796"/>
      <c r="U419" s="1796"/>
      <c r="V419" s="1796"/>
      <c r="W419" s="1796"/>
      <c r="X419" s="1796"/>
      <c r="Y419" s="1796"/>
      <c r="Z419" s="1796"/>
      <c r="AA419" s="1796"/>
      <c r="AB419" s="1796"/>
      <c r="AC419" s="1796"/>
      <c r="AD419" s="1796"/>
      <c r="AE419" s="1796"/>
      <c r="AF419" s="1796"/>
      <c r="AG419" s="1796"/>
      <c r="AH419" s="616"/>
    </row>
    <row r="420" spans="1:34" s="592" customFormat="1" ht="21.75" customHeight="1">
      <c r="A420" s="605"/>
      <c r="D420" s="1777" t="s">
        <v>1946</v>
      </c>
      <c r="E420" s="1777"/>
      <c r="F420" s="1777"/>
      <c r="G420" s="1777"/>
      <c r="H420" s="1777"/>
      <c r="I420" s="1777"/>
      <c r="J420" s="1710">
        <f>'Notes- SK Template'!J297</f>
        <v>0</v>
      </c>
      <c r="K420" s="1710"/>
      <c r="L420" s="1710"/>
      <c r="M420" s="1710">
        <f>'Notes- SK Template'!M297</f>
        <v>0</v>
      </c>
      <c r="N420" s="1710"/>
      <c r="O420" s="1710"/>
      <c r="P420" s="1710">
        <f>'Notes- SK Template'!P297</f>
        <v>0</v>
      </c>
      <c r="Q420" s="1710"/>
      <c r="R420" s="1710"/>
      <c r="S420" s="1710">
        <f>'Notes- SK Template'!S297</f>
        <v>0</v>
      </c>
      <c r="T420" s="1710"/>
      <c r="U420" s="1710"/>
      <c r="V420" s="1710">
        <f>'Notes- SK Template'!V297</f>
        <v>0</v>
      </c>
      <c r="W420" s="1710"/>
      <c r="X420" s="1710"/>
      <c r="Y420" s="1710">
        <f>'Notes- SK Template'!Y297</f>
        <v>0</v>
      </c>
      <c r="Z420" s="1710"/>
      <c r="AA420" s="1710"/>
      <c r="AB420" s="1710">
        <f>'Notes- SK Template'!AB297</f>
        <v>0</v>
      </c>
      <c r="AC420" s="1710"/>
      <c r="AD420" s="1710"/>
      <c r="AE420" s="1780">
        <f>'Notes- SK Template'!AE297</f>
        <v>0</v>
      </c>
      <c r="AF420" s="1780"/>
      <c r="AG420" s="1780"/>
    </row>
    <row r="421" spans="1:34" s="592" customFormat="1">
      <c r="A421" s="605"/>
      <c r="D421" s="2186" t="s">
        <v>1947</v>
      </c>
      <c r="E421" s="1781"/>
      <c r="F421" s="1781"/>
      <c r="G421" s="1781"/>
      <c r="H421" s="1781"/>
      <c r="I421" s="1781"/>
      <c r="J421" s="1679">
        <f>'Notes- SK Template'!J298</f>
        <v>0</v>
      </c>
      <c r="K421" s="1679"/>
      <c r="L421" s="1679"/>
      <c r="M421" s="1679">
        <f>'Notes- SK Template'!M298</f>
        <v>0</v>
      </c>
      <c r="N421" s="1679"/>
      <c r="O421" s="1679"/>
      <c r="P421" s="1679">
        <f>'Notes- SK Template'!P298</f>
        <v>0</v>
      </c>
      <c r="Q421" s="1679"/>
      <c r="R421" s="1679"/>
      <c r="S421" s="1679">
        <f>'Notes- SK Template'!S298</f>
        <v>0</v>
      </c>
      <c r="T421" s="1679"/>
      <c r="U421" s="1679"/>
      <c r="V421" s="1679">
        <f>'Notes- SK Template'!V298</f>
        <v>0</v>
      </c>
      <c r="W421" s="1679"/>
      <c r="X421" s="1679"/>
      <c r="Y421" s="1679">
        <f>'Notes- SK Template'!Y298</f>
        <v>0</v>
      </c>
      <c r="Z421" s="1679"/>
      <c r="AA421" s="1679"/>
      <c r="AB421" s="1679">
        <f>'Notes- SK Template'!AB298</f>
        <v>0</v>
      </c>
      <c r="AC421" s="1679"/>
      <c r="AD421" s="1679"/>
      <c r="AE421" s="1773">
        <f>'Notes- SK Template'!AE298</f>
        <v>0</v>
      </c>
      <c r="AF421" s="1773"/>
      <c r="AG421" s="1773"/>
    </row>
    <row r="422" spans="1:34" s="592" customFormat="1">
      <c r="A422" s="605"/>
      <c r="D422" s="2186" t="s">
        <v>1948</v>
      </c>
      <c r="E422" s="1781"/>
      <c r="F422" s="1781"/>
      <c r="G422" s="1781"/>
      <c r="H422" s="1781"/>
      <c r="I422" s="1781"/>
      <c r="J422" s="1679">
        <f>'Notes- SK Template'!J299</f>
        <v>0</v>
      </c>
      <c r="K422" s="1679"/>
      <c r="L422" s="1679"/>
      <c r="M422" s="1679">
        <f>'Notes- SK Template'!M299</f>
        <v>0</v>
      </c>
      <c r="N422" s="1679"/>
      <c r="O422" s="1679"/>
      <c r="P422" s="1679">
        <f>'Notes- SK Template'!P299</f>
        <v>0</v>
      </c>
      <c r="Q422" s="1679"/>
      <c r="R422" s="1679"/>
      <c r="S422" s="1679">
        <f>'Notes- SK Template'!S299</f>
        <v>0</v>
      </c>
      <c r="T422" s="1679"/>
      <c r="U422" s="1679"/>
      <c r="V422" s="1679">
        <f>'Notes- SK Template'!V299</f>
        <v>0</v>
      </c>
      <c r="W422" s="1679"/>
      <c r="X422" s="1679"/>
      <c r="Y422" s="1679">
        <f>'Notes- SK Template'!Y299</f>
        <v>0</v>
      </c>
      <c r="Z422" s="1679"/>
      <c r="AA422" s="1679"/>
      <c r="AB422" s="1679">
        <f>'Notes- SK Template'!AB299</f>
        <v>0</v>
      </c>
      <c r="AC422" s="1679"/>
      <c r="AD422" s="1679"/>
      <c r="AE422" s="1773">
        <f>'Notes- SK Template'!AE299</f>
        <v>0</v>
      </c>
      <c r="AF422" s="1773"/>
      <c r="AG422" s="1773"/>
    </row>
    <row r="423" spans="1:34" s="592" customFormat="1">
      <c r="A423" s="605"/>
      <c r="D423" s="2186" t="s">
        <v>1949</v>
      </c>
      <c r="E423" s="1781"/>
      <c r="F423" s="1781"/>
      <c r="G423" s="1781"/>
      <c r="H423" s="1781"/>
      <c r="I423" s="1781"/>
      <c r="J423" s="1679">
        <f>'Notes- SK Template'!J300</f>
        <v>0</v>
      </c>
      <c r="K423" s="1679"/>
      <c r="L423" s="1679"/>
      <c r="M423" s="1679">
        <f>'Notes- SK Template'!M300</f>
        <v>0</v>
      </c>
      <c r="N423" s="1679"/>
      <c r="O423" s="1679"/>
      <c r="P423" s="1679">
        <f>'Notes- SK Template'!P300</f>
        <v>0</v>
      </c>
      <c r="Q423" s="1679"/>
      <c r="R423" s="1679"/>
      <c r="S423" s="1679">
        <f>'Notes- SK Template'!S300</f>
        <v>0</v>
      </c>
      <c r="T423" s="1679"/>
      <c r="U423" s="1679"/>
      <c r="V423" s="1679">
        <f>'Notes- SK Template'!V300</f>
        <v>0</v>
      </c>
      <c r="W423" s="1679"/>
      <c r="X423" s="1679"/>
      <c r="Y423" s="1679">
        <f>'Notes- SK Template'!Y300</f>
        <v>0</v>
      </c>
      <c r="Z423" s="1679"/>
      <c r="AA423" s="1679"/>
      <c r="AB423" s="1679">
        <f>'Notes- SK Template'!AB300</f>
        <v>0</v>
      </c>
      <c r="AC423" s="1679"/>
      <c r="AD423" s="1679"/>
      <c r="AE423" s="1773">
        <f>'Notes- SK Template'!AE300</f>
        <v>0</v>
      </c>
      <c r="AF423" s="1773"/>
      <c r="AG423" s="1773"/>
    </row>
    <row r="424" spans="1:34" s="592" customFormat="1" ht="21.75" customHeight="1" thickBot="1">
      <c r="A424" s="605"/>
      <c r="D424" s="1782" t="s">
        <v>1950</v>
      </c>
      <c r="E424" s="1782"/>
      <c r="F424" s="1782"/>
      <c r="G424" s="1782"/>
      <c r="H424" s="1782"/>
      <c r="I424" s="1782"/>
      <c r="J424" s="1772">
        <f>'Notes- SK Template'!J301</f>
        <v>0</v>
      </c>
      <c r="K424" s="1772"/>
      <c r="L424" s="1772"/>
      <c r="M424" s="1772">
        <f>'Notes- SK Template'!M301</f>
        <v>0</v>
      </c>
      <c r="N424" s="1772"/>
      <c r="O424" s="1772"/>
      <c r="P424" s="1772">
        <f>'Notes- SK Template'!P301</f>
        <v>0</v>
      </c>
      <c r="Q424" s="1772"/>
      <c r="R424" s="1772"/>
      <c r="S424" s="1772">
        <f>'Notes- SK Template'!S301</f>
        <v>0</v>
      </c>
      <c r="T424" s="1772"/>
      <c r="U424" s="1772"/>
      <c r="V424" s="1772">
        <f>'Notes- SK Template'!V301</f>
        <v>0</v>
      </c>
      <c r="W424" s="1772"/>
      <c r="X424" s="1772"/>
      <c r="Y424" s="1772">
        <f>'Notes- SK Template'!Y301</f>
        <v>0</v>
      </c>
      <c r="Z424" s="1772"/>
      <c r="AA424" s="1772"/>
      <c r="AB424" s="1772">
        <f>'Notes- SK Template'!AB301</f>
        <v>0</v>
      </c>
      <c r="AC424" s="1772"/>
      <c r="AD424" s="1772"/>
      <c r="AE424" s="1772">
        <f>'Notes- SK Template'!AE301</f>
        <v>0</v>
      </c>
      <c r="AF424" s="1772"/>
      <c r="AG424" s="1772"/>
    </row>
    <row r="425" spans="1:34" s="592" customFormat="1" ht="15" thickBot="1">
      <c r="A425" s="605"/>
      <c r="D425" s="2182" t="s">
        <v>1953</v>
      </c>
      <c r="E425" s="1796"/>
      <c r="F425" s="1796"/>
      <c r="G425" s="1796"/>
      <c r="H425" s="1796"/>
      <c r="I425" s="1796"/>
      <c r="J425" s="1796"/>
      <c r="K425" s="1796"/>
      <c r="L425" s="1796"/>
      <c r="M425" s="1796"/>
      <c r="N425" s="1796"/>
      <c r="O425" s="1796"/>
      <c r="P425" s="1796"/>
      <c r="Q425" s="1796"/>
      <c r="R425" s="1796"/>
      <c r="S425" s="1796"/>
      <c r="T425" s="1796"/>
      <c r="U425" s="1796"/>
      <c r="V425" s="1796"/>
      <c r="W425" s="1796"/>
      <c r="X425" s="1796"/>
      <c r="Y425" s="1796"/>
      <c r="Z425" s="1796"/>
      <c r="AA425" s="1796"/>
      <c r="AB425" s="1796"/>
      <c r="AC425" s="1796"/>
      <c r="AD425" s="1796"/>
      <c r="AE425" s="1796"/>
      <c r="AF425" s="1796"/>
      <c r="AG425" s="1796"/>
      <c r="AH425" s="616"/>
    </row>
    <row r="426" spans="1:34" s="592" customFormat="1" ht="21.75" customHeight="1">
      <c r="A426" s="605"/>
      <c r="D426" s="1754" t="s">
        <v>1946</v>
      </c>
      <c r="E426" s="1755"/>
      <c r="F426" s="1755"/>
      <c r="G426" s="1755"/>
      <c r="H426" s="1755"/>
      <c r="I426" s="1756"/>
      <c r="J426" s="1888">
        <f>'Notes- SK Template'!J303</f>
        <v>0</v>
      </c>
      <c r="K426" s="1888"/>
      <c r="L426" s="1888"/>
      <c r="M426" s="1888">
        <f>'Notes- SK Template'!M303</f>
        <v>0</v>
      </c>
      <c r="N426" s="1888"/>
      <c r="O426" s="1888"/>
      <c r="P426" s="1888">
        <f>'Notes- SK Template'!P303</f>
        <v>0</v>
      </c>
      <c r="Q426" s="1888"/>
      <c r="R426" s="1888"/>
      <c r="S426" s="1888">
        <f>'Notes- SK Template'!S303</f>
        <v>0</v>
      </c>
      <c r="T426" s="1888"/>
      <c r="U426" s="1888"/>
      <c r="V426" s="1888">
        <f>'Notes- SK Template'!V303</f>
        <v>0</v>
      </c>
      <c r="W426" s="1888"/>
      <c r="X426" s="1888"/>
      <c r="Y426" s="1888">
        <f>'Notes- SK Template'!Y303</f>
        <v>0</v>
      </c>
      <c r="Z426" s="1888"/>
      <c r="AA426" s="1888"/>
      <c r="AB426" s="1888">
        <f>'Notes- SK Template'!AB303</f>
        <v>0</v>
      </c>
      <c r="AC426" s="1888"/>
      <c r="AD426" s="1888"/>
      <c r="AE426" s="1888">
        <f>'Notes- SK Template'!AE303</f>
        <v>0</v>
      </c>
      <c r="AF426" s="1888"/>
      <c r="AG426" s="1888"/>
    </row>
    <row r="427" spans="1:34" s="592" customFormat="1" ht="21.75" customHeight="1" thickBot="1">
      <c r="A427" s="605"/>
      <c r="D427" s="1782" t="s">
        <v>1950</v>
      </c>
      <c r="E427" s="1782"/>
      <c r="F427" s="1782"/>
      <c r="G427" s="1782"/>
      <c r="H427" s="1782"/>
      <c r="I427" s="1782"/>
      <c r="J427" s="1772">
        <f>'Notes- SK Template'!J304</f>
        <v>0</v>
      </c>
      <c r="K427" s="1772"/>
      <c r="L427" s="1772"/>
      <c r="M427" s="1772">
        <f>'Notes- SK Template'!M304</f>
        <v>0</v>
      </c>
      <c r="N427" s="1772"/>
      <c r="O427" s="1772"/>
      <c r="P427" s="1772">
        <f>'Notes- SK Template'!P304</f>
        <v>0</v>
      </c>
      <c r="Q427" s="1772"/>
      <c r="R427" s="1772"/>
      <c r="S427" s="1772">
        <f>'Notes- SK Template'!S304</f>
        <v>0</v>
      </c>
      <c r="T427" s="1772"/>
      <c r="U427" s="1772"/>
      <c r="V427" s="1772">
        <f>'Notes- SK Template'!V304</f>
        <v>0</v>
      </c>
      <c r="W427" s="1772"/>
      <c r="X427" s="1772"/>
      <c r="Y427" s="1772">
        <f>'Notes- SK Template'!Y304</f>
        <v>0</v>
      </c>
      <c r="Z427" s="1772"/>
      <c r="AA427" s="1772"/>
      <c r="AB427" s="1772">
        <f>'Notes- SK Template'!AB304</f>
        <v>0</v>
      </c>
      <c r="AC427" s="1772"/>
      <c r="AD427" s="1772"/>
      <c r="AE427" s="1772">
        <f>'Notes- SK Template'!AE304</f>
        <v>0</v>
      </c>
      <c r="AF427" s="1772"/>
      <c r="AG427" s="1772"/>
    </row>
    <row r="428" spans="1:34" s="592" customFormat="1">
      <c r="A428" s="605"/>
      <c r="D428" s="781"/>
      <c r="E428" s="781"/>
      <c r="F428" s="781"/>
      <c r="G428" s="781"/>
    </row>
    <row r="429" spans="1:34" s="592" customFormat="1" ht="15" thickBot="1">
      <c r="A429" s="605"/>
      <c r="D429" s="781"/>
      <c r="E429" s="781"/>
      <c r="F429" s="781"/>
      <c r="G429" s="781"/>
    </row>
    <row r="430" spans="1:34" s="592" customFormat="1" ht="15" customHeight="1" thickBot="1">
      <c r="A430" s="605" t="s">
        <v>1461</v>
      </c>
      <c r="D430" s="1697" t="s">
        <v>1940</v>
      </c>
      <c r="E430" s="1698"/>
      <c r="F430" s="1698"/>
      <c r="G430" s="1698"/>
      <c r="H430" s="1698"/>
      <c r="I430" s="1699"/>
      <c r="J430" s="1705" t="s">
        <v>1954</v>
      </c>
      <c r="K430" s="1705"/>
      <c r="L430" s="1705"/>
      <c r="M430" s="1705"/>
      <c r="N430" s="1705"/>
      <c r="O430" s="1705"/>
      <c r="P430" s="1705"/>
      <c r="Q430" s="1705"/>
      <c r="R430" s="1705"/>
      <c r="S430" s="1705"/>
      <c r="T430" s="1705"/>
      <c r="U430" s="1705"/>
      <c r="V430" s="1705"/>
      <c r="W430" s="1705"/>
      <c r="X430" s="1705"/>
      <c r="Y430" s="1705"/>
      <c r="Z430" s="1705"/>
      <c r="AA430" s="1705"/>
      <c r="AB430" s="1705"/>
      <c r="AC430" s="1705"/>
      <c r="AD430" s="1705"/>
      <c r="AE430" s="1705"/>
      <c r="AF430" s="1705"/>
      <c r="AG430" s="1705"/>
    </row>
    <row r="431" spans="1:34" s="592" customFormat="1" ht="46.5" customHeight="1" thickBot="1">
      <c r="A431" s="605"/>
      <c r="D431" s="1700"/>
      <c r="E431" s="1701"/>
      <c r="F431" s="1701"/>
      <c r="G431" s="1701"/>
      <c r="H431" s="1701"/>
      <c r="I431" s="1702"/>
      <c r="J431" s="1827" t="s">
        <v>1941</v>
      </c>
      <c r="K431" s="1828"/>
      <c r="L431" s="1829"/>
      <c r="M431" s="1827" t="s">
        <v>1849</v>
      </c>
      <c r="N431" s="1828"/>
      <c r="O431" s="1829"/>
      <c r="P431" s="1706" t="s">
        <v>1850</v>
      </c>
      <c r="Q431" s="1706"/>
      <c r="R431" s="1706"/>
      <c r="S431" s="1706" t="s">
        <v>22</v>
      </c>
      <c r="T431" s="1706"/>
      <c r="U431" s="1706"/>
      <c r="V431" s="1706" t="s">
        <v>1942</v>
      </c>
      <c r="W431" s="1706"/>
      <c r="X431" s="1706"/>
      <c r="Y431" s="1706" t="s">
        <v>1943</v>
      </c>
      <c r="Z431" s="1706"/>
      <c r="AA431" s="1706"/>
      <c r="AB431" s="1706" t="s">
        <v>1944</v>
      </c>
      <c r="AC431" s="1706"/>
      <c r="AD431" s="1706"/>
      <c r="AE431" s="1706" t="s">
        <v>1821</v>
      </c>
      <c r="AF431" s="1706"/>
      <c r="AG431" s="1706"/>
    </row>
    <row r="432" spans="1:34" s="592" customFormat="1" ht="15" thickBot="1">
      <c r="A432" s="605"/>
      <c r="D432" s="2182" t="s">
        <v>1945</v>
      </c>
      <c r="E432" s="1796"/>
      <c r="F432" s="1796"/>
      <c r="G432" s="1796"/>
      <c r="H432" s="1796"/>
      <c r="I432" s="1796"/>
      <c r="J432" s="1796"/>
      <c r="K432" s="1796"/>
      <c r="L432" s="1796"/>
      <c r="M432" s="1796"/>
      <c r="N432" s="1796"/>
      <c r="O432" s="1796"/>
      <c r="P432" s="1796"/>
      <c r="Q432" s="1796"/>
      <c r="R432" s="1796"/>
      <c r="S432" s="1796"/>
      <c r="T432" s="1796"/>
      <c r="U432" s="1796"/>
      <c r="V432" s="1796"/>
      <c r="W432" s="1796"/>
      <c r="X432" s="1796"/>
      <c r="Y432" s="1796"/>
      <c r="Z432" s="1796"/>
      <c r="AA432" s="1796"/>
      <c r="AB432" s="1796"/>
      <c r="AC432" s="1796"/>
      <c r="AD432" s="1796"/>
      <c r="AE432" s="1796"/>
      <c r="AF432" s="1796"/>
      <c r="AG432" s="1796"/>
      <c r="AH432" s="616"/>
    </row>
    <row r="433" spans="1:34" s="592" customFormat="1" ht="21.75" customHeight="1">
      <c r="A433" s="605"/>
      <c r="D433" s="1777" t="s">
        <v>1946</v>
      </c>
      <c r="E433" s="1777"/>
      <c r="F433" s="1777"/>
      <c r="G433" s="1777"/>
      <c r="H433" s="1777"/>
      <c r="I433" s="1777"/>
      <c r="J433" s="1710">
        <f>'Notes- SK Template'!J310</f>
        <v>0</v>
      </c>
      <c r="K433" s="1710"/>
      <c r="L433" s="1710"/>
      <c r="M433" s="1710">
        <f>'Notes- SK Template'!M310</f>
        <v>0</v>
      </c>
      <c r="N433" s="1710"/>
      <c r="O433" s="1710"/>
      <c r="P433" s="1710">
        <f>'Notes- SK Template'!P310</f>
        <v>0</v>
      </c>
      <c r="Q433" s="1710"/>
      <c r="R433" s="1710"/>
      <c r="S433" s="1710">
        <f>'Notes- SK Template'!S310</f>
        <v>0</v>
      </c>
      <c r="T433" s="1710"/>
      <c r="U433" s="1710"/>
      <c r="V433" s="1710">
        <f>'Notes- SK Template'!V310</f>
        <v>0</v>
      </c>
      <c r="W433" s="1710"/>
      <c r="X433" s="1710"/>
      <c r="Y433" s="1710">
        <f>'Notes- SK Template'!Y310</f>
        <v>0</v>
      </c>
      <c r="Z433" s="1710"/>
      <c r="AA433" s="1710"/>
      <c r="AB433" s="1710">
        <f>'Notes- SK Template'!AB310</f>
        <v>0</v>
      </c>
      <c r="AC433" s="1710"/>
      <c r="AD433" s="1710"/>
      <c r="AE433" s="1780">
        <f>'Notes- SK Template'!AE310</f>
        <v>0</v>
      </c>
      <c r="AF433" s="1780"/>
      <c r="AG433" s="1780"/>
    </row>
    <row r="434" spans="1:34" s="592" customFormat="1">
      <c r="A434" s="605"/>
      <c r="D434" s="2186" t="s">
        <v>1947</v>
      </c>
      <c r="E434" s="1781"/>
      <c r="F434" s="1781"/>
      <c r="G434" s="1781"/>
      <c r="H434" s="1781"/>
      <c r="I434" s="1781"/>
      <c r="J434" s="1679">
        <f>'Notes- SK Template'!J311</f>
        <v>0</v>
      </c>
      <c r="K434" s="1679"/>
      <c r="L434" s="1679"/>
      <c r="M434" s="1679">
        <f>'Notes- SK Template'!M311</f>
        <v>0</v>
      </c>
      <c r="N434" s="1679"/>
      <c r="O434" s="1679"/>
      <c r="P434" s="1679">
        <f>'Notes- SK Template'!P311</f>
        <v>0</v>
      </c>
      <c r="Q434" s="1679"/>
      <c r="R434" s="1679"/>
      <c r="S434" s="1679">
        <f>'Notes- SK Template'!S311</f>
        <v>0</v>
      </c>
      <c r="T434" s="1679"/>
      <c r="U434" s="1679"/>
      <c r="V434" s="1679">
        <f>'Notes- SK Template'!V311</f>
        <v>0</v>
      </c>
      <c r="W434" s="1679"/>
      <c r="X434" s="1679"/>
      <c r="Y434" s="1679">
        <f>'Notes- SK Template'!Y311</f>
        <v>0</v>
      </c>
      <c r="Z434" s="1679"/>
      <c r="AA434" s="1679"/>
      <c r="AB434" s="1679">
        <f>'Notes- SK Template'!AB311</f>
        <v>0</v>
      </c>
      <c r="AC434" s="1679"/>
      <c r="AD434" s="1679"/>
      <c r="AE434" s="1773">
        <f>'Notes- SK Template'!AE311</f>
        <v>0</v>
      </c>
      <c r="AF434" s="1773"/>
      <c r="AG434" s="1773"/>
    </row>
    <row r="435" spans="1:34" s="592" customFormat="1">
      <c r="A435" s="605"/>
      <c r="D435" s="2186" t="s">
        <v>1948</v>
      </c>
      <c r="E435" s="1781"/>
      <c r="F435" s="1781"/>
      <c r="G435" s="1781"/>
      <c r="H435" s="1781"/>
      <c r="I435" s="1781"/>
      <c r="J435" s="1679">
        <f>'Notes- SK Template'!J312</f>
        <v>0</v>
      </c>
      <c r="K435" s="1679"/>
      <c r="L435" s="1679"/>
      <c r="M435" s="1679">
        <f>'Notes- SK Template'!M312</f>
        <v>0</v>
      </c>
      <c r="N435" s="1679"/>
      <c r="O435" s="1679"/>
      <c r="P435" s="1679">
        <f>'Notes- SK Template'!P312</f>
        <v>0</v>
      </c>
      <c r="Q435" s="1679"/>
      <c r="R435" s="1679"/>
      <c r="S435" s="1679">
        <f>'Notes- SK Template'!S312</f>
        <v>0</v>
      </c>
      <c r="T435" s="1679"/>
      <c r="U435" s="1679"/>
      <c r="V435" s="1679">
        <f>'Notes- SK Template'!V312</f>
        <v>0</v>
      </c>
      <c r="W435" s="1679"/>
      <c r="X435" s="1679"/>
      <c r="Y435" s="1679">
        <f>'Notes- SK Template'!Y312</f>
        <v>0</v>
      </c>
      <c r="Z435" s="1679"/>
      <c r="AA435" s="1679"/>
      <c r="AB435" s="1679">
        <f>'Notes- SK Template'!AB312</f>
        <v>0</v>
      </c>
      <c r="AC435" s="1679"/>
      <c r="AD435" s="1679"/>
      <c r="AE435" s="1773">
        <f>'Notes- SK Template'!AE312</f>
        <v>0</v>
      </c>
      <c r="AF435" s="1773"/>
      <c r="AG435" s="1773"/>
    </row>
    <row r="436" spans="1:34" s="592" customFormat="1">
      <c r="A436" s="605"/>
      <c r="D436" s="2186" t="s">
        <v>1949</v>
      </c>
      <c r="E436" s="1781"/>
      <c r="F436" s="1781"/>
      <c r="G436" s="1781"/>
      <c r="H436" s="1781"/>
      <c r="I436" s="1781"/>
      <c r="J436" s="1679">
        <f>'Notes- SK Template'!J313</f>
        <v>0</v>
      </c>
      <c r="K436" s="1679"/>
      <c r="L436" s="1679"/>
      <c r="M436" s="1679">
        <f>'Notes- SK Template'!M313</f>
        <v>0</v>
      </c>
      <c r="N436" s="1679"/>
      <c r="O436" s="1679"/>
      <c r="P436" s="1679">
        <f>'Notes- SK Template'!P313</f>
        <v>0</v>
      </c>
      <c r="Q436" s="1679"/>
      <c r="R436" s="1679"/>
      <c r="S436" s="1679">
        <f>'Notes- SK Template'!S313</f>
        <v>0</v>
      </c>
      <c r="T436" s="1679"/>
      <c r="U436" s="1679"/>
      <c r="V436" s="1679">
        <f>'Notes- SK Template'!V313</f>
        <v>0</v>
      </c>
      <c r="W436" s="1679"/>
      <c r="X436" s="1679"/>
      <c r="Y436" s="1679">
        <f>'Notes- SK Template'!Y313</f>
        <v>0</v>
      </c>
      <c r="Z436" s="1679"/>
      <c r="AA436" s="1679"/>
      <c r="AB436" s="1679">
        <f>'Notes- SK Template'!AB313</f>
        <v>0</v>
      </c>
      <c r="AC436" s="1679"/>
      <c r="AD436" s="1679"/>
      <c r="AE436" s="1773">
        <f>'Notes- SK Template'!AE313</f>
        <v>0</v>
      </c>
      <c r="AF436" s="1773"/>
      <c r="AG436" s="1773"/>
    </row>
    <row r="437" spans="1:34" s="592" customFormat="1" ht="21.75" customHeight="1" thickBot="1">
      <c r="A437" s="605"/>
      <c r="D437" s="1782" t="s">
        <v>1950</v>
      </c>
      <c r="E437" s="1782"/>
      <c r="F437" s="1782"/>
      <c r="G437" s="1782"/>
      <c r="H437" s="1782"/>
      <c r="I437" s="1782"/>
      <c r="J437" s="1772">
        <f>'Notes- SK Template'!J314</f>
        <v>0</v>
      </c>
      <c r="K437" s="1772"/>
      <c r="L437" s="1772"/>
      <c r="M437" s="1772">
        <f>'Notes- SK Template'!M314</f>
        <v>0</v>
      </c>
      <c r="N437" s="1772"/>
      <c r="O437" s="1772"/>
      <c r="P437" s="1772">
        <f>'Notes- SK Template'!P314</f>
        <v>0</v>
      </c>
      <c r="Q437" s="1772"/>
      <c r="R437" s="1772"/>
      <c r="S437" s="1772">
        <f>'Notes- SK Template'!S314</f>
        <v>0</v>
      </c>
      <c r="T437" s="1772"/>
      <c r="U437" s="1772"/>
      <c r="V437" s="1772">
        <f>'Notes- SK Template'!V314</f>
        <v>0</v>
      </c>
      <c r="W437" s="1772"/>
      <c r="X437" s="1772"/>
      <c r="Y437" s="1772">
        <f>'Notes- SK Template'!Y314</f>
        <v>0</v>
      </c>
      <c r="Z437" s="1772"/>
      <c r="AA437" s="1772"/>
      <c r="AB437" s="1772">
        <f>'Notes- SK Template'!AB314</f>
        <v>0</v>
      </c>
      <c r="AC437" s="1772"/>
      <c r="AD437" s="1772"/>
      <c r="AE437" s="1772">
        <f>'Notes- SK Template'!AE314</f>
        <v>0</v>
      </c>
      <c r="AF437" s="1772"/>
      <c r="AG437" s="1772"/>
    </row>
    <row r="438" spans="1:34" s="592" customFormat="1" ht="15" thickBot="1">
      <c r="A438" s="605"/>
      <c r="D438" s="2182" t="s">
        <v>1951</v>
      </c>
      <c r="E438" s="1796"/>
      <c r="F438" s="1796"/>
      <c r="G438" s="1796"/>
      <c r="H438" s="1796"/>
      <c r="I438" s="1796"/>
      <c r="J438" s="1796"/>
      <c r="K438" s="1796"/>
      <c r="L438" s="1796"/>
      <c r="M438" s="1796"/>
      <c r="N438" s="1796"/>
      <c r="O438" s="1796"/>
      <c r="P438" s="1796"/>
      <c r="Q438" s="1796"/>
      <c r="R438" s="1796"/>
      <c r="S438" s="1796"/>
      <c r="T438" s="1796"/>
      <c r="U438" s="1796"/>
      <c r="V438" s="1796"/>
      <c r="W438" s="1796"/>
      <c r="X438" s="1796"/>
      <c r="Y438" s="1796"/>
      <c r="Z438" s="1796"/>
      <c r="AA438" s="1796"/>
      <c r="AB438" s="1796"/>
      <c r="AC438" s="1796"/>
      <c r="AD438" s="1796"/>
      <c r="AE438" s="1796"/>
      <c r="AF438" s="1796"/>
      <c r="AG438" s="1796"/>
      <c r="AH438" s="616"/>
    </row>
    <row r="439" spans="1:34" s="592" customFormat="1" ht="21.75" customHeight="1">
      <c r="A439" s="605"/>
      <c r="D439" s="1777" t="s">
        <v>1946</v>
      </c>
      <c r="E439" s="1777"/>
      <c r="F439" s="1777"/>
      <c r="G439" s="1777"/>
      <c r="H439" s="1777"/>
      <c r="I439" s="1777"/>
      <c r="J439" s="1710">
        <f>'Notes- SK Template'!J316</f>
        <v>0</v>
      </c>
      <c r="K439" s="1710"/>
      <c r="L439" s="1710"/>
      <c r="M439" s="1710">
        <f>'Notes- SK Template'!M316</f>
        <v>0</v>
      </c>
      <c r="N439" s="1710"/>
      <c r="O439" s="1710"/>
      <c r="P439" s="1710">
        <f>'Notes- SK Template'!P316</f>
        <v>0</v>
      </c>
      <c r="Q439" s="1710"/>
      <c r="R439" s="1710"/>
      <c r="S439" s="1710">
        <f>'Notes- SK Template'!S316</f>
        <v>0</v>
      </c>
      <c r="T439" s="1710"/>
      <c r="U439" s="1710"/>
      <c r="V439" s="1710">
        <f>'Notes- SK Template'!V316</f>
        <v>0</v>
      </c>
      <c r="W439" s="1710"/>
      <c r="X439" s="1710"/>
      <c r="Y439" s="1710">
        <f>'Notes- SK Template'!Y316</f>
        <v>0</v>
      </c>
      <c r="Z439" s="1710"/>
      <c r="AA439" s="1710"/>
      <c r="AB439" s="1710">
        <f>'Notes- SK Template'!AB316</f>
        <v>0</v>
      </c>
      <c r="AC439" s="1710"/>
      <c r="AD439" s="1710"/>
      <c r="AE439" s="1780">
        <f>'Notes- SK Template'!AE316</f>
        <v>0</v>
      </c>
      <c r="AF439" s="1780"/>
      <c r="AG439" s="1780"/>
    </row>
    <row r="440" spans="1:34" s="592" customFormat="1">
      <c r="A440" s="605"/>
      <c r="D440" s="2186" t="s">
        <v>1947</v>
      </c>
      <c r="E440" s="1781"/>
      <c r="F440" s="1781"/>
      <c r="G440" s="1781"/>
      <c r="H440" s="1781"/>
      <c r="I440" s="1781"/>
      <c r="J440" s="1679">
        <f>'Notes- SK Template'!J317</f>
        <v>0</v>
      </c>
      <c r="K440" s="1679"/>
      <c r="L440" s="1679"/>
      <c r="M440" s="1679">
        <f>'Notes- SK Template'!M317</f>
        <v>0</v>
      </c>
      <c r="N440" s="1679"/>
      <c r="O440" s="1679"/>
      <c r="P440" s="1679">
        <f>'Notes- SK Template'!P317</f>
        <v>0</v>
      </c>
      <c r="Q440" s="1679"/>
      <c r="R440" s="1679"/>
      <c r="S440" s="1679">
        <f>'Notes- SK Template'!S317</f>
        <v>0</v>
      </c>
      <c r="T440" s="1679"/>
      <c r="U440" s="1679"/>
      <c r="V440" s="1679">
        <f>'Notes- SK Template'!V317</f>
        <v>0</v>
      </c>
      <c r="W440" s="1679"/>
      <c r="X440" s="1679"/>
      <c r="Y440" s="1679">
        <f>'Notes- SK Template'!Y317</f>
        <v>0</v>
      </c>
      <c r="Z440" s="1679"/>
      <c r="AA440" s="1679"/>
      <c r="AB440" s="1679">
        <f>'Notes- SK Template'!AB317</f>
        <v>0</v>
      </c>
      <c r="AC440" s="1679"/>
      <c r="AD440" s="1679"/>
      <c r="AE440" s="1773">
        <f>'Notes- SK Template'!AE317</f>
        <v>0</v>
      </c>
      <c r="AF440" s="1773"/>
      <c r="AG440" s="1773"/>
    </row>
    <row r="441" spans="1:34" s="592" customFormat="1">
      <c r="A441" s="605"/>
      <c r="D441" s="2186" t="s">
        <v>1948</v>
      </c>
      <c r="E441" s="1781"/>
      <c r="F441" s="1781"/>
      <c r="G441" s="1781"/>
      <c r="H441" s="1781"/>
      <c r="I441" s="1781"/>
      <c r="J441" s="1679">
        <f>'Notes- SK Template'!J318</f>
        <v>0</v>
      </c>
      <c r="K441" s="1679"/>
      <c r="L441" s="1679"/>
      <c r="M441" s="1679">
        <f>'Notes- SK Template'!M318</f>
        <v>0</v>
      </c>
      <c r="N441" s="1679"/>
      <c r="O441" s="1679"/>
      <c r="P441" s="1679">
        <f>'Notes- SK Template'!P318</f>
        <v>0</v>
      </c>
      <c r="Q441" s="1679"/>
      <c r="R441" s="1679"/>
      <c r="S441" s="1679">
        <f>'Notes- SK Template'!S318</f>
        <v>0</v>
      </c>
      <c r="T441" s="1679"/>
      <c r="U441" s="1679"/>
      <c r="V441" s="1679">
        <f>'Notes- SK Template'!V318</f>
        <v>0</v>
      </c>
      <c r="W441" s="1679"/>
      <c r="X441" s="1679"/>
      <c r="Y441" s="1679">
        <f>'Notes- SK Template'!Y318</f>
        <v>0</v>
      </c>
      <c r="Z441" s="1679"/>
      <c r="AA441" s="1679"/>
      <c r="AB441" s="1679">
        <f>'Notes- SK Template'!AB318</f>
        <v>0</v>
      </c>
      <c r="AC441" s="1679"/>
      <c r="AD441" s="1679"/>
      <c r="AE441" s="1773">
        <f>'Notes- SK Template'!AE318</f>
        <v>0</v>
      </c>
      <c r="AF441" s="1773"/>
      <c r="AG441" s="1773"/>
    </row>
    <row r="442" spans="1:34" s="592" customFormat="1">
      <c r="A442" s="605"/>
      <c r="D442" s="2186" t="s">
        <v>1949</v>
      </c>
      <c r="E442" s="1781"/>
      <c r="F442" s="1781"/>
      <c r="G442" s="1781"/>
      <c r="H442" s="1781"/>
      <c r="I442" s="1781"/>
      <c r="J442" s="1679">
        <f>'Notes- SK Template'!J319</f>
        <v>0</v>
      </c>
      <c r="K442" s="1679"/>
      <c r="L442" s="1679"/>
      <c r="M442" s="1679">
        <f>'Notes- SK Template'!M319</f>
        <v>0</v>
      </c>
      <c r="N442" s="1679"/>
      <c r="O442" s="1679"/>
      <c r="P442" s="1679">
        <f>'Notes- SK Template'!P319</f>
        <v>0</v>
      </c>
      <c r="Q442" s="1679"/>
      <c r="R442" s="1679"/>
      <c r="S442" s="1679">
        <f>'Notes- SK Template'!S319</f>
        <v>0</v>
      </c>
      <c r="T442" s="1679"/>
      <c r="U442" s="1679"/>
      <c r="V442" s="1679">
        <f>'Notes- SK Template'!V319</f>
        <v>0</v>
      </c>
      <c r="W442" s="1679"/>
      <c r="X442" s="1679"/>
      <c r="Y442" s="1679">
        <f>'Notes- SK Template'!Y319</f>
        <v>0</v>
      </c>
      <c r="Z442" s="1679"/>
      <c r="AA442" s="1679"/>
      <c r="AB442" s="1679">
        <f>'Notes- SK Template'!AB319</f>
        <v>0</v>
      </c>
      <c r="AC442" s="1679"/>
      <c r="AD442" s="1679"/>
      <c r="AE442" s="1773">
        <f>'Notes- SK Template'!AE319</f>
        <v>0</v>
      </c>
      <c r="AF442" s="1773"/>
      <c r="AG442" s="1773"/>
    </row>
    <row r="443" spans="1:34" s="592" customFormat="1" ht="21.75" customHeight="1" thickBot="1">
      <c r="A443" s="605"/>
      <c r="D443" s="1782" t="s">
        <v>1950</v>
      </c>
      <c r="E443" s="1782"/>
      <c r="F443" s="1782"/>
      <c r="G443" s="1782"/>
      <c r="H443" s="1782"/>
      <c r="I443" s="1782"/>
      <c r="J443" s="1772">
        <f>'Notes- SK Template'!J320</f>
        <v>0</v>
      </c>
      <c r="K443" s="1772"/>
      <c r="L443" s="1772"/>
      <c r="M443" s="1772">
        <f>'Notes- SK Template'!M320</f>
        <v>0</v>
      </c>
      <c r="N443" s="1772"/>
      <c r="O443" s="1772"/>
      <c r="P443" s="1772">
        <f>'Notes- SK Template'!P320</f>
        <v>0</v>
      </c>
      <c r="Q443" s="1772"/>
      <c r="R443" s="1772"/>
      <c r="S443" s="1772">
        <f>'Notes- SK Template'!S320</f>
        <v>0</v>
      </c>
      <c r="T443" s="1772"/>
      <c r="U443" s="1772"/>
      <c r="V443" s="1772">
        <f>'Notes- SK Template'!V320</f>
        <v>0</v>
      </c>
      <c r="W443" s="1772"/>
      <c r="X443" s="1772"/>
      <c r="Y443" s="1772">
        <f>'Notes- SK Template'!Y320</f>
        <v>0</v>
      </c>
      <c r="Z443" s="1772"/>
      <c r="AA443" s="1772"/>
      <c r="AB443" s="1772">
        <f>'Notes- SK Template'!AB320</f>
        <v>0</v>
      </c>
      <c r="AC443" s="1772"/>
      <c r="AD443" s="1772"/>
      <c r="AE443" s="1772">
        <f>'Notes- SK Template'!AE320</f>
        <v>0</v>
      </c>
      <c r="AF443" s="1772"/>
      <c r="AG443" s="1772"/>
    </row>
    <row r="444" spans="1:34" s="592" customFormat="1" ht="15" thickBot="1">
      <c r="A444" s="605"/>
      <c r="D444" s="2182" t="s">
        <v>1952</v>
      </c>
      <c r="E444" s="1796"/>
      <c r="F444" s="1796"/>
      <c r="G444" s="1796"/>
      <c r="H444" s="1796"/>
      <c r="I444" s="1796"/>
      <c r="J444" s="1796"/>
      <c r="K444" s="1796"/>
      <c r="L444" s="1796"/>
      <c r="M444" s="1796"/>
      <c r="N444" s="1796"/>
      <c r="O444" s="1796"/>
      <c r="P444" s="1796"/>
      <c r="Q444" s="1796"/>
      <c r="R444" s="1796"/>
      <c r="S444" s="1796"/>
      <c r="T444" s="1796"/>
      <c r="U444" s="1796"/>
      <c r="V444" s="1796"/>
      <c r="W444" s="1796"/>
      <c r="X444" s="1796"/>
      <c r="Y444" s="1796"/>
      <c r="Z444" s="1796"/>
      <c r="AA444" s="1796"/>
      <c r="AB444" s="1796"/>
      <c r="AC444" s="1796"/>
      <c r="AD444" s="1796"/>
      <c r="AE444" s="1796"/>
      <c r="AF444" s="1796"/>
      <c r="AG444" s="1796"/>
      <c r="AH444" s="616"/>
    </row>
    <row r="445" spans="1:34" s="592" customFormat="1" ht="21.75" customHeight="1">
      <c r="A445" s="605"/>
      <c r="D445" s="1777" t="s">
        <v>1946</v>
      </c>
      <c r="E445" s="1777"/>
      <c r="F445" s="1777"/>
      <c r="G445" s="1777"/>
      <c r="H445" s="1777"/>
      <c r="I445" s="1777"/>
      <c r="J445" s="1710">
        <f>'Notes- SK Template'!J322</f>
        <v>0</v>
      </c>
      <c r="K445" s="1710"/>
      <c r="L445" s="1710"/>
      <c r="M445" s="1710">
        <f>'Notes- SK Template'!M322</f>
        <v>0</v>
      </c>
      <c r="N445" s="1710"/>
      <c r="O445" s="1710"/>
      <c r="P445" s="1710">
        <f>'Notes- SK Template'!P322</f>
        <v>0</v>
      </c>
      <c r="Q445" s="1710"/>
      <c r="R445" s="1710"/>
      <c r="S445" s="1710">
        <f>'Notes- SK Template'!S322</f>
        <v>0</v>
      </c>
      <c r="T445" s="1710"/>
      <c r="U445" s="1710"/>
      <c r="V445" s="1710">
        <f>'Notes- SK Template'!V322</f>
        <v>0</v>
      </c>
      <c r="W445" s="1710"/>
      <c r="X445" s="1710"/>
      <c r="Y445" s="1710">
        <f>'Notes- SK Template'!Y322</f>
        <v>0</v>
      </c>
      <c r="Z445" s="1710"/>
      <c r="AA445" s="1710"/>
      <c r="AB445" s="1710">
        <f>'Notes- SK Template'!AB322</f>
        <v>0</v>
      </c>
      <c r="AC445" s="1710"/>
      <c r="AD445" s="1710"/>
      <c r="AE445" s="1780">
        <f>'Notes- SK Template'!AE322</f>
        <v>0</v>
      </c>
      <c r="AF445" s="1780"/>
      <c r="AG445" s="1780"/>
    </row>
    <row r="446" spans="1:34" s="592" customFormat="1">
      <c r="A446" s="605"/>
      <c r="D446" s="2186" t="s">
        <v>1947</v>
      </c>
      <c r="E446" s="1781"/>
      <c r="F446" s="1781"/>
      <c r="G446" s="1781"/>
      <c r="H446" s="1781"/>
      <c r="I446" s="1781"/>
      <c r="J446" s="1679">
        <f>'Notes- SK Template'!J323</f>
        <v>0</v>
      </c>
      <c r="K446" s="1679"/>
      <c r="L446" s="1679"/>
      <c r="M446" s="1679">
        <f>'Notes- SK Template'!M323</f>
        <v>0</v>
      </c>
      <c r="N446" s="1679"/>
      <c r="O446" s="1679"/>
      <c r="P446" s="1679">
        <f>'Notes- SK Template'!P323</f>
        <v>0</v>
      </c>
      <c r="Q446" s="1679"/>
      <c r="R446" s="1679"/>
      <c r="S446" s="1679">
        <f>'Notes- SK Template'!S323</f>
        <v>0</v>
      </c>
      <c r="T446" s="1679"/>
      <c r="U446" s="1679"/>
      <c r="V446" s="1679">
        <f>'Notes- SK Template'!V323</f>
        <v>0</v>
      </c>
      <c r="W446" s="1679"/>
      <c r="X446" s="1679"/>
      <c r="Y446" s="1679">
        <f>'Notes- SK Template'!Y323</f>
        <v>0</v>
      </c>
      <c r="Z446" s="1679"/>
      <c r="AA446" s="1679"/>
      <c r="AB446" s="1679">
        <f>'Notes- SK Template'!AB323</f>
        <v>0</v>
      </c>
      <c r="AC446" s="1679"/>
      <c r="AD446" s="1679"/>
      <c r="AE446" s="1773">
        <f>'Notes- SK Template'!AE323</f>
        <v>0</v>
      </c>
      <c r="AF446" s="1773"/>
      <c r="AG446" s="1773"/>
    </row>
    <row r="447" spans="1:34" s="592" customFormat="1">
      <c r="A447" s="605"/>
      <c r="D447" s="2186" t="s">
        <v>1948</v>
      </c>
      <c r="E447" s="1781"/>
      <c r="F447" s="1781"/>
      <c r="G447" s="1781"/>
      <c r="H447" s="1781"/>
      <c r="I447" s="1781"/>
      <c r="J447" s="1679">
        <f>'Notes- SK Template'!J324</f>
        <v>0</v>
      </c>
      <c r="K447" s="1679"/>
      <c r="L447" s="1679"/>
      <c r="M447" s="1679">
        <f>'Notes- SK Template'!M324</f>
        <v>0</v>
      </c>
      <c r="N447" s="1679"/>
      <c r="O447" s="1679"/>
      <c r="P447" s="1679">
        <f>'Notes- SK Template'!P324</f>
        <v>0</v>
      </c>
      <c r="Q447" s="1679"/>
      <c r="R447" s="1679"/>
      <c r="S447" s="1679">
        <f>'Notes- SK Template'!S324</f>
        <v>0</v>
      </c>
      <c r="T447" s="1679"/>
      <c r="U447" s="1679"/>
      <c r="V447" s="1679">
        <f>'Notes- SK Template'!V324</f>
        <v>0</v>
      </c>
      <c r="W447" s="1679"/>
      <c r="X447" s="1679"/>
      <c r="Y447" s="1679">
        <f>'Notes- SK Template'!Y324</f>
        <v>0</v>
      </c>
      <c r="Z447" s="1679"/>
      <c r="AA447" s="1679"/>
      <c r="AB447" s="1679">
        <f>'Notes- SK Template'!AB324</f>
        <v>0</v>
      </c>
      <c r="AC447" s="1679"/>
      <c r="AD447" s="1679"/>
      <c r="AE447" s="1773">
        <f>'Notes- SK Template'!AE324</f>
        <v>0</v>
      </c>
      <c r="AF447" s="1773"/>
      <c r="AG447" s="1773"/>
    </row>
    <row r="448" spans="1:34" s="592" customFormat="1">
      <c r="A448" s="605"/>
      <c r="D448" s="2186" t="s">
        <v>1949</v>
      </c>
      <c r="E448" s="1781"/>
      <c r="F448" s="1781"/>
      <c r="G448" s="1781"/>
      <c r="H448" s="1781"/>
      <c r="I448" s="1781"/>
      <c r="J448" s="1679">
        <f>'Notes- SK Template'!J325</f>
        <v>0</v>
      </c>
      <c r="K448" s="1679"/>
      <c r="L448" s="1679"/>
      <c r="M448" s="1679">
        <f>'Notes- SK Template'!M325</f>
        <v>0</v>
      </c>
      <c r="N448" s="1679"/>
      <c r="O448" s="1679"/>
      <c r="P448" s="1679">
        <f>'Notes- SK Template'!P325</f>
        <v>0</v>
      </c>
      <c r="Q448" s="1679"/>
      <c r="R448" s="1679"/>
      <c r="S448" s="1679">
        <f>'Notes- SK Template'!S325</f>
        <v>0</v>
      </c>
      <c r="T448" s="1679"/>
      <c r="U448" s="1679"/>
      <c r="V448" s="1679">
        <f>'Notes- SK Template'!V325</f>
        <v>0</v>
      </c>
      <c r="W448" s="1679"/>
      <c r="X448" s="1679"/>
      <c r="Y448" s="1679">
        <f>'Notes- SK Template'!Y325</f>
        <v>0</v>
      </c>
      <c r="Z448" s="1679"/>
      <c r="AA448" s="1679"/>
      <c r="AB448" s="1679">
        <f>'Notes- SK Template'!AB325</f>
        <v>0</v>
      </c>
      <c r="AC448" s="1679"/>
      <c r="AD448" s="1679"/>
      <c r="AE448" s="1773">
        <f>'Notes- SK Template'!AE325</f>
        <v>0</v>
      </c>
      <c r="AF448" s="1773"/>
      <c r="AG448" s="1773"/>
    </row>
    <row r="449" spans="1:34" s="592" customFormat="1" ht="21.75" customHeight="1" thickBot="1">
      <c r="A449" s="605"/>
      <c r="D449" s="1782" t="s">
        <v>1950</v>
      </c>
      <c r="E449" s="1782"/>
      <c r="F449" s="1782"/>
      <c r="G449" s="1782"/>
      <c r="H449" s="1782"/>
      <c r="I449" s="1782"/>
      <c r="J449" s="1772">
        <f>'Notes- SK Template'!J326</f>
        <v>0</v>
      </c>
      <c r="K449" s="1772"/>
      <c r="L449" s="1772"/>
      <c r="M449" s="1772">
        <f>'Notes- SK Template'!M326</f>
        <v>0</v>
      </c>
      <c r="N449" s="1772"/>
      <c r="O449" s="1772"/>
      <c r="P449" s="1772">
        <f>'Notes- SK Template'!P326</f>
        <v>0</v>
      </c>
      <c r="Q449" s="1772"/>
      <c r="R449" s="1772"/>
      <c r="S449" s="1772">
        <f>'Notes- SK Template'!S326</f>
        <v>0</v>
      </c>
      <c r="T449" s="1772"/>
      <c r="U449" s="1772"/>
      <c r="V449" s="1772">
        <f>'Notes- SK Template'!V326</f>
        <v>0</v>
      </c>
      <c r="W449" s="1772"/>
      <c r="X449" s="1772"/>
      <c r="Y449" s="1772">
        <f>'Notes- SK Template'!Y326</f>
        <v>0</v>
      </c>
      <c r="Z449" s="1772"/>
      <c r="AA449" s="1772"/>
      <c r="AB449" s="1772">
        <f>'Notes- SK Template'!AB326</f>
        <v>0</v>
      </c>
      <c r="AC449" s="1772"/>
      <c r="AD449" s="1772"/>
      <c r="AE449" s="1772">
        <f>'Notes- SK Template'!AE326</f>
        <v>0</v>
      </c>
      <c r="AF449" s="1772"/>
      <c r="AG449" s="1772"/>
    </row>
    <row r="450" spans="1:34" s="592" customFormat="1" ht="15" thickBot="1">
      <c r="A450" s="605"/>
      <c r="D450" s="2182" t="s">
        <v>1953</v>
      </c>
      <c r="E450" s="1796"/>
      <c r="F450" s="1796"/>
      <c r="G450" s="1796"/>
      <c r="H450" s="1796"/>
      <c r="I450" s="1796"/>
      <c r="J450" s="1796"/>
      <c r="K450" s="1796"/>
      <c r="L450" s="1796"/>
      <c r="M450" s="1796"/>
      <c r="N450" s="1796"/>
      <c r="O450" s="1796"/>
      <c r="P450" s="1796"/>
      <c r="Q450" s="1796"/>
      <c r="R450" s="1796"/>
      <c r="S450" s="1796"/>
      <c r="T450" s="1796"/>
      <c r="U450" s="1796"/>
      <c r="V450" s="1796"/>
      <c r="W450" s="1796"/>
      <c r="X450" s="1796"/>
      <c r="Y450" s="1796"/>
      <c r="Z450" s="1796"/>
      <c r="AA450" s="1796"/>
      <c r="AB450" s="1796"/>
      <c r="AC450" s="1796"/>
      <c r="AD450" s="1796"/>
      <c r="AE450" s="1796"/>
      <c r="AF450" s="1796"/>
      <c r="AG450" s="1796"/>
      <c r="AH450" s="616"/>
    </row>
    <row r="451" spans="1:34" s="592" customFormat="1" ht="21.75" customHeight="1">
      <c r="A451" s="605"/>
      <c r="D451" s="1754" t="s">
        <v>1946</v>
      </c>
      <c r="E451" s="1755"/>
      <c r="F451" s="1755"/>
      <c r="G451" s="1755"/>
      <c r="H451" s="1755"/>
      <c r="I451" s="1756"/>
      <c r="J451" s="1888">
        <f>'Notes- SK Template'!J328</f>
        <v>0</v>
      </c>
      <c r="K451" s="1888"/>
      <c r="L451" s="1888"/>
      <c r="M451" s="1888">
        <f>'Notes- SK Template'!M328</f>
        <v>0</v>
      </c>
      <c r="N451" s="1888"/>
      <c r="O451" s="1888"/>
      <c r="P451" s="1888">
        <f>'Notes- SK Template'!P328</f>
        <v>0</v>
      </c>
      <c r="Q451" s="1888"/>
      <c r="R451" s="1888"/>
      <c r="S451" s="1888">
        <f>'Notes- SK Template'!S328</f>
        <v>0</v>
      </c>
      <c r="T451" s="1888"/>
      <c r="U451" s="1888"/>
      <c r="V451" s="1888">
        <f>'Notes- SK Template'!V328</f>
        <v>0</v>
      </c>
      <c r="W451" s="1888"/>
      <c r="X451" s="1888"/>
      <c r="Y451" s="1888">
        <f>'Notes- SK Template'!Y328</f>
        <v>0</v>
      </c>
      <c r="Z451" s="1888"/>
      <c r="AA451" s="1888"/>
      <c r="AB451" s="1888">
        <f>'Notes- SK Template'!AB328</f>
        <v>0</v>
      </c>
      <c r="AC451" s="1888"/>
      <c r="AD451" s="1888"/>
      <c r="AE451" s="1888">
        <f>'Notes- SK Template'!AE328</f>
        <v>0</v>
      </c>
      <c r="AF451" s="1888"/>
      <c r="AG451" s="1888"/>
    </row>
    <row r="452" spans="1:34" s="592" customFormat="1" ht="21.75" customHeight="1" thickBot="1">
      <c r="A452" s="605"/>
      <c r="D452" s="1782" t="s">
        <v>1950</v>
      </c>
      <c r="E452" s="1782"/>
      <c r="F452" s="1782"/>
      <c r="G452" s="1782"/>
      <c r="H452" s="1782"/>
      <c r="I452" s="1782"/>
      <c r="J452" s="1772">
        <f>'Notes- SK Template'!J329</f>
        <v>0</v>
      </c>
      <c r="K452" s="1772"/>
      <c r="L452" s="1772"/>
      <c r="M452" s="1772">
        <f>'Notes- SK Template'!M329</f>
        <v>0</v>
      </c>
      <c r="N452" s="1772"/>
      <c r="O452" s="1772"/>
      <c r="P452" s="1772">
        <f>'Notes- SK Template'!P329</f>
        <v>0</v>
      </c>
      <c r="Q452" s="1772"/>
      <c r="R452" s="1772"/>
      <c r="S452" s="1772">
        <f>'Notes- SK Template'!S329</f>
        <v>0</v>
      </c>
      <c r="T452" s="1772"/>
      <c r="U452" s="1772"/>
      <c r="V452" s="1772">
        <f>'Notes- SK Template'!V329</f>
        <v>0</v>
      </c>
      <c r="W452" s="1772"/>
      <c r="X452" s="1772"/>
      <c r="Y452" s="1772">
        <f>'Notes- SK Template'!Y329</f>
        <v>0</v>
      </c>
      <c r="Z452" s="1772"/>
      <c r="AA452" s="1772"/>
      <c r="AB452" s="1772">
        <f>'Notes- SK Template'!AB329</f>
        <v>0</v>
      </c>
      <c r="AC452" s="1772"/>
      <c r="AD452" s="1772"/>
      <c r="AE452" s="1772">
        <f>'Notes- SK Template'!AE329</f>
        <v>0</v>
      </c>
      <c r="AF452" s="1772"/>
      <c r="AG452" s="1772"/>
    </row>
    <row r="453" spans="1:34" s="592" customFormat="1">
      <c r="A453" s="605"/>
      <c r="D453" s="781"/>
      <c r="E453" s="781"/>
      <c r="F453" s="781"/>
      <c r="G453" s="781"/>
    </row>
    <row r="454" spans="1:34" s="592" customFormat="1">
      <c r="A454" s="605"/>
      <c r="D454" s="781"/>
      <c r="E454" s="781"/>
      <c r="F454" s="781"/>
      <c r="G454" s="781"/>
    </row>
    <row r="455" spans="1:34" s="592" customFormat="1">
      <c r="A455" s="605"/>
      <c r="D455" s="781"/>
      <c r="E455" s="781"/>
      <c r="F455" s="781"/>
      <c r="G455" s="781"/>
    </row>
    <row r="456" spans="1:34" s="592" customFormat="1" ht="15" thickBot="1">
      <c r="A456" s="605"/>
    </row>
    <row r="457" spans="1:34" s="592" customFormat="1" ht="31.5" customHeight="1" thickBot="1">
      <c r="A457" s="605">
        <v>4</v>
      </c>
      <c r="D457" s="1705" t="s">
        <v>1940</v>
      </c>
      <c r="E457" s="1705"/>
      <c r="F457" s="1705"/>
      <c r="G457" s="1705"/>
      <c r="H457" s="1705"/>
      <c r="I457" s="1705"/>
      <c r="J457" s="1705"/>
      <c r="K457" s="1705"/>
      <c r="L457" s="1705"/>
      <c r="M457" s="1705"/>
      <c r="N457" s="1705"/>
      <c r="O457" s="1705"/>
      <c r="P457" s="1705"/>
      <c r="Q457" s="1705"/>
      <c r="R457" s="1705"/>
      <c r="S457" s="1705" t="s">
        <v>1955</v>
      </c>
      <c r="T457" s="1705"/>
      <c r="U457" s="1705"/>
      <c r="V457" s="1705"/>
      <c r="W457" s="1705"/>
      <c r="X457" s="1705"/>
      <c r="Y457" s="1705"/>
      <c r="Z457" s="1705"/>
      <c r="AA457" s="1705"/>
      <c r="AB457" s="1705"/>
      <c r="AC457" s="1705"/>
      <c r="AD457" s="1705"/>
      <c r="AE457" s="1705"/>
      <c r="AF457" s="1705"/>
      <c r="AG457" s="1705"/>
    </row>
    <row r="458" spans="1:34" s="592" customFormat="1" ht="31.5" customHeight="1">
      <c r="A458" s="605"/>
      <c r="D458" s="2187" t="s">
        <v>1956</v>
      </c>
      <c r="E458" s="2188"/>
      <c r="F458" s="2188"/>
      <c r="G458" s="2188"/>
      <c r="H458" s="2188"/>
      <c r="I458" s="2188"/>
      <c r="J458" s="2188"/>
      <c r="K458" s="2188"/>
      <c r="L458" s="2188"/>
      <c r="M458" s="2188"/>
      <c r="N458" s="2188"/>
      <c r="O458" s="2188"/>
      <c r="P458" s="2188"/>
      <c r="Q458" s="2188"/>
      <c r="R458" s="2188"/>
      <c r="S458" s="1859" t="e">
        <f>'Notes- SK Template'!#REF!</f>
        <v>#REF!</v>
      </c>
      <c r="T458" s="1859"/>
      <c r="U458" s="1859"/>
      <c r="V458" s="1859" t="e">
        <f>'Notes- SK Template'!#REF!</f>
        <v>#REF!</v>
      </c>
      <c r="W458" s="1859"/>
      <c r="X458" s="1859"/>
      <c r="Y458" s="1859" t="e">
        <f>'Notes- SK Template'!#REF!</f>
        <v>#REF!</v>
      </c>
      <c r="Z458" s="1859"/>
      <c r="AA458" s="1859"/>
      <c r="AB458" s="1859" t="e">
        <f>'Notes- SK Template'!#REF!</f>
        <v>#REF!</v>
      </c>
      <c r="AC458" s="1859"/>
      <c r="AD458" s="1859"/>
      <c r="AE458" s="1859" t="e">
        <f>'Notes- SK Template'!#REF!</f>
        <v>#REF!</v>
      </c>
      <c r="AF458" s="1859"/>
      <c r="AG458" s="1859"/>
    </row>
    <row r="459" spans="1:34" s="592" customFormat="1" ht="31.5" customHeight="1" thickBot="1">
      <c r="A459" s="605"/>
      <c r="D459" s="2189" t="s">
        <v>1957</v>
      </c>
      <c r="E459" s="1738"/>
      <c r="F459" s="1738"/>
      <c r="G459" s="1738"/>
      <c r="H459" s="1738"/>
      <c r="I459" s="1738"/>
      <c r="J459" s="1738"/>
      <c r="K459" s="1738"/>
      <c r="L459" s="1738"/>
      <c r="M459" s="1738"/>
      <c r="N459" s="1738"/>
      <c r="O459" s="1738"/>
      <c r="P459" s="1738"/>
      <c r="Q459" s="1738"/>
      <c r="R459" s="1738"/>
      <c r="S459" s="1680" t="e">
        <f>'Notes- SK Template'!#REF!</f>
        <v>#REF!</v>
      </c>
      <c r="T459" s="1680"/>
      <c r="U459" s="1680"/>
      <c r="V459" s="1680" t="e">
        <f>'Notes- SK Template'!#REF!</f>
        <v>#REF!</v>
      </c>
      <c r="W459" s="1680"/>
      <c r="X459" s="1680"/>
      <c r="Y459" s="1680" t="e">
        <f>'Notes- SK Template'!#REF!</f>
        <v>#REF!</v>
      </c>
      <c r="Z459" s="1680"/>
      <c r="AA459" s="1680"/>
      <c r="AB459" s="1680" t="e">
        <f>'Notes- SK Template'!#REF!</f>
        <v>#REF!</v>
      </c>
      <c r="AC459" s="1680"/>
      <c r="AD459" s="1680"/>
      <c r="AE459" s="1680" t="e">
        <f>'Notes- SK Template'!#REF!</f>
        <v>#REF!</v>
      </c>
      <c r="AF459" s="1680"/>
      <c r="AG459" s="1680"/>
    </row>
    <row r="460" spans="1:34" s="592" customFormat="1">
      <c r="A460" s="605"/>
    </row>
    <row r="461" spans="1:34" s="592" customFormat="1">
      <c r="A461" s="605"/>
      <c r="D461" s="1797" t="s">
        <v>1958</v>
      </c>
      <c r="E461" s="1793"/>
      <c r="F461" s="1793"/>
      <c r="G461" s="1793"/>
      <c r="H461" s="1793"/>
      <c r="I461" s="1793"/>
      <c r="J461" s="1793"/>
      <c r="K461" s="1793"/>
      <c r="L461" s="1793"/>
      <c r="M461" s="1793"/>
      <c r="N461" s="1793"/>
      <c r="O461" s="1793"/>
      <c r="P461" s="1793"/>
      <c r="Q461" s="1793"/>
      <c r="R461" s="1793"/>
      <c r="S461" s="1793"/>
      <c r="T461" s="1793"/>
      <c r="U461" s="1793"/>
      <c r="V461" s="1793"/>
      <c r="W461" s="1793"/>
      <c r="X461" s="1793"/>
      <c r="Y461" s="1793"/>
      <c r="Z461" s="1793"/>
      <c r="AA461" s="1793"/>
      <c r="AB461" s="1793"/>
      <c r="AC461" s="1793"/>
      <c r="AD461" s="1793"/>
      <c r="AE461" s="1793"/>
      <c r="AF461" s="1793"/>
      <c r="AG461" s="1793"/>
    </row>
    <row r="462" spans="1:34" s="592" customFormat="1">
      <c r="A462" s="605"/>
    </row>
    <row r="463" spans="1:34" s="592" customFormat="1">
      <c r="A463" s="605"/>
      <c r="D463" s="592" t="s">
        <v>1345</v>
      </c>
      <c r="E463" s="1797" t="s">
        <v>1959</v>
      </c>
      <c r="F463" s="1793"/>
      <c r="G463" s="1793"/>
      <c r="H463" s="1793"/>
      <c r="I463" s="1793"/>
      <c r="J463" s="1793"/>
      <c r="K463" s="1793"/>
      <c r="L463" s="1793"/>
      <c r="M463" s="1793"/>
      <c r="N463" s="1793"/>
      <c r="O463" s="1793"/>
      <c r="P463" s="1793"/>
      <c r="Q463" s="1793"/>
      <c r="R463" s="1793"/>
      <c r="S463" s="1793"/>
      <c r="T463" s="1793"/>
      <c r="U463" s="1793"/>
      <c r="V463" s="1793"/>
      <c r="W463" s="1793"/>
      <c r="X463" s="1793"/>
      <c r="Y463" s="1793"/>
      <c r="Z463" s="1793"/>
      <c r="AA463" s="1793"/>
      <c r="AB463" s="1793"/>
      <c r="AC463" s="1793"/>
      <c r="AD463" s="1793"/>
      <c r="AE463" s="1793"/>
      <c r="AF463" s="1793"/>
      <c r="AG463" s="1793"/>
    </row>
    <row r="464" spans="1:34" s="592" customFormat="1">
      <c r="A464" s="605"/>
      <c r="E464" s="612"/>
      <c r="F464" s="612"/>
      <c r="G464" s="612"/>
      <c r="H464" s="612"/>
      <c r="I464" s="612"/>
      <c r="J464" s="612"/>
      <c r="K464" s="612"/>
      <c r="L464" s="612"/>
      <c r="M464" s="612"/>
      <c r="N464" s="612"/>
      <c r="O464" s="612"/>
      <c r="P464" s="612"/>
      <c r="Q464" s="612"/>
      <c r="R464" s="612"/>
      <c r="S464" s="612"/>
      <c r="T464" s="612"/>
      <c r="U464" s="612"/>
      <c r="V464" s="612"/>
      <c r="W464" s="612"/>
      <c r="X464" s="612"/>
      <c r="Y464" s="612"/>
      <c r="Z464" s="612"/>
      <c r="AA464" s="612"/>
      <c r="AB464" s="612"/>
      <c r="AC464" s="612"/>
      <c r="AD464" s="612"/>
      <c r="AE464" s="612"/>
      <c r="AF464" s="612"/>
      <c r="AG464" s="612"/>
    </row>
    <row r="465" spans="1:33" s="592" customFormat="1">
      <c r="A465" s="605"/>
      <c r="D465" s="592" t="s">
        <v>1345</v>
      </c>
      <c r="E465" s="1797" t="s">
        <v>1960</v>
      </c>
      <c r="F465" s="1793"/>
      <c r="G465" s="1793"/>
      <c r="H465" s="1793"/>
      <c r="I465" s="1793"/>
      <c r="J465" s="1793"/>
      <c r="K465" s="1793"/>
      <c r="L465" s="1793"/>
      <c r="M465" s="1793"/>
      <c r="N465" s="1793"/>
      <c r="O465" s="1793"/>
      <c r="P465" s="1793"/>
      <c r="Q465" s="1793"/>
      <c r="R465" s="1793"/>
      <c r="S465" s="1793"/>
      <c r="T465" s="1793"/>
      <c r="U465" s="1793"/>
      <c r="V465" s="1793"/>
      <c r="W465" s="1793"/>
      <c r="X465" s="1793"/>
      <c r="Y465" s="1793"/>
      <c r="Z465" s="1793"/>
      <c r="AA465" s="1793"/>
      <c r="AB465" s="1793"/>
      <c r="AC465" s="1793"/>
      <c r="AD465" s="1793"/>
      <c r="AE465" s="1793"/>
      <c r="AF465" s="1793"/>
      <c r="AG465" s="1793"/>
    </row>
    <row r="466" spans="1:33" s="592" customFormat="1">
      <c r="A466" s="605"/>
    </row>
    <row r="467" spans="1:33" s="592" customFormat="1">
      <c r="A467" s="605"/>
      <c r="D467" s="592" t="s">
        <v>1345</v>
      </c>
      <c r="E467" s="1797" t="s">
        <v>1961</v>
      </c>
      <c r="F467" s="1793"/>
      <c r="G467" s="1793"/>
      <c r="H467" s="1793"/>
      <c r="I467" s="1793"/>
      <c r="J467" s="1793"/>
      <c r="K467" s="1793"/>
      <c r="L467" s="1793"/>
      <c r="M467" s="1793"/>
      <c r="N467" s="1793"/>
      <c r="O467" s="1793"/>
      <c r="P467" s="1793"/>
      <c r="Q467" s="1793"/>
      <c r="R467" s="1793"/>
      <c r="S467" s="1793"/>
      <c r="T467" s="1793"/>
      <c r="U467" s="1793"/>
      <c r="V467" s="1793"/>
      <c r="W467" s="1793"/>
      <c r="X467" s="1793"/>
      <c r="Y467" s="1793"/>
      <c r="Z467" s="1793"/>
      <c r="AA467" s="1793"/>
      <c r="AB467" s="1793"/>
      <c r="AC467" s="1793"/>
      <c r="AD467" s="1793"/>
      <c r="AE467" s="1793"/>
      <c r="AF467" s="1793"/>
      <c r="AG467" s="1793"/>
    </row>
    <row r="468" spans="1:33" s="592" customFormat="1">
      <c r="A468" s="605"/>
    </row>
    <row r="469" spans="1:33" s="592" customFormat="1">
      <c r="A469" s="605"/>
      <c r="D469" s="1797" t="s">
        <v>1962</v>
      </c>
      <c r="E469" s="1793"/>
      <c r="F469" s="1793"/>
      <c r="G469" s="1793"/>
      <c r="H469" s="1793"/>
      <c r="I469" s="1793"/>
      <c r="J469" s="1793"/>
      <c r="K469" s="1793"/>
      <c r="L469" s="1793"/>
      <c r="M469" s="1793"/>
      <c r="N469" s="1793"/>
      <c r="O469" s="1793"/>
      <c r="P469" s="1793"/>
      <c r="Q469" s="1793"/>
      <c r="R469" s="1793"/>
      <c r="S469" s="1793"/>
      <c r="T469" s="1793"/>
      <c r="U469" s="1793"/>
      <c r="V469" s="1793"/>
      <c r="W469" s="1793"/>
      <c r="X469" s="1793"/>
      <c r="Y469" s="1793"/>
      <c r="Z469" s="1793"/>
      <c r="AA469" s="1793"/>
      <c r="AB469" s="1793"/>
      <c r="AC469" s="1793"/>
      <c r="AD469" s="1793"/>
      <c r="AE469" s="1793"/>
      <c r="AF469" s="1793"/>
      <c r="AG469" s="1793"/>
    </row>
    <row r="470" spans="1:33" s="592" customFormat="1">
      <c r="A470" s="605"/>
      <c r="D470" s="1793"/>
      <c r="E470" s="1793"/>
      <c r="F470" s="1793"/>
      <c r="G470" s="1793"/>
      <c r="H470" s="1793"/>
      <c r="I470" s="1793"/>
      <c r="J470" s="1793"/>
      <c r="K470" s="1793"/>
      <c r="L470" s="1793"/>
      <c r="M470" s="1793"/>
      <c r="N470" s="1793"/>
      <c r="O470" s="1793"/>
      <c r="P470" s="1793"/>
      <c r="Q470" s="1793"/>
      <c r="R470" s="1793"/>
      <c r="S470" s="1793"/>
      <c r="T470" s="1793"/>
      <c r="U470" s="1793"/>
      <c r="V470" s="1793"/>
      <c r="W470" s="1793"/>
      <c r="X470" s="1793"/>
      <c r="Y470" s="1793"/>
      <c r="Z470" s="1793"/>
      <c r="AA470" s="1793"/>
      <c r="AB470" s="1793"/>
      <c r="AC470" s="1793"/>
      <c r="AD470" s="1793"/>
      <c r="AE470" s="1793"/>
      <c r="AF470" s="1793"/>
      <c r="AG470" s="1793"/>
    </row>
    <row r="471" spans="1:33" s="592" customFormat="1">
      <c r="A471" s="605"/>
      <c r="D471" s="1793"/>
      <c r="E471" s="1793"/>
      <c r="F471" s="1793"/>
      <c r="G471" s="1793"/>
      <c r="H471" s="1793"/>
      <c r="I471" s="1793"/>
      <c r="J471" s="1793"/>
      <c r="K471" s="1793"/>
      <c r="L471" s="1793"/>
      <c r="M471" s="1793"/>
      <c r="N471" s="1793"/>
      <c r="O471" s="1793"/>
      <c r="P471" s="1793"/>
      <c r="Q471" s="1793"/>
      <c r="R471" s="1793"/>
      <c r="S471" s="1793"/>
      <c r="T471" s="1793"/>
      <c r="U471" s="1793"/>
      <c r="V471" s="1793"/>
      <c r="W471" s="1793"/>
      <c r="X471" s="1793"/>
      <c r="Y471" s="1793"/>
      <c r="Z471" s="1793"/>
      <c r="AA471" s="1793"/>
      <c r="AB471" s="1793"/>
      <c r="AC471" s="1793"/>
      <c r="AD471" s="1793"/>
      <c r="AE471" s="1793"/>
      <c r="AF471" s="1793"/>
      <c r="AG471" s="1793"/>
    </row>
    <row r="472" spans="1:33" s="592" customFormat="1">
      <c r="A472" s="605"/>
      <c r="D472" s="1793"/>
      <c r="E472" s="1793"/>
      <c r="F472" s="1793"/>
      <c r="G472" s="1793"/>
      <c r="H472" s="1793"/>
      <c r="I472" s="1793"/>
      <c r="J472" s="1793"/>
      <c r="K472" s="1793"/>
      <c r="L472" s="1793"/>
      <c r="M472" s="1793"/>
      <c r="N472" s="1793"/>
      <c r="O472" s="1793"/>
      <c r="P472" s="1793"/>
      <c r="Q472" s="1793"/>
      <c r="R472" s="1793"/>
      <c r="S472" s="1793"/>
      <c r="T472" s="1793"/>
      <c r="U472" s="1793"/>
      <c r="V472" s="1793"/>
      <c r="W472" s="1793"/>
      <c r="X472" s="1793"/>
      <c r="Y472" s="1793"/>
      <c r="Z472" s="1793"/>
      <c r="AA472" s="1793"/>
      <c r="AB472" s="1793"/>
      <c r="AC472" s="1793"/>
      <c r="AD472" s="1793"/>
      <c r="AE472" s="1793"/>
      <c r="AF472" s="1793"/>
      <c r="AG472" s="1793"/>
    </row>
    <row r="473" spans="1:33" s="592" customFormat="1">
      <c r="A473" s="605"/>
      <c r="D473" s="1797" t="s">
        <v>3073</v>
      </c>
      <c r="E473" s="1793"/>
      <c r="F473" s="1793"/>
      <c r="G473" s="1793"/>
      <c r="H473" s="1793"/>
      <c r="I473" s="1793"/>
      <c r="J473" s="1793"/>
      <c r="K473" s="1793"/>
      <c r="L473" s="1793"/>
      <c r="M473" s="1793"/>
      <c r="N473" s="1793"/>
      <c r="O473" s="1793"/>
      <c r="P473" s="1793"/>
      <c r="Q473" s="1793"/>
      <c r="R473" s="1793"/>
      <c r="S473" s="1793"/>
      <c r="T473" s="1793"/>
      <c r="U473" s="1793"/>
      <c r="V473" s="1793"/>
      <c r="W473" s="1793"/>
      <c r="X473" s="1793"/>
      <c r="Y473" s="1793"/>
      <c r="Z473" s="1793"/>
      <c r="AA473" s="1793"/>
      <c r="AB473" s="1793"/>
      <c r="AC473" s="1793"/>
      <c r="AD473" s="1793"/>
      <c r="AE473" s="1793"/>
      <c r="AF473" s="1793"/>
      <c r="AG473" s="1793"/>
    </row>
    <row r="474" spans="1:33" s="592" customFormat="1">
      <c r="A474" s="605"/>
      <c r="D474" s="1793"/>
      <c r="E474" s="1793"/>
      <c r="F474" s="1793"/>
      <c r="G474" s="1793"/>
      <c r="H474" s="1793"/>
      <c r="I474" s="1793"/>
      <c r="J474" s="1793"/>
      <c r="K474" s="1793"/>
      <c r="L474" s="1793"/>
      <c r="M474" s="1793"/>
      <c r="N474" s="1793"/>
      <c r="O474" s="1793"/>
      <c r="P474" s="1793"/>
      <c r="Q474" s="1793"/>
      <c r="R474" s="1793"/>
      <c r="S474" s="1793"/>
      <c r="T474" s="1793"/>
      <c r="U474" s="1793"/>
      <c r="V474" s="1793"/>
      <c r="W474" s="1793"/>
      <c r="X474" s="1793"/>
      <c r="Y474" s="1793"/>
      <c r="Z474" s="1793"/>
      <c r="AA474" s="1793"/>
      <c r="AB474" s="1793"/>
      <c r="AC474" s="1793"/>
      <c r="AD474" s="1793"/>
      <c r="AE474" s="1793"/>
      <c r="AF474" s="1793"/>
      <c r="AG474" s="1793"/>
    </row>
    <row r="475" spans="1:33" s="592" customFormat="1">
      <c r="A475" s="605"/>
      <c r="D475" s="1797" t="s">
        <v>1963</v>
      </c>
      <c r="E475" s="1793"/>
      <c r="F475" s="1793"/>
      <c r="G475" s="1793"/>
      <c r="H475" s="1793"/>
      <c r="I475" s="1793"/>
      <c r="J475" s="1793"/>
      <c r="K475" s="1793"/>
      <c r="L475" s="1793"/>
      <c r="M475" s="1793"/>
      <c r="N475" s="1793"/>
      <c r="O475" s="1793"/>
      <c r="P475" s="1793"/>
      <c r="Q475" s="1793"/>
      <c r="R475" s="1793"/>
      <c r="S475" s="1793"/>
      <c r="T475" s="1793"/>
      <c r="U475" s="1793"/>
      <c r="V475" s="1793"/>
      <c r="W475" s="1793"/>
      <c r="X475" s="1793"/>
      <c r="Y475" s="1793"/>
      <c r="Z475" s="1793"/>
      <c r="AA475" s="1793"/>
      <c r="AB475" s="1793"/>
      <c r="AC475" s="1793"/>
      <c r="AD475" s="1793"/>
      <c r="AE475" s="1793"/>
      <c r="AF475" s="1793"/>
      <c r="AG475" s="1793"/>
    </row>
    <row r="476" spans="1:33" s="592" customFormat="1">
      <c r="A476" s="605"/>
      <c r="D476" s="922"/>
      <c r="E476" s="921"/>
      <c r="F476" s="921"/>
      <c r="G476" s="921"/>
      <c r="H476" s="921"/>
      <c r="I476" s="921"/>
      <c r="J476" s="921"/>
      <c r="K476" s="921"/>
      <c r="L476" s="921"/>
      <c r="M476" s="921"/>
      <c r="N476" s="921"/>
      <c r="O476" s="921"/>
      <c r="P476" s="921"/>
      <c r="Q476" s="921"/>
      <c r="R476" s="921"/>
      <c r="S476" s="921"/>
      <c r="T476" s="921"/>
      <c r="U476" s="921"/>
      <c r="V476" s="921"/>
      <c r="W476" s="921"/>
      <c r="X476" s="921"/>
      <c r="Y476" s="921"/>
      <c r="Z476" s="921"/>
      <c r="AA476" s="921"/>
      <c r="AB476" s="921"/>
      <c r="AC476" s="921"/>
      <c r="AD476" s="921"/>
      <c r="AE476" s="921"/>
      <c r="AF476" s="921"/>
      <c r="AG476" s="921"/>
    </row>
    <row r="477" spans="1:33" s="592" customFormat="1">
      <c r="A477" s="605"/>
      <c r="D477" s="1797" t="s">
        <v>1964</v>
      </c>
      <c r="E477" s="1793"/>
      <c r="F477" s="1793"/>
      <c r="G477" s="1793"/>
      <c r="H477" s="1793"/>
      <c r="I477" s="1793"/>
      <c r="J477" s="1793"/>
      <c r="K477" s="1793"/>
      <c r="L477" s="1793"/>
      <c r="M477" s="1793"/>
      <c r="N477" s="1793"/>
      <c r="O477" s="1793"/>
      <c r="P477" s="1793"/>
      <c r="Q477" s="1793"/>
      <c r="R477" s="1793"/>
      <c r="S477" s="1793"/>
      <c r="T477" s="1793"/>
      <c r="U477" s="1793"/>
      <c r="V477" s="1793"/>
      <c r="W477" s="1793"/>
      <c r="X477" s="1793"/>
      <c r="Y477" s="1793"/>
      <c r="Z477" s="1793"/>
      <c r="AA477" s="1793"/>
      <c r="AB477" s="1793"/>
      <c r="AC477" s="1793"/>
      <c r="AD477" s="1793"/>
      <c r="AE477" s="1793"/>
      <c r="AF477" s="1793"/>
      <c r="AG477" s="1793"/>
    </row>
    <row r="478" spans="1:33" s="592" customFormat="1">
      <c r="A478" s="605"/>
      <c r="D478" s="922"/>
      <c r="E478" s="921"/>
      <c r="F478" s="921"/>
      <c r="G478" s="921"/>
      <c r="H478" s="921"/>
      <c r="I478" s="921"/>
      <c r="J478" s="921"/>
      <c r="K478" s="921"/>
      <c r="L478" s="921"/>
      <c r="M478" s="921"/>
      <c r="N478" s="921"/>
      <c r="O478" s="921"/>
      <c r="P478" s="921"/>
      <c r="Q478" s="921"/>
      <c r="R478" s="921"/>
      <c r="S478" s="921"/>
      <c r="T478" s="921"/>
      <c r="U478" s="921"/>
      <c r="V478" s="921"/>
      <c r="W478" s="921"/>
      <c r="X478" s="921"/>
      <c r="Y478" s="921"/>
      <c r="Z478" s="921"/>
      <c r="AA478" s="921"/>
      <c r="AB478" s="921"/>
      <c r="AC478" s="921"/>
      <c r="AD478" s="921"/>
      <c r="AE478" s="921"/>
      <c r="AF478" s="921"/>
      <c r="AG478" s="921"/>
    </row>
    <row r="479" spans="1:33" s="592" customFormat="1">
      <c r="A479" s="605"/>
      <c r="D479" s="922"/>
      <c r="E479" s="921"/>
      <c r="F479" s="921"/>
      <c r="G479" s="921"/>
      <c r="H479" s="921"/>
      <c r="I479" s="921"/>
      <c r="J479" s="921"/>
      <c r="K479" s="921"/>
      <c r="L479" s="921"/>
      <c r="M479" s="921"/>
      <c r="N479" s="921"/>
      <c r="O479" s="921"/>
      <c r="P479" s="921"/>
      <c r="Q479" s="921"/>
      <c r="R479" s="921"/>
      <c r="S479" s="921"/>
      <c r="T479" s="921"/>
      <c r="U479" s="921"/>
      <c r="V479" s="921"/>
      <c r="W479" s="921"/>
      <c r="X479" s="921"/>
      <c r="Y479" s="921"/>
      <c r="Z479" s="921"/>
      <c r="AA479" s="921"/>
      <c r="AB479" s="921"/>
      <c r="AC479" s="921"/>
      <c r="AD479" s="921"/>
      <c r="AE479" s="921"/>
      <c r="AF479" s="921"/>
      <c r="AG479" s="921"/>
    </row>
    <row r="480" spans="1:33" s="592" customFormat="1">
      <c r="A480" s="605"/>
      <c r="D480" s="590" t="s">
        <v>2411</v>
      </c>
      <c r="E480" s="921"/>
      <c r="F480" s="921"/>
      <c r="G480" s="921"/>
      <c r="H480" s="921"/>
      <c r="I480" s="921"/>
      <c r="J480" s="921"/>
      <c r="K480" s="921"/>
      <c r="L480" s="921"/>
      <c r="M480" s="921"/>
      <c r="N480" s="921"/>
      <c r="O480" s="921"/>
      <c r="P480" s="921"/>
      <c r="Q480" s="921"/>
      <c r="R480" s="921"/>
      <c r="S480" s="921"/>
      <c r="T480" s="921"/>
      <c r="U480" s="921"/>
      <c r="V480" s="921"/>
      <c r="W480" s="921"/>
      <c r="X480" s="921"/>
      <c r="Y480" s="921"/>
      <c r="Z480" s="921"/>
      <c r="AA480" s="921"/>
      <c r="AB480" s="921"/>
      <c r="AC480" s="921"/>
      <c r="AD480" s="921"/>
      <c r="AE480" s="921"/>
      <c r="AF480" s="921"/>
      <c r="AG480" s="921"/>
    </row>
    <row r="481" spans="1:34" s="592" customFormat="1">
      <c r="A481" s="605"/>
      <c r="E481" s="921"/>
      <c r="F481" s="921"/>
      <c r="G481" s="921"/>
      <c r="H481" s="921"/>
      <c r="I481" s="921"/>
      <c r="J481" s="921"/>
      <c r="K481" s="921"/>
      <c r="L481" s="921"/>
      <c r="M481" s="921"/>
      <c r="N481" s="921"/>
      <c r="O481" s="921"/>
      <c r="P481" s="921"/>
      <c r="Q481" s="921"/>
      <c r="R481" s="921"/>
      <c r="S481" s="921"/>
      <c r="T481" s="921"/>
      <c r="U481" s="921"/>
      <c r="V481" s="921"/>
      <c r="W481" s="921"/>
      <c r="X481" s="921"/>
      <c r="Y481" s="921"/>
      <c r="Z481" s="921"/>
      <c r="AA481" s="921"/>
      <c r="AB481" s="921"/>
      <c r="AC481" s="921"/>
      <c r="AD481" s="921"/>
      <c r="AE481" s="921"/>
      <c r="AF481" s="921"/>
      <c r="AG481" s="921"/>
    </row>
    <row r="482" spans="1:34" s="592" customFormat="1">
      <c r="A482" s="605"/>
      <c r="D482" s="920" t="s">
        <v>2412</v>
      </c>
      <c r="E482" s="921"/>
      <c r="F482" s="921"/>
      <c r="G482" s="921"/>
      <c r="H482" s="921"/>
      <c r="I482" s="921"/>
      <c r="J482" s="921"/>
      <c r="K482" s="921"/>
      <c r="L482" s="921"/>
      <c r="M482" s="921"/>
      <c r="N482" s="921"/>
      <c r="O482" s="921"/>
      <c r="P482" s="921"/>
      <c r="Q482" s="921"/>
      <c r="R482" s="921"/>
      <c r="S482" s="921"/>
      <c r="T482" s="921"/>
      <c r="U482" s="921"/>
      <c r="V482" s="921"/>
      <c r="W482" s="921"/>
      <c r="X482" s="921"/>
      <c r="Y482" s="921"/>
      <c r="Z482" s="921"/>
      <c r="AA482" s="921"/>
      <c r="AB482" s="921"/>
      <c r="AC482" s="921"/>
      <c r="AD482" s="921"/>
      <c r="AE482" s="921"/>
      <c r="AF482" s="921"/>
      <c r="AG482" s="921"/>
    </row>
    <row r="483" spans="1:34" s="592" customFormat="1" ht="15" thickBot="1">
      <c r="A483" s="605"/>
      <c r="D483" s="922"/>
      <c r="E483" s="921"/>
      <c r="F483" s="921"/>
      <c r="G483" s="921"/>
      <c r="H483" s="921"/>
      <c r="I483" s="921"/>
      <c r="J483" s="921"/>
      <c r="K483" s="921"/>
      <c r="L483" s="921"/>
      <c r="M483" s="921"/>
      <c r="N483" s="921"/>
      <c r="O483" s="921"/>
      <c r="P483" s="921"/>
      <c r="Q483" s="921"/>
      <c r="R483" s="921"/>
      <c r="S483" s="921"/>
      <c r="T483" s="921"/>
      <c r="U483" s="921"/>
      <c r="V483" s="921"/>
      <c r="W483" s="921"/>
      <c r="X483" s="921"/>
      <c r="Y483" s="921"/>
      <c r="Z483" s="921"/>
      <c r="AA483" s="921"/>
      <c r="AB483" s="921"/>
      <c r="AC483" s="921"/>
      <c r="AD483" s="921"/>
      <c r="AE483" s="921"/>
      <c r="AF483" s="921"/>
      <c r="AG483" s="921"/>
    </row>
    <row r="484" spans="1:34" s="592" customFormat="1" ht="15.75" customHeight="1" thickBot="1">
      <c r="A484" s="605" t="s">
        <v>1464</v>
      </c>
      <c r="D484" s="1697" t="s">
        <v>1972</v>
      </c>
      <c r="E484" s="1698"/>
      <c r="F484" s="1698"/>
      <c r="G484" s="1699"/>
      <c r="H484" s="1705" t="s">
        <v>1809</v>
      </c>
      <c r="I484" s="1705"/>
      <c r="J484" s="1705"/>
      <c r="K484" s="1705"/>
      <c r="L484" s="1705"/>
      <c r="M484" s="1705"/>
      <c r="N484" s="1705"/>
      <c r="O484" s="1705"/>
      <c r="P484" s="1705"/>
      <c r="Q484" s="1705"/>
      <c r="R484" s="1705"/>
      <c r="S484" s="1705"/>
      <c r="T484" s="1705"/>
      <c r="U484" s="1705"/>
      <c r="V484" s="1705"/>
      <c r="W484" s="1705"/>
      <c r="X484" s="1705"/>
      <c r="Y484" s="1705"/>
      <c r="Z484" s="1705"/>
      <c r="AA484" s="1705"/>
      <c r="AB484" s="1705"/>
      <c r="AC484" s="1705"/>
      <c r="AD484" s="1705"/>
      <c r="AE484" s="1705"/>
      <c r="AF484" s="1705"/>
      <c r="AG484" s="1705"/>
      <c r="AH484" s="1705"/>
    </row>
    <row r="485" spans="1:34" s="592" customFormat="1" ht="55.5" customHeight="1" thickBot="1">
      <c r="A485" s="605"/>
      <c r="D485" s="1700"/>
      <c r="E485" s="1701"/>
      <c r="F485" s="1701"/>
      <c r="G485" s="1702"/>
      <c r="H485" s="1706" t="s">
        <v>1965</v>
      </c>
      <c r="I485" s="1706"/>
      <c r="J485" s="1706"/>
      <c r="K485" s="1706" t="s">
        <v>1863</v>
      </c>
      <c r="L485" s="1706"/>
      <c r="M485" s="1706"/>
      <c r="N485" s="1706" t="s">
        <v>1966</v>
      </c>
      <c r="O485" s="1706"/>
      <c r="P485" s="1706"/>
      <c r="Q485" s="1706" t="s">
        <v>1967</v>
      </c>
      <c r="R485" s="1706"/>
      <c r="S485" s="1706"/>
      <c r="T485" s="1706" t="s">
        <v>1968</v>
      </c>
      <c r="U485" s="1706"/>
      <c r="V485" s="1706"/>
      <c r="W485" s="1706" t="s">
        <v>1969</v>
      </c>
      <c r="X485" s="1706"/>
      <c r="Y485" s="1706"/>
      <c r="Z485" s="1706" t="s">
        <v>1970</v>
      </c>
      <c r="AA485" s="1706"/>
      <c r="AB485" s="1706"/>
      <c r="AC485" s="1706" t="s">
        <v>1971</v>
      </c>
      <c r="AD485" s="1706"/>
      <c r="AE485" s="1706"/>
      <c r="AF485" s="1706" t="s">
        <v>1821</v>
      </c>
      <c r="AG485" s="1706"/>
      <c r="AH485" s="1706"/>
    </row>
    <row r="486" spans="1:34" s="592" customFormat="1" ht="15.75" customHeight="1" thickBot="1">
      <c r="A486" s="605"/>
      <c r="D486" s="1774" t="s">
        <v>1945</v>
      </c>
      <c r="E486" s="1775"/>
      <c r="F486" s="1775"/>
      <c r="G486" s="1775"/>
      <c r="H486" s="1775"/>
      <c r="I486" s="1775"/>
      <c r="J486" s="1775"/>
      <c r="K486" s="1775"/>
      <c r="L486" s="1775"/>
      <c r="M486" s="1775"/>
      <c r="N486" s="1775"/>
      <c r="O486" s="1775"/>
      <c r="P486" s="1775"/>
      <c r="Q486" s="1775"/>
      <c r="R486" s="1775"/>
      <c r="S486" s="1775"/>
      <c r="T486" s="1775"/>
      <c r="U486" s="1775"/>
      <c r="V486" s="1775"/>
      <c r="W486" s="1775"/>
      <c r="X486" s="1775"/>
      <c r="Y486" s="1775"/>
      <c r="Z486" s="1775"/>
      <c r="AA486" s="1775"/>
      <c r="AB486" s="1775"/>
      <c r="AC486" s="1775"/>
      <c r="AD486" s="1775"/>
      <c r="AE486" s="1775"/>
      <c r="AF486" s="1775"/>
      <c r="AG486" s="1775"/>
      <c r="AH486" s="1776"/>
    </row>
    <row r="487" spans="1:34" s="592" customFormat="1" ht="21.75" customHeight="1">
      <c r="A487" s="605"/>
      <c r="D487" s="1777" t="s">
        <v>1946</v>
      </c>
      <c r="E487" s="1777"/>
      <c r="F487" s="1777"/>
      <c r="G487" s="1777"/>
      <c r="H487" s="1778">
        <f>'Notes- SK Template'!H339</f>
        <v>0</v>
      </c>
      <c r="I487" s="1778"/>
      <c r="J487" s="1778"/>
      <c r="K487" s="1779">
        <f>'Notes- SK Template'!K339</f>
        <v>0</v>
      </c>
      <c r="L487" s="1779"/>
      <c r="M487" s="1779"/>
      <c r="N487" s="1779">
        <f>'Notes- SK Template'!N339</f>
        <v>0</v>
      </c>
      <c r="O487" s="1779"/>
      <c r="P487" s="1779"/>
      <c r="Q487" s="1779">
        <f>'Notes- SK Template'!Q339</f>
        <v>0</v>
      </c>
      <c r="R487" s="1779"/>
      <c r="S487" s="1779"/>
      <c r="T487" s="1779">
        <f>'Notes- SK Template'!T339</f>
        <v>0</v>
      </c>
      <c r="U487" s="1779"/>
      <c r="V487" s="1779"/>
      <c r="W487" s="1779">
        <f>'Notes- SK Template'!W339</f>
        <v>0</v>
      </c>
      <c r="X487" s="1779"/>
      <c r="Y487" s="1779"/>
      <c r="Z487" s="1779">
        <f>'Notes- SK Template'!Z339</f>
        <v>0</v>
      </c>
      <c r="AA487" s="1779"/>
      <c r="AB487" s="1779"/>
      <c r="AC487" s="1779">
        <f>'Notes- SK Template'!AC339</f>
        <v>0</v>
      </c>
      <c r="AD487" s="1779"/>
      <c r="AE487" s="1779"/>
      <c r="AF487" s="1780">
        <f>'Notes- SK Template'!AF339</f>
        <v>0</v>
      </c>
      <c r="AG487" s="1780"/>
      <c r="AH487" s="1780"/>
    </row>
    <row r="488" spans="1:34" s="592" customFormat="1">
      <c r="A488" s="605"/>
      <c r="D488" s="2186" t="s">
        <v>1947</v>
      </c>
      <c r="E488" s="1781"/>
      <c r="F488" s="1781"/>
      <c r="G488" s="1781"/>
      <c r="H488" s="1890">
        <f>'Notes- SK Template'!H340</f>
        <v>0</v>
      </c>
      <c r="I488" s="1890"/>
      <c r="J488" s="1890"/>
      <c r="K488" s="1824">
        <f>'Notes- SK Template'!K340</f>
        <v>0</v>
      </c>
      <c r="L488" s="1824"/>
      <c r="M488" s="1824"/>
      <c r="N488" s="1824">
        <f>'Notes- SK Template'!N340</f>
        <v>51833</v>
      </c>
      <c r="O488" s="1824"/>
      <c r="P488" s="1824"/>
      <c r="Q488" s="1824">
        <f>'Notes- SK Template'!Q340</f>
        <v>0</v>
      </c>
      <c r="R488" s="1824"/>
      <c r="S488" s="1824"/>
      <c r="T488" s="1824">
        <f>'Notes- SK Template'!T340</f>
        <v>0</v>
      </c>
      <c r="U488" s="1824"/>
      <c r="V488" s="1824"/>
      <c r="W488" s="1824">
        <f>'Notes- SK Template'!W340</f>
        <v>0</v>
      </c>
      <c r="X488" s="1824"/>
      <c r="Y488" s="1824"/>
      <c r="Z488" s="1824">
        <f>'Notes- SK Template'!Z340</f>
        <v>0</v>
      </c>
      <c r="AA488" s="1824"/>
      <c r="AB488" s="1824"/>
      <c r="AC488" s="1824">
        <f>'Notes- SK Template'!AC340</f>
        <v>0</v>
      </c>
      <c r="AD488" s="1824"/>
      <c r="AE488" s="1824"/>
      <c r="AF488" s="1773">
        <f>'Notes- SK Template'!AF340</f>
        <v>51833</v>
      </c>
      <c r="AG488" s="1773"/>
      <c r="AH488" s="1773"/>
    </row>
    <row r="489" spans="1:34" s="592" customFormat="1">
      <c r="A489" s="605"/>
      <c r="D489" s="2186" t="s">
        <v>1948</v>
      </c>
      <c r="E489" s="1781"/>
      <c r="F489" s="1781"/>
      <c r="G489" s="1781"/>
      <c r="H489" s="1890">
        <f>'Notes- SK Template'!H341</f>
        <v>0</v>
      </c>
      <c r="I489" s="1890"/>
      <c r="J489" s="1890"/>
      <c r="K489" s="1824">
        <f>'Notes- SK Template'!K341</f>
        <v>0</v>
      </c>
      <c r="L489" s="1824"/>
      <c r="M489" s="1824"/>
      <c r="N489" s="1824">
        <f>'Notes- SK Template'!N341</f>
        <v>0</v>
      </c>
      <c r="O489" s="1824"/>
      <c r="P489" s="1824"/>
      <c r="Q489" s="1824">
        <f>'Notes- SK Template'!Q341</f>
        <v>0</v>
      </c>
      <c r="R489" s="1824"/>
      <c r="S489" s="1824"/>
      <c r="T489" s="1824">
        <f>'Notes- SK Template'!T341</f>
        <v>0</v>
      </c>
      <c r="U489" s="1824"/>
      <c r="V489" s="1824"/>
      <c r="W489" s="1824">
        <f>'Notes- SK Template'!W341</f>
        <v>0</v>
      </c>
      <c r="X489" s="1824"/>
      <c r="Y489" s="1824"/>
      <c r="Z489" s="1824">
        <f>'Notes- SK Template'!Z341</f>
        <v>0</v>
      </c>
      <c r="AA489" s="1824"/>
      <c r="AB489" s="1824"/>
      <c r="AC489" s="1824">
        <f>'Notes- SK Template'!AC341</f>
        <v>0</v>
      </c>
      <c r="AD489" s="1824"/>
      <c r="AE489" s="1824"/>
      <c r="AF489" s="1773">
        <f>'Notes- SK Template'!AF341</f>
        <v>0</v>
      </c>
      <c r="AG489" s="1773"/>
      <c r="AH489" s="1773"/>
    </row>
    <row r="490" spans="1:34" s="592" customFormat="1">
      <c r="A490" s="605"/>
      <c r="D490" s="2186" t="s">
        <v>1949</v>
      </c>
      <c r="E490" s="1781"/>
      <c r="F490" s="1781"/>
      <c r="G490" s="1781"/>
      <c r="H490" s="1890">
        <f>'Notes- SK Template'!H342</f>
        <v>0</v>
      </c>
      <c r="I490" s="1890"/>
      <c r="J490" s="1890"/>
      <c r="K490" s="1824">
        <f>'Notes- SK Template'!K342</f>
        <v>0</v>
      </c>
      <c r="L490" s="1824"/>
      <c r="M490" s="1824"/>
      <c r="N490" s="1824">
        <f>'Notes- SK Template'!N342</f>
        <v>0</v>
      </c>
      <c r="O490" s="1824"/>
      <c r="P490" s="1824"/>
      <c r="Q490" s="1824">
        <f>'Notes- SK Template'!Q342</f>
        <v>0</v>
      </c>
      <c r="R490" s="1824"/>
      <c r="S490" s="1824"/>
      <c r="T490" s="1824">
        <f>'Notes- SK Template'!T342</f>
        <v>0</v>
      </c>
      <c r="U490" s="1824"/>
      <c r="V490" s="1824"/>
      <c r="W490" s="1824">
        <f>'Notes- SK Template'!W342</f>
        <v>0</v>
      </c>
      <c r="X490" s="1824"/>
      <c r="Y490" s="1824"/>
      <c r="Z490" s="1824">
        <f>'Notes- SK Template'!Z342</f>
        <v>0</v>
      </c>
      <c r="AA490" s="1824"/>
      <c r="AB490" s="1824"/>
      <c r="AC490" s="1824">
        <f>'Notes- SK Template'!AC342</f>
        <v>0</v>
      </c>
      <c r="AD490" s="1824"/>
      <c r="AE490" s="1824"/>
      <c r="AF490" s="1773">
        <f>'Notes- SK Template'!AF342</f>
        <v>0</v>
      </c>
      <c r="AG490" s="1773"/>
      <c r="AH490" s="1773"/>
    </row>
    <row r="491" spans="1:34" s="592" customFormat="1" ht="22.5" customHeight="1" thickBot="1">
      <c r="A491" s="605"/>
      <c r="D491" s="1782" t="s">
        <v>1950</v>
      </c>
      <c r="E491" s="1782"/>
      <c r="F491" s="1782"/>
      <c r="G491" s="1782"/>
      <c r="H491" s="1889">
        <f>'Notes- SK Template'!H343</f>
        <v>0</v>
      </c>
      <c r="I491" s="1889"/>
      <c r="J491" s="1889"/>
      <c r="K491" s="1889">
        <f>'Notes- SK Template'!K343</f>
        <v>0</v>
      </c>
      <c r="L491" s="1889"/>
      <c r="M491" s="1889"/>
      <c r="N491" s="1889">
        <f>'Notes- SK Template'!N343</f>
        <v>51833</v>
      </c>
      <c r="O491" s="1889"/>
      <c r="P491" s="1889"/>
      <c r="Q491" s="1889">
        <f>'Notes- SK Template'!Q343</f>
        <v>0</v>
      </c>
      <c r="R491" s="1889"/>
      <c r="S491" s="1889"/>
      <c r="T491" s="1889">
        <f>'Notes- SK Template'!T343</f>
        <v>0</v>
      </c>
      <c r="U491" s="1889"/>
      <c r="V491" s="1889"/>
      <c r="W491" s="1889">
        <f>'Notes- SK Template'!W343</f>
        <v>0</v>
      </c>
      <c r="X491" s="1889"/>
      <c r="Y491" s="1889"/>
      <c r="Z491" s="1889">
        <f>'Notes- SK Template'!Z343</f>
        <v>0</v>
      </c>
      <c r="AA491" s="1889"/>
      <c r="AB491" s="1889"/>
      <c r="AC491" s="1889">
        <f>'Notes- SK Template'!AC343</f>
        <v>0</v>
      </c>
      <c r="AD491" s="1889"/>
      <c r="AE491" s="1889"/>
      <c r="AF491" s="1889">
        <f>'Notes- SK Template'!AF343</f>
        <v>51833</v>
      </c>
      <c r="AG491" s="1889"/>
      <c r="AH491" s="1889"/>
    </row>
    <row r="492" spans="1:34" s="592" customFormat="1" ht="15.75" customHeight="1" thickBot="1">
      <c r="A492" s="605"/>
      <c r="D492" s="2190" t="s">
        <v>1951</v>
      </c>
      <c r="E492" s="1775"/>
      <c r="F492" s="1775"/>
      <c r="G492" s="1775"/>
      <c r="H492" s="1775"/>
      <c r="I492" s="1775"/>
      <c r="J492" s="1775"/>
      <c r="K492" s="1775"/>
      <c r="L492" s="1775"/>
      <c r="M492" s="1775"/>
      <c r="N492" s="1775"/>
      <c r="O492" s="1775"/>
      <c r="P492" s="1775"/>
      <c r="Q492" s="1775"/>
      <c r="R492" s="1775"/>
      <c r="S492" s="1775"/>
      <c r="T492" s="1775"/>
      <c r="U492" s="1775"/>
      <c r="V492" s="1775"/>
      <c r="W492" s="1775"/>
      <c r="X492" s="1775"/>
      <c r="Y492" s="1775"/>
      <c r="Z492" s="1775"/>
      <c r="AA492" s="1775"/>
      <c r="AB492" s="1775"/>
      <c r="AC492" s="1775"/>
      <c r="AD492" s="1775"/>
      <c r="AE492" s="1775"/>
      <c r="AF492" s="1775"/>
      <c r="AG492" s="1775"/>
      <c r="AH492" s="1776"/>
    </row>
    <row r="493" spans="1:34" s="592" customFormat="1" ht="22.5" customHeight="1">
      <c r="A493" s="605"/>
      <c r="D493" s="1777" t="s">
        <v>1946</v>
      </c>
      <c r="E493" s="1777"/>
      <c r="F493" s="1777"/>
      <c r="G493" s="1777"/>
      <c r="H493" s="1778">
        <f>'Notes- SK Template'!H345</f>
        <v>0</v>
      </c>
      <c r="I493" s="1778"/>
      <c r="J493" s="1778"/>
      <c r="K493" s="1779">
        <f>'Notes- SK Template'!K345</f>
        <v>0</v>
      </c>
      <c r="L493" s="1779"/>
      <c r="M493" s="1779"/>
      <c r="N493" s="1779">
        <f>'Notes- SK Template'!N345</f>
        <v>0</v>
      </c>
      <c r="O493" s="1779"/>
      <c r="P493" s="1779"/>
      <c r="Q493" s="1779">
        <f>'Notes- SK Template'!Q345</f>
        <v>0</v>
      </c>
      <c r="R493" s="1779"/>
      <c r="S493" s="1779"/>
      <c r="T493" s="1779">
        <f>'Notes- SK Template'!T345</f>
        <v>0</v>
      </c>
      <c r="U493" s="1779"/>
      <c r="V493" s="1779"/>
      <c r="W493" s="1779">
        <f>'Notes- SK Template'!W345</f>
        <v>0</v>
      </c>
      <c r="X493" s="1779"/>
      <c r="Y493" s="1779"/>
      <c r="Z493" s="1779">
        <f>'Notes- SK Template'!Z345</f>
        <v>0</v>
      </c>
      <c r="AA493" s="1779"/>
      <c r="AB493" s="1779"/>
      <c r="AC493" s="1779">
        <f>'Notes- SK Template'!AC345</f>
        <v>0</v>
      </c>
      <c r="AD493" s="1779"/>
      <c r="AE493" s="1779"/>
      <c r="AF493" s="1780">
        <f>'Notes- SK Template'!AF345</f>
        <v>0</v>
      </c>
      <c r="AG493" s="1780"/>
      <c r="AH493" s="1780"/>
    </row>
    <row r="494" spans="1:34" s="592" customFormat="1">
      <c r="A494" s="605"/>
      <c r="D494" s="1781" t="s">
        <v>1947</v>
      </c>
      <c r="E494" s="1781"/>
      <c r="F494" s="1781"/>
      <c r="G494" s="1781"/>
      <c r="H494" s="1890">
        <f>'Notes- SK Template'!H346</f>
        <v>0</v>
      </c>
      <c r="I494" s="1890"/>
      <c r="J494" s="1890"/>
      <c r="K494" s="1824">
        <f>'Notes- SK Template'!K346</f>
        <v>0</v>
      </c>
      <c r="L494" s="1824"/>
      <c r="M494" s="1824"/>
      <c r="N494" s="1824">
        <f>'Notes- SK Template'!N346</f>
        <v>0</v>
      </c>
      <c r="O494" s="1824"/>
      <c r="P494" s="1824"/>
      <c r="Q494" s="1824">
        <f>'Notes- SK Template'!Q346</f>
        <v>0</v>
      </c>
      <c r="R494" s="1824"/>
      <c r="S494" s="1824"/>
      <c r="T494" s="1824">
        <f>'Notes- SK Template'!T346</f>
        <v>0</v>
      </c>
      <c r="U494" s="1824"/>
      <c r="V494" s="1824"/>
      <c r="W494" s="1824">
        <f>'Notes- SK Template'!W346</f>
        <v>0</v>
      </c>
      <c r="X494" s="1824"/>
      <c r="Y494" s="1824"/>
      <c r="Z494" s="1824">
        <f>'Notes- SK Template'!Z346</f>
        <v>0</v>
      </c>
      <c r="AA494" s="1824"/>
      <c r="AB494" s="1824"/>
      <c r="AC494" s="1824">
        <f>'Notes- SK Template'!AC346</f>
        <v>0</v>
      </c>
      <c r="AD494" s="1824"/>
      <c r="AE494" s="1824"/>
      <c r="AF494" s="1773">
        <f>'Notes- SK Template'!AF346</f>
        <v>0</v>
      </c>
      <c r="AG494" s="1773"/>
      <c r="AH494" s="1773"/>
    </row>
    <row r="495" spans="1:34" s="592" customFormat="1">
      <c r="A495" s="605"/>
      <c r="D495" s="1781" t="s">
        <v>1948</v>
      </c>
      <c r="E495" s="1781"/>
      <c r="F495" s="1781"/>
      <c r="G495" s="1781"/>
      <c r="H495" s="1890">
        <f>'Notes- SK Template'!H347</f>
        <v>0</v>
      </c>
      <c r="I495" s="1890"/>
      <c r="J495" s="1890"/>
      <c r="K495" s="1824">
        <f>'Notes- SK Template'!K347</f>
        <v>0</v>
      </c>
      <c r="L495" s="1824"/>
      <c r="M495" s="1824"/>
      <c r="N495" s="1824">
        <f>'Notes- SK Template'!N347</f>
        <v>0</v>
      </c>
      <c r="O495" s="1824"/>
      <c r="P495" s="1824"/>
      <c r="Q495" s="1824">
        <f>'Notes- SK Template'!Q347</f>
        <v>0</v>
      </c>
      <c r="R495" s="1824"/>
      <c r="S495" s="1824"/>
      <c r="T495" s="1824">
        <f>'Notes- SK Template'!T347</f>
        <v>0</v>
      </c>
      <c r="U495" s="1824"/>
      <c r="V495" s="1824"/>
      <c r="W495" s="1824">
        <f>'Notes- SK Template'!W347</f>
        <v>0</v>
      </c>
      <c r="X495" s="1824"/>
      <c r="Y495" s="1824"/>
      <c r="Z495" s="1824">
        <f>'Notes- SK Template'!Z347</f>
        <v>0</v>
      </c>
      <c r="AA495" s="1824"/>
      <c r="AB495" s="1824"/>
      <c r="AC495" s="1824">
        <f>'Notes- SK Template'!AC347</f>
        <v>0</v>
      </c>
      <c r="AD495" s="1824"/>
      <c r="AE495" s="1824"/>
      <c r="AF495" s="1773">
        <f>'Notes- SK Template'!AF347</f>
        <v>0</v>
      </c>
      <c r="AG495" s="1773"/>
      <c r="AH495" s="1773"/>
    </row>
    <row r="496" spans="1:34" s="592" customFormat="1">
      <c r="A496" s="605"/>
      <c r="D496" s="2186" t="s">
        <v>1949</v>
      </c>
      <c r="E496" s="1781"/>
      <c r="F496" s="1781"/>
      <c r="G496" s="1781"/>
      <c r="H496" s="1890">
        <f>'Notes- SK Template'!H348</f>
        <v>0</v>
      </c>
      <c r="I496" s="1890"/>
      <c r="J496" s="1890"/>
      <c r="K496" s="1824">
        <f>'Notes- SK Template'!K348</f>
        <v>0</v>
      </c>
      <c r="L496" s="1824"/>
      <c r="M496" s="1824"/>
      <c r="N496" s="1824">
        <f>'Notes- SK Template'!N348</f>
        <v>0</v>
      </c>
      <c r="O496" s="1824"/>
      <c r="P496" s="1824"/>
      <c r="Q496" s="1824">
        <f>'Notes- SK Template'!Q348</f>
        <v>0</v>
      </c>
      <c r="R496" s="1824"/>
      <c r="S496" s="1824"/>
      <c r="T496" s="1824">
        <f>'Notes- SK Template'!T348</f>
        <v>0</v>
      </c>
      <c r="U496" s="1824"/>
      <c r="V496" s="1824"/>
      <c r="W496" s="1824">
        <f>'Notes- SK Template'!W348</f>
        <v>0</v>
      </c>
      <c r="X496" s="1824"/>
      <c r="Y496" s="1824"/>
      <c r="Z496" s="1824">
        <f>'Notes- SK Template'!Z348</f>
        <v>0</v>
      </c>
      <c r="AA496" s="1824"/>
      <c r="AB496" s="1824"/>
      <c r="AC496" s="1824">
        <f>'Notes- SK Template'!AC348</f>
        <v>0</v>
      </c>
      <c r="AD496" s="1824"/>
      <c r="AE496" s="1824"/>
      <c r="AF496" s="1773">
        <f>'Notes- SK Template'!AF348</f>
        <v>0</v>
      </c>
      <c r="AG496" s="1773"/>
      <c r="AH496" s="1773"/>
    </row>
    <row r="497" spans="1:34" s="592" customFormat="1" ht="22.5" customHeight="1" thickBot="1">
      <c r="A497" s="605"/>
      <c r="D497" s="1782" t="s">
        <v>1950</v>
      </c>
      <c r="E497" s="1782"/>
      <c r="F497" s="1782"/>
      <c r="G497" s="1782"/>
      <c r="H497" s="1889">
        <f>'Notes- SK Template'!H349</f>
        <v>0</v>
      </c>
      <c r="I497" s="1889"/>
      <c r="J497" s="1889"/>
      <c r="K497" s="1889">
        <f>'Notes- SK Template'!K349</f>
        <v>0</v>
      </c>
      <c r="L497" s="1889"/>
      <c r="M497" s="1889"/>
      <c r="N497" s="1889">
        <f>'Notes- SK Template'!N349</f>
        <v>0</v>
      </c>
      <c r="O497" s="1889"/>
      <c r="P497" s="1889"/>
      <c r="Q497" s="1889">
        <f>'Notes- SK Template'!Q349</f>
        <v>0</v>
      </c>
      <c r="R497" s="1889"/>
      <c r="S497" s="1889"/>
      <c r="T497" s="1889">
        <f>'Notes- SK Template'!T349</f>
        <v>0</v>
      </c>
      <c r="U497" s="1889"/>
      <c r="V497" s="1889"/>
      <c r="W497" s="1889">
        <f>'Notes- SK Template'!W349</f>
        <v>0</v>
      </c>
      <c r="X497" s="1889"/>
      <c r="Y497" s="1889"/>
      <c r="Z497" s="1889">
        <f>'Notes- SK Template'!Z349</f>
        <v>0</v>
      </c>
      <c r="AA497" s="1889"/>
      <c r="AB497" s="1889"/>
      <c r="AC497" s="1889">
        <f>'Notes- SK Template'!AC349</f>
        <v>0</v>
      </c>
      <c r="AD497" s="1889"/>
      <c r="AE497" s="1889"/>
      <c r="AF497" s="1889">
        <f>'Notes- SK Template'!AF349</f>
        <v>0</v>
      </c>
      <c r="AG497" s="1889"/>
      <c r="AH497" s="1889"/>
    </row>
    <row r="498" spans="1:34" s="592" customFormat="1" ht="15.75" customHeight="1" thickBot="1">
      <c r="A498" s="605"/>
      <c r="D498" s="2190" t="s">
        <v>1952</v>
      </c>
      <c r="E498" s="1775"/>
      <c r="F498" s="1775"/>
      <c r="G498" s="1775"/>
      <c r="H498" s="1775"/>
      <c r="I498" s="1775"/>
      <c r="J498" s="1775"/>
      <c r="K498" s="1775"/>
      <c r="L498" s="1775"/>
      <c r="M498" s="1775"/>
      <c r="N498" s="1775"/>
      <c r="O498" s="1775"/>
      <c r="P498" s="1775"/>
      <c r="Q498" s="1775"/>
      <c r="R498" s="1775"/>
      <c r="S498" s="1775"/>
      <c r="T498" s="1775"/>
      <c r="U498" s="1775"/>
      <c r="V498" s="1775"/>
      <c r="W498" s="1775"/>
      <c r="X498" s="1775"/>
      <c r="Y498" s="1775"/>
      <c r="Z498" s="1775"/>
      <c r="AA498" s="1775"/>
      <c r="AB498" s="1775"/>
      <c r="AC498" s="1775"/>
      <c r="AD498" s="1775"/>
      <c r="AE498" s="1775"/>
      <c r="AF498" s="1775"/>
      <c r="AG498" s="1775"/>
      <c r="AH498" s="1776"/>
    </row>
    <row r="499" spans="1:34" s="592" customFormat="1" ht="22.5" customHeight="1">
      <c r="A499" s="605"/>
      <c r="D499" s="1777" t="s">
        <v>1946</v>
      </c>
      <c r="E499" s="1777"/>
      <c r="F499" s="1777"/>
      <c r="G499" s="1777"/>
      <c r="H499" s="1778">
        <f>'Notes- SK Template'!H351</f>
        <v>0</v>
      </c>
      <c r="I499" s="1778"/>
      <c r="J499" s="1778"/>
      <c r="K499" s="1779">
        <f>'Notes- SK Template'!K351</f>
        <v>0</v>
      </c>
      <c r="L499" s="1779"/>
      <c r="M499" s="1779"/>
      <c r="N499" s="1779">
        <f>'Notes- SK Template'!N351</f>
        <v>0</v>
      </c>
      <c r="O499" s="1779"/>
      <c r="P499" s="1779"/>
      <c r="Q499" s="1779">
        <f>'Notes- SK Template'!Q351</f>
        <v>0</v>
      </c>
      <c r="R499" s="1779"/>
      <c r="S499" s="1779"/>
      <c r="T499" s="1779">
        <f>'Notes- SK Template'!T351</f>
        <v>0</v>
      </c>
      <c r="U499" s="1779"/>
      <c r="V499" s="1779"/>
      <c r="W499" s="1779">
        <f>'Notes- SK Template'!W351</f>
        <v>0</v>
      </c>
      <c r="X499" s="1779"/>
      <c r="Y499" s="1779"/>
      <c r="Z499" s="1779">
        <f>'Notes- SK Template'!Z351</f>
        <v>0</v>
      </c>
      <c r="AA499" s="1779"/>
      <c r="AB499" s="1779"/>
      <c r="AC499" s="1779">
        <f>'Notes- SK Template'!AC351</f>
        <v>0</v>
      </c>
      <c r="AD499" s="1779"/>
      <c r="AE499" s="1779"/>
      <c r="AF499" s="1780">
        <f>'Notes- SK Template'!AF351</f>
        <v>0</v>
      </c>
      <c r="AG499" s="1780"/>
      <c r="AH499" s="1780"/>
    </row>
    <row r="500" spans="1:34" s="592" customFormat="1" ht="15" customHeight="1">
      <c r="A500" s="605"/>
      <c r="D500" s="1781" t="s">
        <v>1947</v>
      </c>
      <c r="E500" s="1781"/>
      <c r="F500" s="1781"/>
      <c r="G500" s="1781"/>
      <c r="H500" s="1890">
        <f>'Notes- SK Template'!H352</f>
        <v>0</v>
      </c>
      <c r="I500" s="1890"/>
      <c r="J500" s="1890"/>
      <c r="K500" s="1824">
        <f>'Notes- SK Template'!K352</f>
        <v>0</v>
      </c>
      <c r="L500" s="1824"/>
      <c r="M500" s="1824"/>
      <c r="N500" s="1824">
        <f>'Notes- SK Template'!N352</f>
        <v>41308</v>
      </c>
      <c r="O500" s="1824"/>
      <c r="P500" s="1824"/>
      <c r="Q500" s="1824">
        <f>'Notes- SK Template'!Q352</f>
        <v>0</v>
      </c>
      <c r="R500" s="1824"/>
      <c r="S500" s="1824"/>
      <c r="T500" s="1824">
        <f>'Notes- SK Template'!T352</f>
        <v>0</v>
      </c>
      <c r="U500" s="1824"/>
      <c r="V500" s="1824"/>
      <c r="W500" s="1824">
        <f>'Notes- SK Template'!W352</f>
        <v>0</v>
      </c>
      <c r="X500" s="1824"/>
      <c r="Y500" s="1824"/>
      <c r="Z500" s="1824">
        <f>'Notes- SK Template'!Z352</f>
        <v>0</v>
      </c>
      <c r="AA500" s="1824"/>
      <c r="AB500" s="1824"/>
      <c r="AC500" s="1824">
        <f>'Notes- SK Template'!AC352</f>
        <v>0</v>
      </c>
      <c r="AD500" s="1824"/>
      <c r="AE500" s="1824"/>
      <c r="AF500" s="1773">
        <f>'Notes- SK Template'!AF352</f>
        <v>41308</v>
      </c>
      <c r="AG500" s="1773"/>
      <c r="AH500" s="1773"/>
    </row>
    <row r="501" spans="1:34" s="592" customFormat="1" ht="15" customHeight="1">
      <c r="A501" s="605"/>
      <c r="D501" s="1781" t="s">
        <v>1948</v>
      </c>
      <c r="E501" s="1781"/>
      <c r="F501" s="1781"/>
      <c r="G501" s="1781"/>
      <c r="H501" s="1890">
        <f>'Notes- SK Template'!H353</f>
        <v>0</v>
      </c>
      <c r="I501" s="1890"/>
      <c r="J501" s="1890"/>
      <c r="K501" s="1824">
        <f>'Notes- SK Template'!K353</f>
        <v>0</v>
      </c>
      <c r="L501" s="1824"/>
      <c r="M501" s="1824"/>
      <c r="N501" s="1824">
        <f>'Notes- SK Template'!N353</f>
        <v>0</v>
      </c>
      <c r="O501" s="1824"/>
      <c r="P501" s="1824"/>
      <c r="Q501" s="1824">
        <f>'Notes- SK Template'!Q353</f>
        <v>0</v>
      </c>
      <c r="R501" s="1824"/>
      <c r="S501" s="1824"/>
      <c r="T501" s="1824">
        <f>'Notes- SK Template'!T353</f>
        <v>0</v>
      </c>
      <c r="U501" s="1824"/>
      <c r="V501" s="1824"/>
      <c r="W501" s="1824">
        <f>'Notes- SK Template'!W353</f>
        <v>0</v>
      </c>
      <c r="X501" s="1824"/>
      <c r="Y501" s="1824"/>
      <c r="Z501" s="1824">
        <f>'Notes- SK Template'!Z353</f>
        <v>0</v>
      </c>
      <c r="AA501" s="1824"/>
      <c r="AB501" s="1824"/>
      <c r="AC501" s="1824">
        <f>'Notes- SK Template'!AC353</f>
        <v>0</v>
      </c>
      <c r="AD501" s="1824"/>
      <c r="AE501" s="1824"/>
      <c r="AF501" s="1773">
        <f>'Notes- SK Template'!AF353</f>
        <v>0</v>
      </c>
      <c r="AG501" s="1773"/>
      <c r="AH501" s="1773"/>
    </row>
    <row r="502" spans="1:34" s="592" customFormat="1">
      <c r="A502" s="605"/>
      <c r="D502" s="2186" t="s">
        <v>1949</v>
      </c>
      <c r="E502" s="1781"/>
      <c r="F502" s="1781"/>
      <c r="G502" s="1781"/>
      <c r="H502" s="1890">
        <f>'Notes- SK Template'!H354</f>
        <v>0</v>
      </c>
      <c r="I502" s="1890"/>
      <c r="J502" s="1890"/>
      <c r="K502" s="1824">
        <f>'Notes- SK Template'!K354</f>
        <v>0</v>
      </c>
      <c r="L502" s="1824"/>
      <c r="M502" s="1824"/>
      <c r="N502" s="1824">
        <f>'Notes- SK Template'!N354</f>
        <v>0</v>
      </c>
      <c r="O502" s="1824"/>
      <c r="P502" s="1824"/>
      <c r="Q502" s="1824">
        <f>'Notes- SK Template'!Q354</f>
        <v>0</v>
      </c>
      <c r="R502" s="1824"/>
      <c r="S502" s="1824"/>
      <c r="T502" s="1824">
        <f>'Notes- SK Template'!T354</f>
        <v>0</v>
      </c>
      <c r="U502" s="1824"/>
      <c r="V502" s="1824"/>
      <c r="W502" s="1824">
        <f>'Notes- SK Template'!W354</f>
        <v>0</v>
      </c>
      <c r="X502" s="1824"/>
      <c r="Y502" s="1824"/>
      <c r="Z502" s="1824">
        <f>'Notes- SK Template'!Z354</f>
        <v>0</v>
      </c>
      <c r="AA502" s="1824"/>
      <c r="AB502" s="1824"/>
      <c r="AC502" s="1824">
        <f>'Notes- SK Template'!AC354</f>
        <v>0</v>
      </c>
      <c r="AD502" s="1824"/>
      <c r="AE502" s="1824"/>
      <c r="AF502" s="1773">
        <f>'Notes- SK Template'!AF354</f>
        <v>0</v>
      </c>
      <c r="AG502" s="1773"/>
      <c r="AH502" s="1773"/>
    </row>
    <row r="503" spans="1:34" s="592" customFormat="1" ht="22.5" customHeight="1" thickBot="1">
      <c r="A503" s="605"/>
      <c r="D503" s="1782" t="s">
        <v>1950</v>
      </c>
      <c r="E503" s="1782"/>
      <c r="F503" s="1782"/>
      <c r="G503" s="1782"/>
      <c r="H503" s="1889">
        <f>'Notes- SK Template'!H355</f>
        <v>0</v>
      </c>
      <c r="I503" s="1889"/>
      <c r="J503" s="1889"/>
      <c r="K503" s="1889">
        <f>'Notes- SK Template'!K355</f>
        <v>0</v>
      </c>
      <c r="L503" s="1889"/>
      <c r="M503" s="1889"/>
      <c r="N503" s="1889">
        <f>'Notes- SK Template'!N355</f>
        <v>41308</v>
      </c>
      <c r="O503" s="1889"/>
      <c r="P503" s="1889"/>
      <c r="Q503" s="1889">
        <f>'Notes- SK Template'!Q355</f>
        <v>0</v>
      </c>
      <c r="R503" s="1889"/>
      <c r="S503" s="1889"/>
      <c r="T503" s="1889">
        <f>'Notes- SK Template'!T355</f>
        <v>0</v>
      </c>
      <c r="U503" s="1889"/>
      <c r="V503" s="1889"/>
      <c r="W503" s="1889">
        <f>'Notes- SK Template'!W355</f>
        <v>0</v>
      </c>
      <c r="X503" s="1889"/>
      <c r="Y503" s="1889"/>
      <c r="Z503" s="1889">
        <f>'Notes- SK Template'!Z355</f>
        <v>0</v>
      </c>
      <c r="AA503" s="1889"/>
      <c r="AB503" s="1889"/>
      <c r="AC503" s="1889">
        <f>'Notes- SK Template'!AC355</f>
        <v>0</v>
      </c>
      <c r="AD503" s="1889"/>
      <c r="AE503" s="1889"/>
      <c r="AF503" s="1889">
        <f>'Notes- SK Template'!AF355</f>
        <v>41308</v>
      </c>
      <c r="AG503" s="1889"/>
      <c r="AH503" s="1889"/>
    </row>
    <row r="504" spans="1:34" s="592" customFormat="1" ht="15.75" customHeight="1" thickBot="1">
      <c r="A504" s="605"/>
      <c r="D504" s="2190" t="s">
        <v>1953</v>
      </c>
      <c r="E504" s="1775"/>
      <c r="F504" s="1775"/>
      <c r="G504" s="1775"/>
      <c r="H504" s="1775"/>
      <c r="I504" s="1775"/>
      <c r="J504" s="1775"/>
      <c r="K504" s="1775"/>
      <c r="L504" s="1775"/>
      <c r="M504" s="1775"/>
      <c r="N504" s="1775"/>
      <c r="O504" s="1775"/>
      <c r="P504" s="1775"/>
      <c r="Q504" s="1775"/>
      <c r="R504" s="1775"/>
      <c r="S504" s="1775"/>
      <c r="T504" s="1775"/>
      <c r="U504" s="1775"/>
      <c r="V504" s="1775"/>
      <c r="W504" s="1775"/>
      <c r="X504" s="1775"/>
      <c r="Y504" s="1775"/>
      <c r="Z504" s="1775"/>
      <c r="AA504" s="1775"/>
      <c r="AB504" s="1775"/>
      <c r="AC504" s="1775"/>
      <c r="AD504" s="1775"/>
      <c r="AE504" s="1775"/>
      <c r="AF504" s="1775"/>
      <c r="AG504" s="1775"/>
      <c r="AH504" s="1776"/>
    </row>
    <row r="505" spans="1:34" s="592" customFormat="1" ht="22.5" customHeight="1">
      <c r="A505" s="605"/>
      <c r="D505" s="1794" t="s">
        <v>1946</v>
      </c>
      <c r="E505" s="1794"/>
      <c r="F505" s="1794"/>
      <c r="G505" s="1794"/>
      <c r="H505" s="1891">
        <f>'Notes- SK Template'!H357</f>
        <v>0</v>
      </c>
      <c r="I505" s="1891"/>
      <c r="J505" s="1891"/>
      <c r="K505" s="1891">
        <f>'Notes- SK Template'!K357</f>
        <v>0</v>
      </c>
      <c r="L505" s="1891"/>
      <c r="M505" s="1891"/>
      <c r="N505" s="1891">
        <f>'Notes- SK Template'!N357</f>
        <v>0</v>
      </c>
      <c r="O505" s="1891"/>
      <c r="P505" s="1891"/>
      <c r="Q505" s="1891">
        <f>'Notes- SK Template'!Q357</f>
        <v>0</v>
      </c>
      <c r="R505" s="1891"/>
      <c r="S505" s="1891"/>
      <c r="T505" s="1891">
        <f>'Notes- SK Template'!T357</f>
        <v>0</v>
      </c>
      <c r="U505" s="1891"/>
      <c r="V505" s="1891"/>
      <c r="W505" s="1891">
        <f>'Notes- SK Template'!W357</f>
        <v>0</v>
      </c>
      <c r="X505" s="1891"/>
      <c r="Y505" s="1891"/>
      <c r="Z505" s="1891">
        <f>'Notes- SK Template'!Z357</f>
        <v>0</v>
      </c>
      <c r="AA505" s="1891"/>
      <c r="AB505" s="1891"/>
      <c r="AC505" s="1891">
        <f>'Notes- SK Template'!AC357</f>
        <v>0</v>
      </c>
      <c r="AD505" s="1891"/>
      <c r="AE505" s="1891"/>
      <c r="AF505" s="1891">
        <f>'Notes- SK Template'!AF357</f>
        <v>0</v>
      </c>
      <c r="AG505" s="1891"/>
      <c r="AH505" s="1891"/>
    </row>
    <row r="506" spans="1:34" s="592" customFormat="1" ht="22.5" customHeight="1" thickBot="1">
      <c r="A506" s="605"/>
      <c r="D506" s="1782" t="s">
        <v>1950</v>
      </c>
      <c r="E506" s="1782"/>
      <c r="F506" s="1782"/>
      <c r="G506" s="1782"/>
      <c r="H506" s="1889">
        <f>'Notes- SK Template'!H358</f>
        <v>0</v>
      </c>
      <c r="I506" s="1889"/>
      <c r="J506" s="1889"/>
      <c r="K506" s="1889">
        <f>'Notes- SK Template'!K358</f>
        <v>0</v>
      </c>
      <c r="L506" s="1889"/>
      <c r="M506" s="1889"/>
      <c r="N506" s="1889">
        <f>'Notes- SK Template'!N358</f>
        <v>10525</v>
      </c>
      <c r="O506" s="1889"/>
      <c r="P506" s="1889"/>
      <c r="Q506" s="1889">
        <f>'Notes- SK Template'!Q358</f>
        <v>0</v>
      </c>
      <c r="R506" s="1889"/>
      <c r="S506" s="1889"/>
      <c r="T506" s="1889">
        <f>'Notes- SK Template'!T358</f>
        <v>0</v>
      </c>
      <c r="U506" s="1889"/>
      <c r="V506" s="1889"/>
      <c r="W506" s="1889">
        <f>'Notes- SK Template'!W358</f>
        <v>0</v>
      </c>
      <c r="X506" s="1889"/>
      <c r="Y506" s="1889"/>
      <c r="Z506" s="1889">
        <f>'Notes- SK Template'!Z358</f>
        <v>0</v>
      </c>
      <c r="AA506" s="1889"/>
      <c r="AB506" s="1889"/>
      <c r="AC506" s="1889">
        <f>'Notes- SK Template'!AC358</f>
        <v>0</v>
      </c>
      <c r="AD506" s="1889"/>
      <c r="AE506" s="1889"/>
      <c r="AF506" s="1889">
        <f>'Notes- SK Template'!AF358</f>
        <v>10525</v>
      </c>
      <c r="AG506" s="1889"/>
      <c r="AH506" s="1889"/>
    </row>
    <row r="507" spans="1:34" s="592" customFormat="1">
      <c r="A507" s="605"/>
      <c r="D507" s="922"/>
      <c r="E507" s="921"/>
      <c r="F507" s="921"/>
      <c r="G507" s="921"/>
      <c r="H507" s="921"/>
      <c r="I507" s="921"/>
      <c r="J507" s="921"/>
      <c r="K507" s="921"/>
      <c r="L507" s="921"/>
      <c r="M507" s="921"/>
      <c r="N507" s="921"/>
      <c r="O507" s="921"/>
      <c r="P507" s="921"/>
      <c r="Q507" s="921"/>
      <c r="R507" s="921"/>
      <c r="S507" s="921"/>
      <c r="T507" s="921"/>
      <c r="U507" s="921"/>
      <c r="V507" s="921"/>
      <c r="W507" s="921"/>
      <c r="X507" s="921"/>
      <c r="Y507" s="921"/>
      <c r="Z507" s="921"/>
      <c r="AA507" s="921"/>
      <c r="AB507" s="921"/>
      <c r="AC507" s="921"/>
      <c r="AD507" s="921"/>
      <c r="AE507" s="921"/>
      <c r="AF507" s="921"/>
      <c r="AG507" s="921"/>
    </row>
    <row r="508" spans="1:34" s="592" customFormat="1" ht="15" thickBot="1">
      <c r="A508" s="605"/>
      <c r="D508" s="922"/>
      <c r="E508" s="921"/>
      <c r="F508" s="921"/>
      <c r="G508" s="921"/>
      <c r="H508" s="921"/>
      <c r="I508" s="921"/>
      <c r="J508" s="921"/>
      <c r="K508" s="921"/>
      <c r="L508" s="921"/>
      <c r="M508" s="921"/>
      <c r="N508" s="921"/>
      <c r="O508" s="921"/>
      <c r="P508" s="921"/>
      <c r="Q508" s="921"/>
      <c r="R508" s="921"/>
      <c r="S508" s="921"/>
      <c r="T508" s="921"/>
      <c r="U508" s="921"/>
      <c r="V508" s="921"/>
      <c r="W508" s="921"/>
      <c r="X508" s="921"/>
      <c r="Y508" s="921"/>
      <c r="Z508" s="921"/>
      <c r="AA508" s="921"/>
      <c r="AB508" s="921"/>
      <c r="AC508" s="921"/>
      <c r="AD508" s="921"/>
      <c r="AE508" s="921"/>
      <c r="AF508" s="921"/>
      <c r="AG508" s="921"/>
    </row>
    <row r="509" spans="1:34" s="592" customFormat="1" ht="15" customHeight="1" thickBot="1">
      <c r="A509" s="605" t="s">
        <v>1466</v>
      </c>
      <c r="D509" s="1697" t="s">
        <v>1972</v>
      </c>
      <c r="E509" s="1698"/>
      <c r="F509" s="1698"/>
      <c r="G509" s="1699"/>
      <c r="H509" s="1705" t="s">
        <v>1954</v>
      </c>
      <c r="I509" s="1705"/>
      <c r="J509" s="1705"/>
      <c r="K509" s="1705"/>
      <c r="L509" s="1705"/>
      <c r="M509" s="1705"/>
      <c r="N509" s="1705"/>
      <c r="O509" s="1705"/>
      <c r="P509" s="1705"/>
      <c r="Q509" s="1705"/>
      <c r="R509" s="1705"/>
      <c r="S509" s="1705"/>
      <c r="T509" s="1705"/>
      <c r="U509" s="1705"/>
      <c r="V509" s="1705"/>
      <c r="W509" s="1705"/>
      <c r="X509" s="1705"/>
      <c r="Y509" s="1705"/>
      <c r="Z509" s="1705"/>
      <c r="AA509" s="1705"/>
      <c r="AB509" s="1705"/>
      <c r="AC509" s="1705"/>
      <c r="AD509" s="1705"/>
      <c r="AE509" s="1705"/>
      <c r="AF509" s="1705"/>
      <c r="AG509" s="1705"/>
      <c r="AH509" s="1705"/>
    </row>
    <row r="510" spans="1:34" s="592" customFormat="1" ht="55.5" customHeight="1" thickBot="1">
      <c r="A510" s="605"/>
      <c r="D510" s="1700"/>
      <c r="E510" s="1701"/>
      <c r="F510" s="1701"/>
      <c r="G510" s="1702"/>
      <c r="H510" s="1706" t="s">
        <v>1965</v>
      </c>
      <c r="I510" s="1706"/>
      <c r="J510" s="1706"/>
      <c r="K510" s="1706" t="s">
        <v>1863</v>
      </c>
      <c r="L510" s="1706"/>
      <c r="M510" s="1706"/>
      <c r="N510" s="1706" t="s">
        <v>1966</v>
      </c>
      <c r="O510" s="1706"/>
      <c r="P510" s="1706"/>
      <c r="Q510" s="1706" t="s">
        <v>1967</v>
      </c>
      <c r="R510" s="1706"/>
      <c r="S510" s="1706"/>
      <c r="T510" s="1706" t="s">
        <v>1968</v>
      </c>
      <c r="U510" s="1706"/>
      <c r="V510" s="1706"/>
      <c r="W510" s="1706" t="s">
        <v>1969</v>
      </c>
      <c r="X510" s="1706"/>
      <c r="Y510" s="1706"/>
      <c r="Z510" s="1706" t="s">
        <v>1970</v>
      </c>
      <c r="AA510" s="1706"/>
      <c r="AB510" s="1706"/>
      <c r="AC510" s="1706" t="s">
        <v>1971</v>
      </c>
      <c r="AD510" s="1706"/>
      <c r="AE510" s="1706"/>
      <c r="AF510" s="1706" t="s">
        <v>1821</v>
      </c>
      <c r="AG510" s="1706"/>
      <c r="AH510" s="1706"/>
    </row>
    <row r="511" spans="1:34" s="592" customFormat="1" ht="15" thickBot="1">
      <c r="A511" s="605"/>
      <c r="D511" s="1774" t="s">
        <v>1945</v>
      </c>
      <c r="E511" s="1775"/>
      <c r="F511" s="1775"/>
      <c r="G511" s="1775"/>
      <c r="H511" s="1775"/>
      <c r="I511" s="1775"/>
      <c r="J511" s="1775"/>
      <c r="K511" s="1775"/>
      <c r="L511" s="1775"/>
      <c r="M511" s="1775"/>
      <c r="N511" s="1775"/>
      <c r="O511" s="1775"/>
      <c r="P511" s="1775"/>
      <c r="Q511" s="1775"/>
      <c r="R511" s="1775"/>
      <c r="S511" s="1775"/>
      <c r="T511" s="1775"/>
      <c r="U511" s="1775"/>
      <c r="V511" s="1775"/>
      <c r="W511" s="1775"/>
      <c r="X511" s="1775"/>
      <c r="Y511" s="1775"/>
      <c r="Z511" s="1775"/>
      <c r="AA511" s="1775"/>
      <c r="AB511" s="1775"/>
      <c r="AC511" s="1775"/>
      <c r="AD511" s="1775"/>
      <c r="AE511" s="1775"/>
      <c r="AF511" s="1775"/>
      <c r="AG511" s="1775"/>
      <c r="AH511" s="1776"/>
    </row>
    <row r="512" spans="1:34" s="592" customFormat="1" ht="22.5" customHeight="1">
      <c r="A512" s="605"/>
      <c r="D512" s="1777" t="s">
        <v>1946</v>
      </c>
      <c r="E512" s="1777"/>
      <c r="F512" s="1777"/>
      <c r="G512" s="1777"/>
      <c r="H512" s="1778">
        <f>'Notes- SK Template'!H364</f>
        <v>0</v>
      </c>
      <c r="I512" s="1778"/>
      <c r="J512" s="1778"/>
      <c r="K512" s="1779">
        <f>'Notes- SK Template'!K364</f>
        <v>0</v>
      </c>
      <c r="L512" s="1779"/>
      <c r="M512" s="1779"/>
      <c r="N512" s="1779">
        <f>'Notes- SK Template'!N364</f>
        <v>37442</v>
      </c>
      <c r="O512" s="1779"/>
      <c r="P512" s="1779"/>
      <c r="Q512" s="1779">
        <f>'Notes- SK Template'!Q364</f>
        <v>0</v>
      </c>
      <c r="R512" s="1779"/>
      <c r="S512" s="1779"/>
      <c r="T512" s="1779">
        <f>'Notes- SK Template'!T364</f>
        <v>0</v>
      </c>
      <c r="U512" s="1779"/>
      <c r="V512" s="1779"/>
      <c r="W512" s="1779">
        <f>'Notes- SK Template'!W364</f>
        <v>0</v>
      </c>
      <c r="X512" s="1779"/>
      <c r="Y512" s="1779"/>
      <c r="Z512" s="1779">
        <f>'Notes- SK Template'!Z364</f>
        <v>0</v>
      </c>
      <c r="AA512" s="1779"/>
      <c r="AB512" s="1779"/>
      <c r="AC512" s="1779">
        <f>'Notes- SK Template'!AC364</f>
        <v>0</v>
      </c>
      <c r="AD512" s="1779"/>
      <c r="AE512" s="1779"/>
      <c r="AF512" s="1780">
        <f>'Notes- SK Template'!AF364</f>
        <v>37442</v>
      </c>
      <c r="AG512" s="1780"/>
      <c r="AH512" s="1780"/>
    </row>
    <row r="513" spans="1:34" s="592" customFormat="1">
      <c r="A513" s="605"/>
      <c r="D513" s="2186" t="s">
        <v>1947</v>
      </c>
      <c r="E513" s="1781"/>
      <c r="F513" s="1781"/>
      <c r="G513" s="1781"/>
      <c r="H513" s="1890">
        <f>'Notes- SK Template'!H365</f>
        <v>0</v>
      </c>
      <c r="I513" s="1890"/>
      <c r="J513" s="1890"/>
      <c r="K513" s="1824">
        <f>'Notes- SK Template'!K365</f>
        <v>0</v>
      </c>
      <c r="L513" s="1824"/>
      <c r="M513" s="1824"/>
      <c r="N513" s="1824">
        <f>'Notes- SK Template'!N365</f>
        <v>0</v>
      </c>
      <c r="O513" s="1824"/>
      <c r="P513" s="1824"/>
      <c r="Q513" s="1824">
        <f>'Notes- SK Template'!Q365</f>
        <v>0</v>
      </c>
      <c r="R513" s="1824"/>
      <c r="S513" s="1824"/>
      <c r="T513" s="1824">
        <f>'Notes- SK Template'!T365</f>
        <v>0</v>
      </c>
      <c r="U513" s="1824"/>
      <c r="V513" s="1824"/>
      <c r="W513" s="1824">
        <f>'Notes- SK Template'!W365</f>
        <v>0</v>
      </c>
      <c r="X513" s="1824"/>
      <c r="Y513" s="1824"/>
      <c r="Z513" s="1824">
        <f>'Notes- SK Template'!Z365</f>
        <v>0</v>
      </c>
      <c r="AA513" s="1824"/>
      <c r="AB513" s="1824"/>
      <c r="AC513" s="1824">
        <f>'Notes- SK Template'!AC365</f>
        <v>0</v>
      </c>
      <c r="AD513" s="1824"/>
      <c r="AE513" s="1824"/>
      <c r="AF513" s="1773">
        <f>'Notes- SK Template'!AF365</f>
        <v>0</v>
      </c>
      <c r="AG513" s="1773"/>
      <c r="AH513" s="1773"/>
    </row>
    <row r="514" spans="1:34" s="592" customFormat="1">
      <c r="A514" s="605"/>
      <c r="D514" s="2186" t="s">
        <v>1948</v>
      </c>
      <c r="E514" s="1781"/>
      <c r="F514" s="1781"/>
      <c r="G514" s="1781"/>
      <c r="H514" s="1890">
        <f>'Notes- SK Template'!H366</f>
        <v>0</v>
      </c>
      <c r="I514" s="1890"/>
      <c r="J514" s="1890"/>
      <c r="K514" s="1824">
        <f>'Notes- SK Template'!K366</f>
        <v>0</v>
      </c>
      <c r="L514" s="1824"/>
      <c r="M514" s="1824"/>
      <c r="N514" s="1824">
        <f>'Notes- SK Template'!N366</f>
        <v>0</v>
      </c>
      <c r="O514" s="1824"/>
      <c r="P514" s="1824"/>
      <c r="Q514" s="1824">
        <f>'Notes- SK Template'!Q366</f>
        <v>0</v>
      </c>
      <c r="R514" s="1824"/>
      <c r="S514" s="1824"/>
      <c r="T514" s="1824">
        <f>'Notes- SK Template'!T366</f>
        <v>0</v>
      </c>
      <c r="U514" s="1824"/>
      <c r="V514" s="1824"/>
      <c r="W514" s="1824">
        <f>'Notes- SK Template'!W366</f>
        <v>0</v>
      </c>
      <c r="X514" s="1824"/>
      <c r="Y514" s="1824"/>
      <c r="Z514" s="1824">
        <f>'Notes- SK Template'!Z366</f>
        <v>0</v>
      </c>
      <c r="AA514" s="1824"/>
      <c r="AB514" s="1824"/>
      <c r="AC514" s="1824">
        <f>'Notes- SK Template'!AC366</f>
        <v>0</v>
      </c>
      <c r="AD514" s="1824"/>
      <c r="AE514" s="1824"/>
      <c r="AF514" s="1773">
        <f>'Notes- SK Template'!AF366</f>
        <v>0</v>
      </c>
      <c r="AG514" s="1773"/>
      <c r="AH514" s="1773"/>
    </row>
    <row r="515" spans="1:34" s="592" customFormat="1">
      <c r="A515" s="605"/>
      <c r="D515" s="2186" t="s">
        <v>1949</v>
      </c>
      <c r="E515" s="1781"/>
      <c r="F515" s="1781"/>
      <c r="G515" s="1781"/>
      <c r="H515" s="1890">
        <f>'Notes- SK Template'!H367</f>
        <v>0</v>
      </c>
      <c r="I515" s="1890"/>
      <c r="J515" s="1890"/>
      <c r="K515" s="1824">
        <f>'Notes- SK Template'!K367</f>
        <v>0</v>
      </c>
      <c r="L515" s="1824"/>
      <c r="M515" s="1824"/>
      <c r="N515" s="1824">
        <f>'Notes- SK Template'!N367</f>
        <v>0</v>
      </c>
      <c r="O515" s="1824"/>
      <c r="P515" s="1824"/>
      <c r="Q515" s="1824">
        <f>'Notes- SK Template'!Q367</f>
        <v>0</v>
      </c>
      <c r="R515" s="1824"/>
      <c r="S515" s="1824"/>
      <c r="T515" s="1824">
        <f>'Notes- SK Template'!T367</f>
        <v>0</v>
      </c>
      <c r="U515" s="1824"/>
      <c r="V515" s="1824"/>
      <c r="W515" s="1824">
        <f>'Notes- SK Template'!W367</f>
        <v>0</v>
      </c>
      <c r="X515" s="1824"/>
      <c r="Y515" s="1824"/>
      <c r="Z515" s="1824">
        <f>'Notes- SK Template'!Z367</f>
        <v>0</v>
      </c>
      <c r="AA515" s="1824"/>
      <c r="AB515" s="1824"/>
      <c r="AC515" s="1824">
        <f>'Notes- SK Template'!AC367</f>
        <v>0</v>
      </c>
      <c r="AD515" s="1824"/>
      <c r="AE515" s="1824"/>
      <c r="AF515" s="1773">
        <f>'Notes- SK Template'!AF367</f>
        <v>0</v>
      </c>
      <c r="AG515" s="1773"/>
      <c r="AH515" s="1773"/>
    </row>
    <row r="516" spans="1:34" s="592" customFormat="1" ht="22.5" customHeight="1" thickBot="1">
      <c r="A516" s="605"/>
      <c r="D516" s="1782" t="s">
        <v>1950</v>
      </c>
      <c r="E516" s="1782"/>
      <c r="F516" s="1782"/>
      <c r="G516" s="1782"/>
      <c r="H516" s="1889">
        <f>'Notes- SK Template'!H368</f>
        <v>0</v>
      </c>
      <c r="I516" s="1889"/>
      <c r="J516" s="1889"/>
      <c r="K516" s="1889">
        <f>'Notes- SK Template'!K368</f>
        <v>0</v>
      </c>
      <c r="L516" s="1889"/>
      <c r="M516" s="1889"/>
      <c r="N516" s="1889">
        <f>'Notes- SK Template'!N368</f>
        <v>37442</v>
      </c>
      <c r="O516" s="1889"/>
      <c r="P516" s="1889"/>
      <c r="Q516" s="1889">
        <f>'Notes- SK Template'!Q368</f>
        <v>0</v>
      </c>
      <c r="R516" s="1889"/>
      <c r="S516" s="1889"/>
      <c r="T516" s="1889">
        <f>'Notes- SK Template'!T368</f>
        <v>0</v>
      </c>
      <c r="U516" s="1889"/>
      <c r="V516" s="1889"/>
      <c r="W516" s="1889">
        <f>'Notes- SK Template'!W368</f>
        <v>0</v>
      </c>
      <c r="X516" s="1889"/>
      <c r="Y516" s="1889"/>
      <c r="Z516" s="1889">
        <f>'Notes- SK Template'!Z368</f>
        <v>0</v>
      </c>
      <c r="AA516" s="1889"/>
      <c r="AB516" s="1889"/>
      <c r="AC516" s="1889">
        <f>'Notes- SK Template'!AC368</f>
        <v>0</v>
      </c>
      <c r="AD516" s="1889"/>
      <c r="AE516" s="1889"/>
      <c r="AF516" s="1889">
        <f>'Notes- SK Template'!AF368</f>
        <v>37442</v>
      </c>
      <c r="AG516" s="1889"/>
      <c r="AH516" s="1889"/>
    </row>
    <row r="517" spans="1:34" s="592" customFormat="1" ht="15" thickBot="1">
      <c r="A517" s="605"/>
      <c r="D517" s="2190" t="s">
        <v>1951</v>
      </c>
      <c r="E517" s="1775"/>
      <c r="F517" s="1775"/>
      <c r="G517" s="1775"/>
      <c r="H517" s="1775"/>
      <c r="I517" s="1775"/>
      <c r="J517" s="1775"/>
      <c r="K517" s="1775"/>
      <c r="L517" s="1775"/>
      <c r="M517" s="1775"/>
      <c r="N517" s="1775"/>
      <c r="O517" s="1775"/>
      <c r="P517" s="1775"/>
      <c r="Q517" s="1775"/>
      <c r="R517" s="1775"/>
      <c r="S517" s="1775"/>
      <c r="T517" s="1775"/>
      <c r="U517" s="1775"/>
      <c r="V517" s="1775"/>
      <c r="W517" s="1775"/>
      <c r="X517" s="1775"/>
      <c r="Y517" s="1775"/>
      <c r="Z517" s="1775"/>
      <c r="AA517" s="1775"/>
      <c r="AB517" s="1775"/>
      <c r="AC517" s="1775"/>
      <c r="AD517" s="1775"/>
      <c r="AE517" s="1775"/>
      <c r="AF517" s="1775"/>
      <c r="AG517" s="1775"/>
      <c r="AH517" s="1776"/>
    </row>
    <row r="518" spans="1:34" s="592" customFormat="1" ht="22.5" customHeight="1">
      <c r="A518" s="605"/>
      <c r="D518" s="1777" t="s">
        <v>1946</v>
      </c>
      <c r="E518" s="1777"/>
      <c r="F518" s="1777"/>
      <c r="G518" s="1777"/>
      <c r="H518" s="1778">
        <f>'Notes- SK Template'!H370</f>
        <v>0</v>
      </c>
      <c r="I518" s="1778"/>
      <c r="J518" s="1778"/>
      <c r="K518" s="1779">
        <f>'Notes- SK Template'!K370</f>
        <v>0</v>
      </c>
      <c r="L518" s="1779"/>
      <c r="M518" s="1779"/>
      <c r="N518" s="1779">
        <f>'Notes- SK Template'!N370</f>
        <v>33924</v>
      </c>
      <c r="O518" s="1779"/>
      <c r="P518" s="1779"/>
      <c r="Q518" s="1779">
        <f>'Notes- SK Template'!Q370</f>
        <v>0</v>
      </c>
      <c r="R518" s="1779"/>
      <c r="S518" s="1779"/>
      <c r="T518" s="1779">
        <f>'Notes- SK Template'!T370</f>
        <v>0</v>
      </c>
      <c r="U518" s="1779"/>
      <c r="V518" s="1779"/>
      <c r="W518" s="1779">
        <f>'Notes- SK Template'!W370</f>
        <v>0</v>
      </c>
      <c r="X518" s="1779"/>
      <c r="Y518" s="1779"/>
      <c r="Z518" s="1779">
        <f>'Notes- SK Template'!Z370</f>
        <v>0</v>
      </c>
      <c r="AA518" s="1779"/>
      <c r="AB518" s="1779"/>
      <c r="AC518" s="1779">
        <f>'Notes- SK Template'!AC370</f>
        <v>0</v>
      </c>
      <c r="AD518" s="1779"/>
      <c r="AE518" s="1779"/>
      <c r="AF518" s="1780">
        <f>'Notes- SK Template'!AF370</f>
        <v>33924</v>
      </c>
      <c r="AG518" s="1780"/>
      <c r="AH518" s="1780"/>
    </row>
    <row r="519" spans="1:34" s="592" customFormat="1">
      <c r="A519" s="605"/>
      <c r="D519" s="1781" t="s">
        <v>1947</v>
      </c>
      <c r="E519" s="1781"/>
      <c r="F519" s="1781"/>
      <c r="G519" s="1781"/>
      <c r="H519" s="1890">
        <f>'Notes- SK Template'!H371</f>
        <v>0</v>
      </c>
      <c r="I519" s="1890"/>
      <c r="J519" s="1890"/>
      <c r="K519" s="1824">
        <f>'Notes- SK Template'!K371</f>
        <v>0</v>
      </c>
      <c r="L519" s="1824"/>
      <c r="M519" s="1824"/>
      <c r="N519" s="1824">
        <f>'Notes- SK Template'!N371</f>
        <v>0</v>
      </c>
      <c r="O519" s="1824"/>
      <c r="P519" s="1824"/>
      <c r="Q519" s="1824">
        <f>'Notes- SK Template'!Q371</f>
        <v>0</v>
      </c>
      <c r="R519" s="1824"/>
      <c r="S519" s="1824"/>
      <c r="T519" s="1824">
        <f>'Notes- SK Template'!T371</f>
        <v>0</v>
      </c>
      <c r="U519" s="1824"/>
      <c r="V519" s="1824"/>
      <c r="W519" s="1824">
        <f>'Notes- SK Template'!W371</f>
        <v>0</v>
      </c>
      <c r="X519" s="1824"/>
      <c r="Y519" s="1824"/>
      <c r="Z519" s="1824">
        <f>'Notes- SK Template'!Z371</f>
        <v>0</v>
      </c>
      <c r="AA519" s="1824"/>
      <c r="AB519" s="1824"/>
      <c r="AC519" s="1824">
        <f>'Notes- SK Template'!AC371</f>
        <v>0</v>
      </c>
      <c r="AD519" s="1824"/>
      <c r="AE519" s="1824"/>
      <c r="AF519" s="1773">
        <f>'Notes- SK Template'!AF371</f>
        <v>0</v>
      </c>
      <c r="AG519" s="1773"/>
      <c r="AH519" s="1773"/>
    </row>
    <row r="520" spans="1:34" s="592" customFormat="1">
      <c r="A520" s="605"/>
      <c r="D520" s="1781" t="s">
        <v>1948</v>
      </c>
      <c r="E520" s="1781"/>
      <c r="F520" s="1781"/>
      <c r="G520" s="1781"/>
      <c r="H520" s="1890">
        <f>'Notes- SK Template'!H372</f>
        <v>0</v>
      </c>
      <c r="I520" s="1890"/>
      <c r="J520" s="1890"/>
      <c r="K520" s="1824">
        <f>'Notes- SK Template'!K372</f>
        <v>0</v>
      </c>
      <c r="L520" s="1824"/>
      <c r="M520" s="1824"/>
      <c r="N520" s="1824">
        <f>'Notes- SK Template'!N372</f>
        <v>0</v>
      </c>
      <c r="O520" s="1824"/>
      <c r="P520" s="1824"/>
      <c r="Q520" s="1824">
        <f>'Notes- SK Template'!Q372</f>
        <v>0</v>
      </c>
      <c r="R520" s="1824"/>
      <c r="S520" s="1824"/>
      <c r="T520" s="1824">
        <f>'Notes- SK Template'!T372</f>
        <v>0</v>
      </c>
      <c r="U520" s="1824"/>
      <c r="V520" s="1824"/>
      <c r="W520" s="1824">
        <f>'Notes- SK Template'!W372</f>
        <v>0</v>
      </c>
      <c r="X520" s="1824"/>
      <c r="Y520" s="1824"/>
      <c r="Z520" s="1824">
        <f>'Notes- SK Template'!Z372</f>
        <v>0</v>
      </c>
      <c r="AA520" s="1824"/>
      <c r="AB520" s="1824"/>
      <c r="AC520" s="1824">
        <f>'Notes- SK Template'!AC372</f>
        <v>0</v>
      </c>
      <c r="AD520" s="1824"/>
      <c r="AE520" s="1824"/>
      <c r="AF520" s="1773">
        <f>'Notes- SK Template'!AF372</f>
        <v>0</v>
      </c>
      <c r="AG520" s="1773"/>
      <c r="AH520" s="1773"/>
    </row>
    <row r="521" spans="1:34" s="592" customFormat="1">
      <c r="A521" s="605"/>
      <c r="D521" s="2186" t="s">
        <v>1949</v>
      </c>
      <c r="E521" s="1781"/>
      <c r="F521" s="1781"/>
      <c r="G521" s="1781"/>
      <c r="H521" s="1890">
        <f>'Notes- SK Template'!H373</f>
        <v>0</v>
      </c>
      <c r="I521" s="1890"/>
      <c r="J521" s="1890"/>
      <c r="K521" s="1824">
        <f>'Notes- SK Template'!K373</f>
        <v>0</v>
      </c>
      <c r="L521" s="1824"/>
      <c r="M521" s="1824"/>
      <c r="N521" s="1824">
        <f>'Notes- SK Template'!N373</f>
        <v>0</v>
      </c>
      <c r="O521" s="1824"/>
      <c r="P521" s="1824"/>
      <c r="Q521" s="1824">
        <f>'Notes- SK Template'!Q373</f>
        <v>0</v>
      </c>
      <c r="R521" s="1824"/>
      <c r="S521" s="1824"/>
      <c r="T521" s="1824">
        <f>'Notes- SK Template'!T373</f>
        <v>0</v>
      </c>
      <c r="U521" s="1824"/>
      <c r="V521" s="1824"/>
      <c r="W521" s="1824">
        <f>'Notes- SK Template'!W373</f>
        <v>0</v>
      </c>
      <c r="X521" s="1824"/>
      <c r="Y521" s="1824"/>
      <c r="Z521" s="1824">
        <f>'Notes- SK Template'!Z373</f>
        <v>0</v>
      </c>
      <c r="AA521" s="1824"/>
      <c r="AB521" s="1824"/>
      <c r="AC521" s="1824">
        <f>'Notes- SK Template'!AC373</f>
        <v>0</v>
      </c>
      <c r="AD521" s="1824"/>
      <c r="AE521" s="1824"/>
      <c r="AF521" s="1773">
        <f>'Notes- SK Template'!AF373</f>
        <v>0</v>
      </c>
      <c r="AG521" s="1773"/>
      <c r="AH521" s="1773"/>
    </row>
    <row r="522" spans="1:34" s="592" customFormat="1" ht="22.5" customHeight="1" thickBot="1">
      <c r="A522" s="605"/>
      <c r="D522" s="1782" t="s">
        <v>1950</v>
      </c>
      <c r="E522" s="1782"/>
      <c r="F522" s="1782"/>
      <c r="G522" s="1782"/>
      <c r="H522" s="1889">
        <f>'Notes- SK Template'!H374</f>
        <v>0</v>
      </c>
      <c r="I522" s="1889"/>
      <c r="J522" s="1889"/>
      <c r="K522" s="1889">
        <f>'Notes- SK Template'!K374</f>
        <v>0</v>
      </c>
      <c r="L522" s="1889"/>
      <c r="M522" s="1889"/>
      <c r="N522" s="1889">
        <f>'Notes- SK Template'!N374</f>
        <v>33924</v>
      </c>
      <c r="O522" s="1889"/>
      <c r="P522" s="1889"/>
      <c r="Q522" s="1889">
        <f>'Notes- SK Template'!Q374</f>
        <v>0</v>
      </c>
      <c r="R522" s="1889"/>
      <c r="S522" s="1889"/>
      <c r="T522" s="1889">
        <f>'Notes- SK Template'!T374</f>
        <v>0</v>
      </c>
      <c r="U522" s="1889"/>
      <c r="V522" s="1889"/>
      <c r="W522" s="1889">
        <f>'Notes- SK Template'!W374</f>
        <v>0</v>
      </c>
      <c r="X522" s="1889"/>
      <c r="Y522" s="1889"/>
      <c r="Z522" s="1889">
        <f>'Notes- SK Template'!Z374</f>
        <v>0</v>
      </c>
      <c r="AA522" s="1889"/>
      <c r="AB522" s="1889"/>
      <c r="AC522" s="1889">
        <f>'Notes- SK Template'!AC374</f>
        <v>0</v>
      </c>
      <c r="AD522" s="1889"/>
      <c r="AE522" s="1889"/>
      <c r="AF522" s="1889">
        <f>'Notes- SK Template'!AF374</f>
        <v>33924</v>
      </c>
      <c r="AG522" s="1889"/>
      <c r="AH522" s="1889"/>
    </row>
    <row r="523" spans="1:34" s="592" customFormat="1" ht="15" thickBot="1">
      <c r="A523" s="605"/>
      <c r="D523" s="2190" t="s">
        <v>1952</v>
      </c>
      <c r="E523" s="1775"/>
      <c r="F523" s="1775"/>
      <c r="G523" s="1775"/>
      <c r="H523" s="1775"/>
      <c r="I523" s="1775"/>
      <c r="J523" s="1775"/>
      <c r="K523" s="1775"/>
      <c r="L523" s="1775"/>
      <c r="M523" s="1775"/>
      <c r="N523" s="1775"/>
      <c r="O523" s="1775"/>
      <c r="P523" s="1775"/>
      <c r="Q523" s="1775"/>
      <c r="R523" s="1775"/>
      <c r="S523" s="1775"/>
      <c r="T523" s="1775"/>
      <c r="U523" s="1775"/>
      <c r="V523" s="1775"/>
      <c r="W523" s="1775"/>
      <c r="X523" s="1775"/>
      <c r="Y523" s="1775"/>
      <c r="Z523" s="1775"/>
      <c r="AA523" s="1775"/>
      <c r="AB523" s="1775"/>
      <c r="AC523" s="1775"/>
      <c r="AD523" s="1775"/>
      <c r="AE523" s="1775"/>
      <c r="AF523" s="1775"/>
      <c r="AG523" s="1775"/>
      <c r="AH523" s="1776"/>
    </row>
    <row r="524" spans="1:34" s="592" customFormat="1" ht="22.5" customHeight="1">
      <c r="A524" s="605"/>
      <c r="D524" s="1777" t="s">
        <v>1946</v>
      </c>
      <c r="E524" s="1777"/>
      <c r="F524" s="1777"/>
      <c r="G524" s="1777"/>
      <c r="H524" s="1778">
        <f>'Notes- SK Template'!H376</f>
        <v>0</v>
      </c>
      <c r="I524" s="1778"/>
      <c r="J524" s="1778"/>
      <c r="K524" s="1779">
        <f>'Notes- SK Template'!K376</f>
        <v>0</v>
      </c>
      <c r="L524" s="1779"/>
      <c r="M524" s="1779"/>
      <c r="N524" s="1779">
        <f>'Notes- SK Template'!N376</f>
        <v>3498</v>
      </c>
      <c r="O524" s="1779"/>
      <c r="P524" s="1779"/>
      <c r="Q524" s="1779">
        <f>'Notes- SK Template'!Q376</f>
        <v>0</v>
      </c>
      <c r="R524" s="1779"/>
      <c r="S524" s="1779"/>
      <c r="T524" s="1779">
        <f>'Notes- SK Template'!T376</f>
        <v>0</v>
      </c>
      <c r="U524" s="1779"/>
      <c r="V524" s="1779"/>
      <c r="W524" s="1779">
        <f>'Notes- SK Template'!W376</f>
        <v>0</v>
      </c>
      <c r="X524" s="1779"/>
      <c r="Y524" s="1779"/>
      <c r="Z524" s="1779">
        <f>'Notes- SK Template'!Z376</f>
        <v>0</v>
      </c>
      <c r="AA524" s="1779"/>
      <c r="AB524" s="1779"/>
      <c r="AC524" s="1779">
        <f>'Notes- SK Template'!AC376</f>
        <v>0</v>
      </c>
      <c r="AD524" s="1779"/>
      <c r="AE524" s="1779"/>
      <c r="AF524" s="1780">
        <f>'Notes- SK Template'!AF376</f>
        <v>3498</v>
      </c>
      <c r="AG524" s="1780"/>
      <c r="AH524" s="1780"/>
    </row>
    <row r="525" spans="1:34" s="592" customFormat="1">
      <c r="A525" s="605"/>
      <c r="D525" s="1781" t="s">
        <v>1947</v>
      </c>
      <c r="E525" s="1781"/>
      <c r="F525" s="1781"/>
      <c r="G525" s="1781"/>
      <c r="H525" s="1890">
        <f>'Notes- SK Template'!H377</f>
        <v>0</v>
      </c>
      <c r="I525" s="1890"/>
      <c r="J525" s="1890"/>
      <c r="K525" s="1824">
        <f>'Notes- SK Template'!K377</f>
        <v>0</v>
      </c>
      <c r="L525" s="1824"/>
      <c r="M525" s="1824"/>
      <c r="N525" s="1824">
        <f>'Notes- SK Template'!N377</f>
        <v>0</v>
      </c>
      <c r="O525" s="1824"/>
      <c r="P525" s="1824"/>
      <c r="Q525" s="1824">
        <f>'Notes- SK Template'!Q377</f>
        <v>0</v>
      </c>
      <c r="R525" s="1824"/>
      <c r="S525" s="1824"/>
      <c r="T525" s="1824">
        <f>'Notes- SK Template'!T377</f>
        <v>0</v>
      </c>
      <c r="U525" s="1824"/>
      <c r="V525" s="1824"/>
      <c r="W525" s="1824">
        <f>'Notes- SK Template'!W377</f>
        <v>0</v>
      </c>
      <c r="X525" s="1824"/>
      <c r="Y525" s="1824"/>
      <c r="Z525" s="1824">
        <f>'Notes- SK Template'!Z377</f>
        <v>0</v>
      </c>
      <c r="AA525" s="1824"/>
      <c r="AB525" s="1824"/>
      <c r="AC525" s="1824">
        <f>'Notes- SK Template'!AC377</f>
        <v>0</v>
      </c>
      <c r="AD525" s="1824"/>
      <c r="AE525" s="1824"/>
      <c r="AF525" s="1773">
        <f>'Notes- SK Template'!AF377</f>
        <v>0</v>
      </c>
      <c r="AG525" s="1773"/>
      <c r="AH525" s="1773"/>
    </row>
    <row r="526" spans="1:34" s="592" customFormat="1">
      <c r="A526" s="605"/>
      <c r="D526" s="1781" t="s">
        <v>1948</v>
      </c>
      <c r="E526" s="1781"/>
      <c r="F526" s="1781"/>
      <c r="G526" s="1781"/>
      <c r="H526" s="1890">
        <f>'Notes- SK Template'!H378</f>
        <v>0</v>
      </c>
      <c r="I526" s="1890"/>
      <c r="J526" s="1890"/>
      <c r="K526" s="1824">
        <f>'Notes- SK Template'!K378</f>
        <v>0</v>
      </c>
      <c r="L526" s="1824"/>
      <c r="M526" s="1824"/>
      <c r="N526" s="1824">
        <f>'Notes- SK Template'!N378</f>
        <v>0</v>
      </c>
      <c r="O526" s="1824"/>
      <c r="P526" s="1824"/>
      <c r="Q526" s="1824">
        <f>'Notes- SK Template'!Q378</f>
        <v>0</v>
      </c>
      <c r="R526" s="1824"/>
      <c r="S526" s="1824"/>
      <c r="T526" s="1824">
        <f>'Notes- SK Template'!T378</f>
        <v>0</v>
      </c>
      <c r="U526" s="1824"/>
      <c r="V526" s="1824"/>
      <c r="W526" s="1824">
        <f>'Notes- SK Template'!W378</f>
        <v>0</v>
      </c>
      <c r="X526" s="1824"/>
      <c r="Y526" s="1824"/>
      <c r="Z526" s="1824">
        <f>'Notes- SK Template'!Z378</f>
        <v>0</v>
      </c>
      <c r="AA526" s="1824"/>
      <c r="AB526" s="1824"/>
      <c r="AC526" s="1824">
        <f>'Notes- SK Template'!AC378</f>
        <v>0</v>
      </c>
      <c r="AD526" s="1824"/>
      <c r="AE526" s="1824"/>
      <c r="AF526" s="1773">
        <f>'Notes- SK Template'!AF378</f>
        <v>0</v>
      </c>
      <c r="AG526" s="1773"/>
      <c r="AH526" s="1773"/>
    </row>
    <row r="527" spans="1:34" s="592" customFormat="1">
      <c r="A527" s="605"/>
      <c r="D527" s="2186" t="s">
        <v>1949</v>
      </c>
      <c r="E527" s="1781"/>
      <c r="F527" s="1781"/>
      <c r="G527" s="1781"/>
      <c r="H527" s="1890">
        <f>'Notes- SK Template'!H379</f>
        <v>0</v>
      </c>
      <c r="I527" s="1890"/>
      <c r="J527" s="1890"/>
      <c r="K527" s="1824">
        <f>'Notes- SK Template'!K379</f>
        <v>0</v>
      </c>
      <c r="L527" s="1824"/>
      <c r="M527" s="1824"/>
      <c r="N527" s="1824">
        <f>'Notes- SK Template'!N379</f>
        <v>0</v>
      </c>
      <c r="O527" s="1824"/>
      <c r="P527" s="1824"/>
      <c r="Q527" s="1824">
        <f>'Notes- SK Template'!Q379</f>
        <v>0</v>
      </c>
      <c r="R527" s="1824"/>
      <c r="S527" s="1824"/>
      <c r="T527" s="1824">
        <f>'Notes- SK Template'!T379</f>
        <v>0</v>
      </c>
      <c r="U527" s="1824"/>
      <c r="V527" s="1824"/>
      <c r="W527" s="1824">
        <f>'Notes- SK Template'!W379</f>
        <v>0</v>
      </c>
      <c r="X527" s="1824"/>
      <c r="Y527" s="1824"/>
      <c r="Z527" s="1824">
        <f>'Notes- SK Template'!Z379</f>
        <v>0</v>
      </c>
      <c r="AA527" s="1824"/>
      <c r="AB527" s="1824"/>
      <c r="AC527" s="1824">
        <f>'Notes- SK Template'!AC379</f>
        <v>0</v>
      </c>
      <c r="AD527" s="1824"/>
      <c r="AE527" s="1824"/>
      <c r="AF527" s="1773">
        <f>'Notes- SK Template'!AF379</f>
        <v>0</v>
      </c>
      <c r="AG527" s="1773"/>
      <c r="AH527" s="1773"/>
    </row>
    <row r="528" spans="1:34" s="592" customFormat="1" ht="22.5" customHeight="1" thickBot="1">
      <c r="A528" s="605"/>
      <c r="D528" s="1782" t="s">
        <v>1950</v>
      </c>
      <c r="E528" s="1782"/>
      <c r="F528" s="1782"/>
      <c r="G528" s="1782"/>
      <c r="H528" s="1889">
        <f>'Notes- SK Template'!H380</f>
        <v>0</v>
      </c>
      <c r="I528" s="1889"/>
      <c r="J528" s="1889"/>
      <c r="K528" s="1889">
        <f>'Notes- SK Template'!K380</f>
        <v>0</v>
      </c>
      <c r="L528" s="1889"/>
      <c r="M528" s="1889"/>
      <c r="N528" s="1889">
        <f>'Notes- SK Template'!N380</f>
        <v>3498</v>
      </c>
      <c r="O528" s="1889"/>
      <c r="P528" s="1889"/>
      <c r="Q528" s="1889">
        <f>'Notes- SK Template'!Q380</f>
        <v>0</v>
      </c>
      <c r="R528" s="1889"/>
      <c r="S528" s="1889"/>
      <c r="T528" s="1889">
        <f>'Notes- SK Template'!T380</f>
        <v>0</v>
      </c>
      <c r="U528" s="1889"/>
      <c r="V528" s="1889"/>
      <c r="W528" s="1889">
        <f>'Notes- SK Template'!W380</f>
        <v>0</v>
      </c>
      <c r="X528" s="1889"/>
      <c r="Y528" s="1889"/>
      <c r="Z528" s="1889">
        <f>'Notes- SK Template'!Z380</f>
        <v>0</v>
      </c>
      <c r="AA528" s="1889"/>
      <c r="AB528" s="1889"/>
      <c r="AC528" s="1889">
        <f>'Notes- SK Template'!AC380</f>
        <v>0</v>
      </c>
      <c r="AD528" s="1889"/>
      <c r="AE528" s="1889"/>
      <c r="AF528" s="1889">
        <f>'Notes- SK Template'!AF380</f>
        <v>3498</v>
      </c>
      <c r="AG528" s="1889"/>
      <c r="AH528" s="1889"/>
    </row>
    <row r="529" spans="1:34" s="592" customFormat="1" ht="15" thickBot="1">
      <c r="A529" s="605"/>
      <c r="D529" s="2190" t="s">
        <v>1953</v>
      </c>
      <c r="E529" s="1775"/>
      <c r="F529" s="1775"/>
      <c r="G529" s="1775"/>
      <c r="H529" s="1775"/>
      <c r="I529" s="1775"/>
      <c r="J529" s="1775"/>
      <c r="K529" s="1775"/>
      <c r="L529" s="1775"/>
      <c r="M529" s="1775"/>
      <c r="N529" s="1775"/>
      <c r="O529" s="1775"/>
      <c r="P529" s="1775"/>
      <c r="Q529" s="1775"/>
      <c r="R529" s="1775"/>
      <c r="S529" s="1775"/>
      <c r="T529" s="1775"/>
      <c r="U529" s="1775"/>
      <c r="V529" s="1775"/>
      <c r="W529" s="1775"/>
      <c r="X529" s="1775"/>
      <c r="Y529" s="1775"/>
      <c r="Z529" s="1775"/>
      <c r="AA529" s="1775"/>
      <c r="AB529" s="1775"/>
      <c r="AC529" s="1775"/>
      <c r="AD529" s="1775"/>
      <c r="AE529" s="1775"/>
      <c r="AF529" s="1775"/>
      <c r="AG529" s="1775"/>
      <c r="AH529" s="1776"/>
    </row>
    <row r="530" spans="1:34" s="592" customFormat="1" ht="22.5" customHeight="1">
      <c r="A530" s="605"/>
      <c r="D530" s="1794" t="s">
        <v>1946</v>
      </c>
      <c r="E530" s="1794"/>
      <c r="F530" s="1794"/>
      <c r="G530" s="1794"/>
      <c r="H530" s="1891">
        <f>'Notes- SK Template'!H382</f>
        <v>0</v>
      </c>
      <c r="I530" s="1891"/>
      <c r="J530" s="1891"/>
      <c r="K530" s="1891">
        <f>'Notes- SK Template'!K382</f>
        <v>0</v>
      </c>
      <c r="L530" s="1891"/>
      <c r="M530" s="1891"/>
      <c r="N530" s="1891">
        <f>'Notes- SK Template'!N382</f>
        <v>0</v>
      </c>
      <c r="O530" s="1891"/>
      <c r="P530" s="1891"/>
      <c r="Q530" s="1891">
        <f>'Notes- SK Template'!Q382</f>
        <v>0</v>
      </c>
      <c r="R530" s="1891"/>
      <c r="S530" s="1891"/>
      <c r="T530" s="1891">
        <f>'Notes- SK Template'!T382</f>
        <v>0</v>
      </c>
      <c r="U530" s="1891"/>
      <c r="V530" s="1891"/>
      <c r="W530" s="1891">
        <f>'Notes- SK Template'!W382</f>
        <v>0</v>
      </c>
      <c r="X530" s="1891"/>
      <c r="Y530" s="1891"/>
      <c r="Z530" s="1891">
        <f>'Notes- SK Template'!Z382</f>
        <v>0</v>
      </c>
      <c r="AA530" s="1891"/>
      <c r="AB530" s="1891"/>
      <c r="AC530" s="1891">
        <f>'Notes- SK Template'!AC382</f>
        <v>0</v>
      </c>
      <c r="AD530" s="1891"/>
      <c r="AE530" s="1891"/>
      <c r="AF530" s="1891">
        <f>'Notes- SK Template'!AF382</f>
        <v>20</v>
      </c>
      <c r="AG530" s="1891"/>
      <c r="AH530" s="1891"/>
    </row>
    <row r="531" spans="1:34" s="592" customFormat="1" ht="22.5" customHeight="1" thickBot="1">
      <c r="A531" s="605"/>
      <c r="D531" s="1782" t="s">
        <v>1950</v>
      </c>
      <c r="E531" s="1782"/>
      <c r="F531" s="1782"/>
      <c r="G531" s="1782"/>
      <c r="H531" s="1889">
        <f>'Notes- SK Template'!H383</f>
        <v>0</v>
      </c>
      <c r="I531" s="1889"/>
      <c r="J531" s="1889"/>
      <c r="K531" s="1889">
        <f>'Notes- SK Template'!K383</f>
        <v>0</v>
      </c>
      <c r="L531" s="1889"/>
      <c r="M531" s="1889"/>
      <c r="N531" s="1889">
        <f>'Notes- SK Template'!N383</f>
        <v>0</v>
      </c>
      <c r="O531" s="1889"/>
      <c r="P531" s="1889"/>
      <c r="Q531" s="1889">
        <f>'Notes- SK Template'!Q383</f>
        <v>0</v>
      </c>
      <c r="R531" s="1889"/>
      <c r="S531" s="1889"/>
      <c r="T531" s="1889">
        <f>'Notes- SK Template'!T383</f>
        <v>0</v>
      </c>
      <c r="U531" s="1889"/>
      <c r="V531" s="1889"/>
      <c r="W531" s="1889">
        <f>'Notes- SK Template'!W383</f>
        <v>0</v>
      </c>
      <c r="X531" s="1889"/>
      <c r="Y531" s="1889"/>
      <c r="Z531" s="1889">
        <f>'Notes- SK Template'!Z383</f>
        <v>0</v>
      </c>
      <c r="AA531" s="1889"/>
      <c r="AB531" s="1889"/>
      <c r="AC531" s="1889">
        <f>'Notes- SK Template'!AC383</f>
        <v>0</v>
      </c>
      <c r="AD531" s="1889"/>
      <c r="AE531" s="1889"/>
      <c r="AF531" s="1889">
        <f>'Notes- SK Template'!AF383</f>
        <v>20</v>
      </c>
      <c r="AG531" s="1889"/>
      <c r="AH531" s="1889"/>
    </row>
    <row r="532" spans="1:34" s="592" customFormat="1">
      <c r="A532" s="605"/>
      <c r="D532" s="922"/>
      <c r="E532" s="921"/>
      <c r="F532" s="921"/>
      <c r="G532" s="921"/>
      <c r="H532" s="921"/>
      <c r="I532" s="921"/>
      <c r="J532" s="921"/>
      <c r="K532" s="921"/>
      <c r="L532" s="921"/>
      <c r="M532" s="921"/>
      <c r="N532" s="921"/>
      <c r="O532" s="921"/>
      <c r="P532" s="921"/>
      <c r="Q532" s="921"/>
      <c r="R532" s="921"/>
      <c r="S532" s="921"/>
      <c r="T532" s="921"/>
      <c r="U532" s="921"/>
      <c r="V532" s="921"/>
      <c r="W532" s="921"/>
      <c r="X532" s="921"/>
      <c r="Y532" s="921"/>
      <c r="Z532" s="921"/>
      <c r="AA532" s="921"/>
      <c r="AB532" s="921"/>
      <c r="AC532" s="921"/>
      <c r="AD532" s="921"/>
      <c r="AE532" s="921"/>
      <c r="AF532" s="921"/>
      <c r="AG532" s="921"/>
    </row>
    <row r="533" spans="1:34" s="592" customFormat="1" ht="15" thickBot="1">
      <c r="A533" s="605"/>
    </row>
    <row r="534" spans="1:34" s="592" customFormat="1" ht="29.25" customHeight="1" thickBot="1">
      <c r="A534" s="605">
        <v>6</v>
      </c>
      <c r="D534" s="1705" t="s">
        <v>1972</v>
      </c>
      <c r="E534" s="1705"/>
      <c r="F534" s="1705"/>
      <c r="G534" s="1705"/>
      <c r="H534" s="1705"/>
      <c r="I534" s="1705"/>
      <c r="J534" s="1705"/>
      <c r="K534" s="1705"/>
      <c r="L534" s="1705"/>
      <c r="M534" s="1705"/>
      <c r="N534" s="1705"/>
      <c r="O534" s="1705"/>
      <c r="P534" s="1705"/>
      <c r="Q534" s="1705"/>
      <c r="R534" s="1705"/>
      <c r="S534" s="1705" t="s">
        <v>1955</v>
      </c>
      <c r="T534" s="1705"/>
      <c r="U534" s="1705"/>
      <c r="V534" s="1705"/>
      <c r="W534" s="1705"/>
      <c r="X534" s="1705"/>
      <c r="Y534" s="1705"/>
      <c r="Z534" s="1705"/>
      <c r="AA534" s="1705"/>
      <c r="AB534" s="1705"/>
      <c r="AC534" s="1705"/>
      <c r="AD534" s="1705"/>
      <c r="AE534" s="1705"/>
      <c r="AF534" s="1705"/>
      <c r="AG534" s="1705"/>
    </row>
    <row r="535" spans="1:34" s="592" customFormat="1" ht="29.25" customHeight="1">
      <c r="A535" s="605"/>
      <c r="D535" s="2191" t="s">
        <v>2436</v>
      </c>
      <c r="E535" s="2188"/>
      <c r="F535" s="2188"/>
      <c r="G535" s="2188"/>
      <c r="H535" s="2188"/>
      <c r="I535" s="2188"/>
      <c r="J535" s="2188"/>
      <c r="K535" s="2188"/>
      <c r="L535" s="2188"/>
      <c r="M535" s="2188"/>
      <c r="N535" s="2188"/>
      <c r="O535" s="2188"/>
      <c r="P535" s="2188"/>
      <c r="Q535" s="2188"/>
      <c r="R535" s="2188"/>
      <c r="S535" s="1859" t="e">
        <f>'Notes- SK Template'!#REF!</f>
        <v>#REF!</v>
      </c>
      <c r="T535" s="1859"/>
      <c r="U535" s="1859"/>
      <c r="V535" s="1859" t="e">
        <f>'Notes- SK Template'!#REF!</f>
        <v>#REF!</v>
      </c>
      <c r="W535" s="1859"/>
      <c r="X535" s="1859"/>
      <c r="Y535" s="1859" t="e">
        <f>'Notes- SK Template'!#REF!</f>
        <v>#REF!</v>
      </c>
      <c r="Z535" s="1859"/>
      <c r="AA535" s="1859"/>
      <c r="AB535" s="1859" t="e">
        <f>'Notes- SK Template'!#REF!</f>
        <v>#REF!</v>
      </c>
      <c r="AC535" s="1859"/>
      <c r="AD535" s="1859"/>
      <c r="AE535" s="1859" t="e">
        <f>'Notes- SK Template'!#REF!</f>
        <v>#REF!</v>
      </c>
      <c r="AF535" s="1859"/>
      <c r="AG535" s="1859"/>
    </row>
    <row r="536" spans="1:34" s="592" customFormat="1" ht="29.25" customHeight="1" thickBot="1">
      <c r="A536" s="605"/>
      <c r="D536" s="2189" t="s">
        <v>1973</v>
      </c>
      <c r="E536" s="1738"/>
      <c r="F536" s="1738"/>
      <c r="G536" s="1738"/>
      <c r="H536" s="1738"/>
      <c r="I536" s="1738"/>
      <c r="J536" s="1738"/>
      <c r="K536" s="1738"/>
      <c r="L536" s="1738"/>
      <c r="M536" s="1738"/>
      <c r="N536" s="1738"/>
      <c r="O536" s="1738"/>
      <c r="P536" s="1738"/>
      <c r="Q536" s="1738"/>
      <c r="R536" s="1738"/>
      <c r="S536" s="1680" t="e">
        <f>'Notes- SK Template'!#REF!</f>
        <v>#REF!</v>
      </c>
      <c r="T536" s="1680"/>
      <c r="U536" s="1680"/>
      <c r="V536" s="1680" t="e">
        <f>'Notes- SK Template'!#REF!</f>
        <v>#REF!</v>
      </c>
      <c r="W536" s="1680"/>
      <c r="X536" s="1680"/>
      <c r="Y536" s="1680" t="e">
        <f>'Notes- SK Template'!#REF!</f>
        <v>#REF!</v>
      </c>
      <c r="Z536" s="1680"/>
      <c r="AA536" s="1680"/>
      <c r="AB536" s="1680" t="e">
        <f>'Notes- SK Template'!#REF!</f>
        <v>#REF!</v>
      </c>
      <c r="AC536" s="1680"/>
      <c r="AD536" s="1680"/>
      <c r="AE536" s="1680" t="e">
        <f>'Notes- SK Template'!#REF!</f>
        <v>#REF!</v>
      </c>
      <c r="AF536" s="1680"/>
      <c r="AG536" s="1680"/>
    </row>
    <row r="537" spans="1:34" s="592" customFormat="1">
      <c r="A537" s="605"/>
    </row>
    <row r="538" spans="1:34" s="592" customFormat="1">
      <c r="A538" s="605"/>
      <c r="D538" s="1797" t="s">
        <v>3074</v>
      </c>
      <c r="E538" s="1793"/>
      <c r="F538" s="1793"/>
      <c r="G538" s="1793"/>
      <c r="H538" s="1793"/>
      <c r="I538" s="1793"/>
      <c r="J538" s="1793"/>
      <c r="K538" s="1793"/>
      <c r="L538" s="1793"/>
      <c r="M538" s="1793"/>
      <c r="N538" s="1793"/>
      <c r="O538" s="1793"/>
      <c r="P538" s="1793"/>
      <c r="Q538" s="1793"/>
      <c r="R538" s="1793"/>
      <c r="S538" s="1793"/>
      <c r="T538" s="1793"/>
      <c r="U538" s="1793"/>
      <c r="V538" s="1793"/>
      <c r="W538" s="1793"/>
      <c r="X538" s="1793"/>
      <c r="Y538" s="1793"/>
      <c r="Z538" s="1793"/>
      <c r="AA538" s="1793"/>
      <c r="AB538" s="1793"/>
      <c r="AC538" s="1793"/>
      <c r="AD538" s="1793"/>
      <c r="AE538" s="1793"/>
      <c r="AF538" s="1793"/>
      <c r="AG538" s="1793"/>
    </row>
    <row r="539" spans="1:34" s="592" customFormat="1">
      <c r="A539" s="605"/>
      <c r="D539" s="1793"/>
      <c r="E539" s="1793"/>
      <c r="F539" s="1793"/>
      <c r="G539" s="1793"/>
      <c r="H539" s="1793"/>
      <c r="I539" s="1793"/>
      <c r="J539" s="1793"/>
      <c r="K539" s="1793"/>
      <c r="L539" s="1793"/>
      <c r="M539" s="1793"/>
      <c r="N539" s="1793"/>
      <c r="O539" s="1793"/>
      <c r="P539" s="1793"/>
      <c r="Q539" s="1793"/>
      <c r="R539" s="1793"/>
      <c r="S539" s="1793"/>
      <c r="T539" s="1793"/>
      <c r="U539" s="1793"/>
      <c r="V539" s="1793"/>
      <c r="W539" s="1793"/>
      <c r="X539" s="1793"/>
      <c r="Y539" s="1793"/>
      <c r="Z539" s="1793"/>
      <c r="AA539" s="1793"/>
      <c r="AB539" s="1793"/>
      <c r="AC539" s="1793"/>
      <c r="AD539" s="1793"/>
      <c r="AE539" s="1793"/>
      <c r="AF539" s="1793"/>
      <c r="AG539" s="1793"/>
    </row>
    <row r="540" spans="1:34" s="592" customFormat="1">
      <c r="A540" s="605"/>
      <c r="D540" s="1793"/>
      <c r="E540" s="1793"/>
      <c r="F540" s="1793"/>
      <c r="G540" s="1793"/>
      <c r="H540" s="1793"/>
      <c r="I540" s="1793"/>
      <c r="J540" s="1793"/>
      <c r="K540" s="1793"/>
      <c r="L540" s="1793"/>
      <c r="M540" s="1793"/>
      <c r="N540" s="1793"/>
      <c r="O540" s="1793"/>
      <c r="P540" s="1793"/>
      <c r="Q540" s="1793"/>
      <c r="R540" s="1793"/>
      <c r="S540" s="1793"/>
      <c r="T540" s="1793"/>
      <c r="U540" s="1793"/>
      <c r="V540" s="1793"/>
      <c r="W540" s="1793"/>
      <c r="X540" s="1793"/>
      <c r="Y540" s="1793"/>
      <c r="Z540" s="1793"/>
      <c r="AA540" s="1793"/>
      <c r="AB540" s="1793"/>
      <c r="AC540" s="1793"/>
      <c r="AD540" s="1793"/>
      <c r="AE540" s="1793"/>
      <c r="AF540" s="1793"/>
      <c r="AG540" s="1793"/>
    </row>
    <row r="541" spans="1:34" s="592" customFormat="1">
      <c r="A541" s="605"/>
    </row>
    <row r="542" spans="1:34" s="592" customFormat="1" ht="28.5" customHeight="1">
      <c r="A542" s="605"/>
      <c r="D542" s="1797" t="s">
        <v>3075</v>
      </c>
      <c r="E542" s="1793"/>
      <c r="F542" s="1793"/>
      <c r="G542" s="1793"/>
      <c r="H542" s="1793"/>
      <c r="I542" s="1793"/>
      <c r="J542" s="1793"/>
      <c r="K542" s="1793"/>
      <c r="L542" s="1793"/>
      <c r="M542" s="1793"/>
      <c r="N542" s="1793"/>
      <c r="O542" s="1793"/>
      <c r="P542" s="1793"/>
      <c r="Q542" s="1793"/>
      <c r="R542" s="1793"/>
      <c r="S542" s="1793"/>
      <c r="T542" s="1793"/>
      <c r="U542" s="1793"/>
      <c r="V542" s="1793"/>
      <c r="W542" s="1793"/>
      <c r="X542" s="1793"/>
      <c r="Y542" s="1793"/>
      <c r="Z542" s="1793"/>
      <c r="AA542" s="1793"/>
      <c r="AB542" s="1793"/>
      <c r="AC542" s="1793"/>
      <c r="AD542" s="1793"/>
      <c r="AE542" s="1793"/>
      <c r="AF542" s="1793"/>
      <c r="AG542" s="1793"/>
    </row>
    <row r="543" spans="1:34" s="592" customFormat="1">
      <c r="A543" s="605"/>
    </row>
    <row r="544" spans="1:34" s="592" customFormat="1">
      <c r="A544" s="605"/>
      <c r="D544" s="1797" t="s">
        <v>3076</v>
      </c>
      <c r="E544" s="1793"/>
      <c r="F544" s="1793"/>
      <c r="G544" s="1793"/>
      <c r="H544" s="1793"/>
      <c r="I544" s="1793"/>
      <c r="J544" s="1793"/>
      <c r="K544" s="1793"/>
      <c r="L544" s="1793"/>
      <c r="M544" s="1793"/>
      <c r="N544" s="1793"/>
      <c r="O544" s="1793"/>
      <c r="P544" s="1793"/>
      <c r="Q544" s="1793"/>
      <c r="R544" s="1793"/>
      <c r="S544" s="1793"/>
      <c r="T544" s="1793"/>
      <c r="U544" s="1793"/>
      <c r="V544" s="1793"/>
      <c r="W544" s="1793"/>
      <c r="X544" s="1793"/>
      <c r="Y544" s="1793"/>
      <c r="Z544" s="1793"/>
      <c r="AA544" s="1793"/>
      <c r="AB544" s="1793"/>
      <c r="AC544" s="1793"/>
      <c r="AD544" s="1793"/>
      <c r="AE544" s="1793"/>
      <c r="AF544" s="1793"/>
      <c r="AG544" s="1793"/>
    </row>
    <row r="545" spans="1:33" s="592" customFormat="1">
      <c r="A545" s="605"/>
      <c r="D545" s="1793"/>
      <c r="E545" s="1793"/>
      <c r="F545" s="1793"/>
      <c r="G545" s="1793"/>
      <c r="H545" s="1793"/>
      <c r="I545" s="1793"/>
      <c r="J545" s="1793"/>
      <c r="K545" s="1793"/>
      <c r="L545" s="1793"/>
      <c r="M545" s="1793"/>
      <c r="N545" s="1793"/>
      <c r="O545" s="1793"/>
      <c r="P545" s="1793"/>
      <c r="Q545" s="1793"/>
      <c r="R545" s="1793"/>
      <c r="S545" s="1793"/>
      <c r="T545" s="1793"/>
      <c r="U545" s="1793"/>
      <c r="V545" s="1793"/>
      <c r="W545" s="1793"/>
      <c r="X545" s="1793"/>
      <c r="Y545" s="1793"/>
      <c r="Z545" s="1793"/>
      <c r="AA545" s="1793"/>
      <c r="AB545" s="1793"/>
      <c r="AC545" s="1793"/>
      <c r="AD545" s="1793"/>
      <c r="AE545" s="1793"/>
      <c r="AF545" s="1793"/>
      <c r="AG545" s="1793"/>
    </row>
    <row r="546" spans="1:33" s="592" customFormat="1">
      <c r="A546" s="605"/>
      <c r="D546" s="1793"/>
      <c r="E546" s="1793"/>
      <c r="F546" s="1793"/>
      <c r="G546" s="1793"/>
      <c r="H546" s="1793"/>
      <c r="I546" s="1793"/>
      <c r="J546" s="1793"/>
      <c r="K546" s="1793"/>
      <c r="L546" s="1793"/>
      <c r="M546" s="1793"/>
      <c r="N546" s="1793"/>
      <c r="O546" s="1793"/>
      <c r="P546" s="1793"/>
      <c r="Q546" s="1793"/>
      <c r="R546" s="1793"/>
      <c r="S546" s="1793"/>
      <c r="T546" s="1793"/>
      <c r="U546" s="1793"/>
      <c r="V546" s="1793"/>
      <c r="W546" s="1793"/>
      <c r="X546" s="1793"/>
      <c r="Y546" s="1793"/>
      <c r="Z546" s="1793"/>
      <c r="AA546" s="1793"/>
      <c r="AB546" s="1793"/>
      <c r="AC546" s="1793"/>
      <c r="AD546" s="1793"/>
      <c r="AE546" s="1793"/>
      <c r="AF546" s="1793"/>
      <c r="AG546" s="1793"/>
    </row>
    <row r="547" spans="1:33" s="592" customFormat="1">
      <c r="A547" s="605"/>
      <c r="D547" s="1793"/>
      <c r="E547" s="1793"/>
      <c r="F547" s="1793"/>
      <c r="G547" s="1793"/>
      <c r="H547" s="1793"/>
      <c r="I547" s="1793"/>
      <c r="J547" s="1793"/>
      <c r="K547" s="1793"/>
      <c r="L547" s="1793"/>
      <c r="M547" s="1793"/>
      <c r="N547" s="1793"/>
      <c r="O547" s="1793"/>
      <c r="P547" s="1793"/>
      <c r="Q547" s="1793"/>
      <c r="R547" s="1793"/>
      <c r="S547" s="1793"/>
      <c r="T547" s="1793"/>
      <c r="U547" s="1793"/>
      <c r="V547" s="1793"/>
      <c r="W547" s="1793"/>
      <c r="X547" s="1793"/>
      <c r="Y547" s="1793"/>
      <c r="Z547" s="1793"/>
      <c r="AA547" s="1793"/>
      <c r="AB547" s="1793"/>
      <c r="AC547" s="1793"/>
      <c r="AD547" s="1793"/>
      <c r="AE547" s="1793"/>
      <c r="AF547" s="1793"/>
      <c r="AG547" s="1793"/>
    </row>
    <row r="548" spans="1:33" s="592" customFormat="1">
      <c r="A548" s="605"/>
      <c r="D548" s="1797" t="s">
        <v>1974</v>
      </c>
      <c r="E548" s="1793"/>
      <c r="F548" s="1793"/>
      <c r="G548" s="1793"/>
      <c r="H548" s="1793"/>
      <c r="I548" s="1793"/>
      <c r="J548" s="1793"/>
      <c r="K548" s="1793"/>
      <c r="L548" s="1793"/>
      <c r="M548" s="1793"/>
      <c r="N548" s="1793"/>
      <c r="O548" s="1793"/>
      <c r="P548" s="1793"/>
      <c r="Q548" s="1793"/>
      <c r="R548" s="1793"/>
      <c r="S548" s="1793"/>
      <c r="T548" s="1793"/>
      <c r="U548" s="1793"/>
      <c r="V548" s="1793"/>
      <c r="W548" s="1793"/>
      <c r="X548" s="1793"/>
      <c r="Y548" s="1793"/>
      <c r="Z548" s="1793"/>
      <c r="AA548" s="1793"/>
      <c r="AB548" s="1793"/>
      <c r="AC548" s="1793"/>
      <c r="AD548" s="1793"/>
      <c r="AE548" s="1793"/>
      <c r="AF548" s="1793"/>
      <c r="AG548" s="1793"/>
    </row>
    <row r="549" spans="1:33" s="592" customFormat="1">
      <c r="A549" s="605"/>
    </row>
    <row r="550" spans="1:33" s="592" customFormat="1">
      <c r="A550" s="605"/>
      <c r="D550" s="590" t="s">
        <v>2437</v>
      </c>
    </row>
    <row r="551" spans="1:33" s="592" customFormat="1">
      <c r="A551" s="605"/>
    </row>
    <row r="552" spans="1:33" s="592" customFormat="1">
      <c r="A552" s="605"/>
      <c r="D552" s="1797" t="s">
        <v>1975</v>
      </c>
      <c r="E552" s="1793"/>
      <c r="F552" s="1793"/>
      <c r="G552" s="1793"/>
      <c r="H552" s="1793"/>
      <c r="I552" s="1793"/>
      <c r="J552" s="1793"/>
      <c r="K552" s="1793"/>
      <c r="L552" s="1793"/>
      <c r="M552" s="1793"/>
      <c r="N552" s="1793"/>
      <c r="O552" s="1793"/>
      <c r="P552" s="1793"/>
      <c r="Q552" s="1793"/>
      <c r="R552" s="1793"/>
      <c r="S552" s="1793"/>
      <c r="T552" s="1793"/>
      <c r="U552" s="1793"/>
      <c r="V552" s="1793"/>
      <c r="W552" s="1793"/>
      <c r="X552" s="1793"/>
      <c r="Y552" s="1793"/>
      <c r="Z552" s="1793"/>
      <c r="AA552" s="1793"/>
      <c r="AB552" s="1793"/>
      <c r="AC552" s="1793"/>
      <c r="AD552" s="1793"/>
      <c r="AE552" s="1793"/>
      <c r="AF552" s="1793"/>
      <c r="AG552" s="1793"/>
    </row>
    <row r="553" spans="1:33" s="592" customFormat="1">
      <c r="A553" s="605"/>
      <c r="D553" s="1793"/>
      <c r="E553" s="1793"/>
      <c r="F553" s="1793"/>
      <c r="G553" s="1793"/>
      <c r="H553" s="1793"/>
      <c r="I553" s="1793"/>
      <c r="J553" s="1793"/>
      <c r="K553" s="1793"/>
      <c r="L553" s="1793"/>
      <c r="M553" s="1793"/>
      <c r="N553" s="1793"/>
      <c r="O553" s="1793"/>
      <c r="P553" s="1793"/>
      <c r="Q553" s="1793"/>
      <c r="R553" s="1793"/>
      <c r="S553" s="1793"/>
      <c r="T553" s="1793"/>
      <c r="U553" s="1793"/>
      <c r="V553" s="1793"/>
      <c r="W553" s="1793"/>
      <c r="X553" s="1793"/>
      <c r="Y553" s="1793"/>
      <c r="Z553" s="1793"/>
      <c r="AA553" s="1793"/>
      <c r="AB553" s="1793"/>
      <c r="AC553" s="1793"/>
      <c r="AD553" s="1793"/>
      <c r="AE553" s="1793"/>
      <c r="AF553" s="1793"/>
      <c r="AG553" s="1793"/>
    </row>
    <row r="554" spans="1:33" s="592" customFormat="1">
      <c r="A554" s="605"/>
      <c r="D554" s="1793"/>
      <c r="E554" s="1793"/>
      <c r="F554" s="1793"/>
      <c r="G554" s="1793"/>
      <c r="H554" s="1793"/>
      <c r="I554" s="1793"/>
      <c r="J554" s="1793"/>
      <c r="K554" s="1793"/>
      <c r="L554" s="1793"/>
      <c r="M554" s="1793"/>
      <c r="N554" s="1793"/>
      <c r="O554" s="1793"/>
      <c r="P554" s="1793"/>
      <c r="Q554" s="1793"/>
      <c r="R554" s="1793"/>
      <c r="S554" s="1793"/>
      <c r="T554" s="1793"/>
      <c r="U554" s="1793"/>
      <c r="V554" s="1793"/>
      <c r="W554" s="1793"/>
      <c r="X554" s="1793"/>
      <c r="Y554" s="1793"/>
      <c r="Z554" s="1793"/>
      <c r="AA554" s="1793"/>
      <c r="AB554" s="1793"/>
      <c r="AC554" s="1793"/>
      <c r="AD554" s="1793"/>
      <c r="AE554" s="1793"/>
      <c r="AF554" s="1793"/>
      <c r="AG554" s="1793"/>
    </row>
    <row r="555" spans="1:33" s="592" customFormat="1">
      <c r="A555" s="605"/>
      <c r="D555" s="921"/>
      <c r="E555" s="921"/>
      <c r="F555" s="921"/>
      <c r="G555" s="921"/>
      <c r="H555" s="921"/>
      <c r="I555" s="921"/>
      <c r="J555" s="921"/>
      <c r="K555" s="921"/>
      <c r="L555" s="921"/>
      <c r="M555" s="921"/>
      <c r="N555" s="921"/>
      <c r="O555" s="921"/>
      <c r="P555" s="921"/>
      <c r="Q555" s="921"/>
      <c r="R555" s="921"/>
      <c r="S555" s="921"/>
      <c r="T555" s="921"/>
      <c r="U555" s="921"/>
      <c r="V555" s="921"/>
      <c r="W555" s="921"/>
      <c r="X555" s="921"/>
      <c r="Y555" s="921"/>
      <c r="Z555" s="921"/>
      <c r="AA555" s="921"/>
      <c r="AB555" s="921"/>
      <c r="AC555" s="921"/>
      <c r="AD555" s="921"/>
      <c r="AE555" s="921"/>
      <c r="AF555" s="921"/>
      <c r="AG555" s="921"/>
    </row>
    <row r="556" spans="1:33" s="592" customFormat="1">
      <c r="A556" s="605"/>
      <c r="D556" s="921"/>
      <c r="E556" s="921"/>
      <c r="F556" s="921"/>
      <c r="G556" s="921"/>
      <c r="H556" s="921"/>
      <c r="I556" s="921"/>
      <c r="J556" s="921"/>
      <c r="K556" s="921"/>
      <c r="L556" s="921"/>
      <c r="M556" s="921"/>
      <c r="N556" s="921"/>
      <c r="O556" s="921"/>
      <c r="P556" s="921"/>
      <c r="Q556" s="921"/>
      <c r="R556" s="921"/>
      <c r="S556" s="921"/>
      <c r="T556" s="921"/>
      <c r="U556" s="921"/>
      <c r="V556" s="921"/>
      <c r="W556" s="921"/>
      <c r="X556" s="921"/>
      <c r="Y556" s="921"/>
      <c r="Z556" s="921"/>
      <c r="AA556" s="921"/>
      <c r="AB556" s="921"/>
      <c r="AC556" s="921"/>
      <c r="AD556" s="921"/>
      <c r="AE556" s="921"/>
      <c r="AF556" s="921"/>
      <c r="AG556" s="921"/>
    </row>
    <row r="557" spans="1:33" s="592" customFormat="1">
      <c r="A557" s="605"/>
      <c r="D557" s="590" t="s">
        <v>1976</v>
      </c>
      <c r="E557" s="921"/>
      <c r="F557" s="921"/>
    </row>
    <row r="558" spans="1:33" s="781" customFormat="1">
      <c r="A558" s="792"/>
      <c r="E558" s="793"/>
      <c r="F558" s="793"/>
    </row>
    <row r="559" spans="1:33" s="592" customFormat="1">
      <c r="A559" s="605"/>
      <c r="D559" s="920" t="s">
        <v>2438</v>
      </c>
      <c r="E559" s="921"/>
      <c r="F559" s="921"/>
    </row>
    <row r="560" spans="1:33" s="592" customFormat="1" ht="15" thickBot="1">
      <c r="A560" s="605"/>
      <c r="D560" s="922"/>
      <c r="E560" s="921"/>
      <c r="F560" s="921"/>
      <c r="G560" s="921"/>
      <c r="H560" s="921"/>
      <c r="I560" s="921"/>
      <c r="J560" s="921"/>
      <c r="K560" s="921"/>
      <c r="L560" s="921"/>
      <c r="M560" s="921"/>
      <c r="N560" s="921"/>
      <c r="O560" s="921"/>
      <c r="P560" s="921"/>
      <c r="Q560" s="921"/>
      <c r="R560" s="921"/>
      <c r="S560" s="921"/>
      <c r="T560" s="921"/>
      <c r="U560" s="921"/>
      <c r="V560" s="921"/>
      <c r="W560" s="921"/>
      <c r="X560" s="921"/>
      <c r="Y560" s="921"/>
      <c r="Z560" s="921"/>
      <c r="AA560" s="921"/>
      <c r="AB560" s="921"/>
      <c r="AC560" s="921"/>
      <c r="AD560" s="921"/>
      <c r="AE560" s="921"/>
      <c r="AF560" s="921"/>
      <c r="AG560" s="921"/>
    </row>
    <row r="561" spans="1:34" s="592" customFormat="1" ht="15" customHeight="1" thickBot="1">
      <c r="A561" s="605" t="s">
        <v>1469</v>
      </c>
      <c r="D561" s="1697" t="s">
        <v>1977</v>
      </c>
      <c r="E561" s="1698"/>
      <c r="F561" s="1698"/>
      <c r="G561" s="1699"/>
      <c r="H561" s="1874" t="s">
        <v>1809</v>
      </c>
      <c r="I561" s="1875"/>
      <c r="J561" s="1875"/>
      <c r="K561" s="1875"/>
      <c r="L561" s="1875"/>
      <c r="M561" s="1875"/>
      <c r="N561" s="1875"/>
      <c r="O561" s="1875"/>
      <c r="P561" s="1875"/>
      <c r="Q561" s="1875"/>
      <c r="R561" s="1875"/>
      <c r="S561" s="1875"/>
      <c r="T561" s="1875"/>
      <c r="U561" s="1875"/>
      <c r="V561" s="1875"/>
      <c r="W561" s="1875"/>
      <c r="X561" s="1875"/>
      <c r="Y561" s="1875"/>
      <c r="Z561" s="1875"/>
      <c r="AA561" s="1875"/>
      <c r="AB561" s="1875"/>
      <c r="AC561" s="1875"/>
      <c r="AD561" s="1875"/>
      <c r="AE561" s="1875"/>
      <c r="AF561" s="1875"/>
      <c r="AG561" s="1875"/>
      <c r="AH561" s="1876"/>
    </row>
    <row r="562" spans="1:34" s="592" customFormat="1" ht="80.25" customHeight="1" thickBot="1">
      <c r="A562" s="605"/>
      <c r="D562" s="1700"/>
      <c r="E562" s="1701"/>
      <c r="F562" s="1701"/>
      <c r="G562" s="1702"/>
      <c r="H562" s="1827" t="s">
        <v>1978</v>
      </c>
      <c r="I562" s="1828"/>
      <c r="J562" s="1829"/>
      <c r="K562" s="1827" t="s">
        <v>1979</v>
      </c>
      <c r="L562" s="1828"/>
      <c r="M562" s="1829"/>
      <c r="N562" s="1827" t="s">
        <v>1980</v>
      </c>
      <c r="O562" s="1828"/>
      <c r="P562" s="1829"/>
      <c r="Q562" s="1827" t="s">
        <v>1981</v>
      </c>
      <c r="R562" s="1828"/>
      <c r="S562" s="1829"/>
      <c r="T562" s="1827" t="s">
        <v>1982</v>
      </c>
      <c r="U562" s="1828"/>
      <c r="V562" s="1829"/>
      <c r="W562" s="1827" t="s">
        <v>1983</v>
      </c>
      <c r="X562" s="1828"/>
      <c r="Y562" s="1829"/>
      <c r="Z562" s="1827" t="s">
        <v>1984</v>
      </c>
      <c r="AA562" s="1828"/>
      <c r="AB562" s="1829"/>
      <c r="AC562" s="1827" t="s">
        <v>1985</v>
      </c>
      <c r="AD562" s="1828"/>
      <c r="AE562" s="1829"/>
      <c r="AF562" s="1827" t="s">
        <v>1821</v>
      </c>
      <c r="AG562" s="1828"/>
      <c r="AH562" s="1829"/>
    </row>
    <row r="563" spans="1:34" s="592" customFormat="1" ht="15" thickBot="1">
      <c r="A563" s="605"/>
      <c r="D563" s="2190" t="s">
        <v>1945</v>
      </c>
      <c r="E563" s="1775"/>
      <c r="F563" s="1775"/>
      <c r="G563" s="1775"/>
      <c r="H563" s="1775"/>
      <c r="I563" s="1775"/>
      <c r="J563" s="1775"/>
      <c r="K563" s="1775"/>
      <c r="L563" s="1775"/>
      <c r="M563" s="1775"/>
      <c r="N563" s="1775"/>
      <c r="O563" s="1775"/>
      <c r="P563" s="1775"/>
      <c r="Q563" s="1775"/>
      <c r="R563" s="1775"/>
      <c r="S563" s="1775"/>
      <c r="T563" s="1775"/>
      <c r="U563" s="1775"/>
      <c r="V563" s="1775"/>
      <c r="W563" s="1775"/>
      <c r="X563" s="1775"/>
      <c r="Y563" s="1775"/>
      <c r="Z563" s="1775"/>
      <c r="AA563" s="1775"/>
      <c r="AB563" s="1775"/>
      <c r="AC563" s="1775"/>
      <c r="AD563" s="1775"/>
      <c r="AE563" s="1775"/>
      <c r="AF563" s="1775"/>
      <c r="AG563" s="1775"/>
      <c r="AH563" s="1776"/>
    </row>
    <row r="564" spans="1:34" s="592" customFormat="1" ht="22.5" customHeight="1">
      <c r="A564" s="605"/>
      <c r="D564" s="1754" t="s">
        <v>1946</v>
      </c>
      <c r="E564" s="1755"/>
      <c r="F564" s="1755"/>
      <c r="G564" s="1756"/>
      <c r="H564" s="2192">
        <f>'Notes- SK Template'!H392</f>
        <v>0</v>
      </c>
      <c r="I564" s="2193"/>
      <c r="J564" s="2194"/>
      <c r="K564" s="2195">
        <f>'Notes- SK Template'!K392</f>
        <v>0</v>
      </c>
      <c r="L564" s="2196"/>
      <c r="M564" s="2197"/>
      <c r="N564" s="2195">
        <f>'Notes- SK Template'!N392</f>
        <v>0</v>
      </c>
      <c r="O564" s="2196"/>
      <c r="P564" s="2197"/>
      <c r="Q564" s="2195">
        <f>'Notes- SK Template'!Q392</f>
        <v>0</v>
      </c>
      <c r="R564" s="2196"/>
      <c r="S564" s="2197"/>
      <c r="T564" s="2195">
        <f>'Notes- SK Template'!T392</f>
        <v>0</v>
      </c>
      <c r="U564" s="2196"/>
      <c r="V564" s="2197"/>
      <c r="W564" s="2195">
        <f>'Notes- SK Template'!W392</f>
        <v>0</v>
      </c>
      <c r="X564" s="2196"/>
      <c r="Y564" s="2197"/>
      <c r="Z564" s="2195">
        <f>'Notes- SK Template'!Z392</f>
        <v>0</v>
      </c>
      <c r="AA564" s="2196"/>
      <c r="AB564" s="2197"/>
      <c r="AC564" s="2195">
        <f>'Notes- SK Template'!AC392</f>
        <v>0</v>
      </c>
      <c r="AD564" s="2196"/>
      <c r="AE564" s="2197"/>
      <c r="AF564" s="1882">
        <f>'Notes- SK Template'!AF392</f>
        <v>0</v>
      </c>
      <c r="AG564" s="1883"/>
      <c r="AH564" s="1884"/>
    </row>
    <row r="565" spans="1:34" s="592" customFormat="1">
      <c r="A565" s="605"/>
      <c r="D565" s="2201" t="s">
        <v>1947</v>
      </c>
      <c r="E565" s="1787"/>
      <c r="F565" s="1787"/>
      <c r="G565" s="1788"/>
      <c r="H565" s="2202">
        <f>'Notes- SK Template'!H393</f>
        <v>0</v>
      </c>
      <c r="I565" s="2203"/>
      <c r="J565" s="2204"/>
      <c r="K565" s="2205">
        <f>'Notes- SK Template'!K393</f>
        <v>0</v>
      </c>
      <c r="L565" s="2206"/>
      <c r="M565" s="2207"/>
      <c r="N565" s="2205">
        <f>'Notes- SK Template'!N393</f>
        <v>0</v>
      </c>
      <c r="O565" s="2206"/>
      <c r="P565" s="2207"/>
      <c r="Q565" s="2205">
        <f>'Notes- SK Template'!Q393</f>
        <v>0</v>
      </c>
      <c r="R565" s="2206"/>
      <c r="S565" s="2207"/>
      <c r="T565" s="2205">
        <f>'Notes- SK Template'!T393</f>
        <v>0</v>
      </c>
      <c r="U565" s="2206"/>
      <c r="V565" s="2207"/>
      <c r="W565" s="2205">
        <f>'Notes- SK Template'!W393</f>
        <v>0</v>
      </c>
      <c r="X565" s="2206"/>
      <c r="Y565" s="2207"/>
      <c r="Z565" s="2205">
        <f>'Notes- SK Template'!Z393</f>
        <v>0</v>
      </c>
      <c r="AA565" s="2206"/>
      <c r="AB565" s="2207"/>
      <c r="AC565" s="2198">
        <f>'Notes- SK Template'!AC393</f>
        <v>0</v>
      </c>
      <c r="AD565" s="2199"/>
      <c r="AE565" s="2200"/>
      <c r="AF565" s="1885">
        <f>'Notes- SK Template'!AF393</f>
        <v>0</v>
      </c>
      <c r="AG565" s="1886"/>
      <c r="AH565" s="1887"/>
    </row>
    <row r="566" spans="1:34" s="592" customFormat="1">
      <c r="A566" s="605"/>
      <c r="D566" s="2201" t="s">
        <v>1948</v>
      </c>
      <c r="E566" s="1787"/>
      <c r="F566" s="1787"/>
      <c r="G566" s="1788"/>
      <c r="H566" s="2202">
        <f>'Notes- SK Template'!H394</f>
        <v>0</v>
      </c>
      <c r="I566" s="2203"/>
      <c r="J566" s="2204"/>
      <c r="K566" s="2205">
        <f>'Notes- SK Template'!K394</f>
        <v>0</v>
      </c>
      <c r="L566" s="2206"/>
      <c r="M566" s="2207"/>
      <c r="N566" s="2205">
        <f>'Notes- SK Template'!N394</f>
        <v>0</v>
      </c>
      <c r="O566" s="2206"/>
      <c r="P566" s="2207"/>
      <c r="Q566" s="2205">
        <f>'Notes- SK Template'!Q394</f>
        <v>0</v>
      </c>
      <c r="R566" s="2206"/>
      <c r="S566" s="2207"/>
      <c r="T566" s="2205">
        <f>'Notes- SK Template'!T394</f>
        <v>0</v>
      </c>
      <c r="U566" s="2206"/>
      <c r="V566" s="2207"/>
      <c r="W566" s="2205">
        <f>'Notes- SK Template'!W394</f>
        <v>0</v>
      </c>
      <c r="X566" s="2206"/>
      <c r="Y566" s="2207"/>
      <c r="Z566" s="2205">
        <f>'Notes- SK Template'!Z394</f>
        <v>0</v>
      </c>
      <c r="AA566" s="2206"/>
      <c r="AB566" s="2207"/>
      <c r="AC566" s="2198">
        <f>'Notes- SK Template'!AC394</f>
        <v>0</v>
      </c>
      <c r="AD566" s="2199"/>
      <c r="AE566" s="2200"/>
      <c r="AF566" s="1885">
        <f>'Notes- SK Template'!AF394</f>
        <v>0</v>
      </c>
      <c r="AG566" s="1886"/>
      <c r="AH566" s="1887"/>
    </row>
    <row r="567" spans="1:34" s="592" customFormat="1">
      <c r="A567" s="605"/>
      <c r="D567" s="2201" t="s">
        <v>1949</v>
      </c>
      <c r="E567" s="1787"/>
      <c r="F567" s="1787"/>
      <c r="G567" s="1788"/>
      <c r="H567" s="2202">
        <f>'Notes- SK Template'!H395</f>
        <v>0</v>
      </c>
      <c r="I567" s="2203"/>
      <c r="J567" s="2204"/>
      <c r="K567" s="2205">
        <f>'Notes- SK Template'!K395</f>
        <v>0</v>
      </c>
      <c r="L567" s="2206"/>
      <c r="M567" s="2207"/>
      <c r="N567" s="2205">
        <f>'Notes- SK Template'!N395</f>
        <v>0</v>
      </c>
      <c r="O567" s="2206"/>
      <c r="P567" s="2207"/>
      <c r="Q567" s="2205">
        <f>'Notes- SK Template'!Q395</f>
        <v>0</v>
      </c>
      <c r="R567" s="2206"/>
      <c r="S567" s="2207"/>
      <c r="T567" s="2205">
        <f>'Notes- SK Template'!T395</f>
        <v>0</v>
      </c>
      <c r="U567" s="2206"/>
      <c r="V567" s="2207"/>
      <c r="W567" s="2205">
        <f>'Notes- SK Template'!W395</f>
        <v>0</v>
      </c>
      <c r="X567" s="2206"/>
      <c r="Y567" s="2207"/>
      <c r="Z567" s="2205">
        <f>'Notes- SK Template'!Z395</f>
        <v>0</v>
      </c>
      <c r="AA567" s="2206"/>
      <c r="AB567" s="2207"/>
      <c r="AC567" s="2198">
        <f>'Notes- SK Template'!AC395</f>
        <v>0</v>
      </c>
      <c r="AD567" s="2199"/>
      <c r="AE567" s="2200"/>
      <c r="AF567" s="1885">
        <f>'Notes- SK Template'!AF395</f>
        <v>0</v>
      </c>
      <c r="AG567" s="1886"/>
      <c r="AH567" s="1887"/>
    </row>
    <row r="568" spans="1:34" s="592" customFormat="1" ht="22.5" customHeight="1" thickBot="1">
      <c r="A568" s="605"/>
      <c r="D568" s="1789" t="s">
        <v>1950</v>
      </c>
      <c r="E568" s="1790"/>
      <c r="F568" s="1790"/>
      <c r="G568" s="1791"/>
      <c r="H568" s="2208">
        <f>'Notes- SK Template'!H396</f>
        <v>0</v>
      </c>
      <c r="I568" s="2209"/>
      <c r="J568" s="2210"/>
      <c r="K568" s="2208">
        <f>'Notes- SK Template'!K396</f>
        <v>0</v>
      </c>
      <c r="L568" s="2209"/>
      <c r="M568" s="2210"/>
      <c r="N568" s="2208">
        <f>'Notes- SK Template'!N396</f>
        <v>0</v>
      </c>
      <c r="O568" s="2209"/>
      <c r="P568" s="2210"/>
      <c r="Q568" s="2208">
        <f>'Notes- SK Template'!Q396</f>
        <v>0</v>
      </c>
      <c r="R568" s="2209"/>
      <c r="S568" s="2210"/>
      <c r="T568" s="2208">
        <f>'Notes- SK Template'!T396</f>
        <v>0</v>
      </c>
      <c r="U568" s="2209"/>
      <c r="V568" s="2210"/>
      <c r="W568" s="2208">
        <f>'Notes- SK Template'!W396</f>
        <v>0</v>
      </c>
      <c r="X568" s="2209"/>
      <c r="Y568" s="2210"/>
      <c r="Z568" s="2208">
        <f>'Notes- SK Template'!Z396</f>
        <v>0</v>
      </c>
      <c r="AA568" s="2209"/>
      <c r="AB568" s="2210"/>
      <c r="AC568" s="2208">
        <f>'Notes- SK Template'!AC396</f>
        <v>0</v>
      </c>
      <c r="AD568" s="2209"/>
      <c r="AE568" s="2210"/>
      <c r="AF568" s="2208">
        <f>'Notes- SK Template'!AF396</f>
        <v>0</v>
      </c>
      <c r="AG568" s="2209"/>
      <c r="AH568" s="2210"/>
    </row>
    <row r="569" spans="1:34" s="592" customFormat="1" ht="15" thickBot="1">
      <c r="A569" s="605"/>
      <c r="D569" s="2190" t="s">
        <v>1952</v>
      </c>
      <c r="E569" s="1775"/>
      <c r="F569" s="1775"/>
      <c r="G569" s="1775"/>
      <c r="H569" s="1775"/>
      <c r="I569" s="1775"/>
      <c r="J569" s="1775"/>
      <c r="K569" s="1775"/>
      <c r="L569" s="1775"/>
      <c r="M569" s="1775"/>
      <c r="N569" s="1775"/>
      <c r="O569" s="1775"/>
      <c r="P569" s="1775"/>
      <c r="Q569" s="1775"/>
      <c r="R569" s="1775"/>
      <c r="S569" s="1775"/>
      <c r="T569" s="1775"/>
      <c r="U569" s="1775"/>
      <c r="V569" s="1775"/>
      <c r="W569" s="1775"/>
      <c r="X569" s="1775"/>
      <c r="Y569" s="1775"/>
      <c r="Z569" s="1775"/>
      <c r="AA569" s="1775"/>
      <c r="AB569" s="1775"/>
      <c r="AC569" s="1775"/>
      <c r="AD569" s="1775"/>
      <c r="AE569" s="1775"/>
      <c r="AF569" s="1775"/>
      <c r="AG569" s="1775"/>
      <c r="AH569" s="1776"/>
    </row>
    <row r="570" spans="1:34" s="592" customFormat="1" ht="22.5" customHeight="1">
      <c r="A570" s="605"/>
      <c r="D570" s="1754" t="s">
        <v>1946</v>
      </c>
      <c r="E570" s="1755"/>
      <c r="F570" s="1755"/>
      <c r="G570" s="1756"/>
      <c r="H570" s="2192">
        <f>'Notes- SK Template'!H398</f>
        <v>0</v>
      </c>
      <c r="I570" s="2193"/>
      <c r="J570" s="2194"/>
      <c r="K570" s="2195">
        <f>'Notes- SK Template'!K398</f>
        <v>0</v>
      </c>
      <c r="L570" s="2196"/>
      <c r="M570" s="2197"/>
      <c r="N570" s="2195">
        <f>'Notes- SK Template'!N398</f>
        <v>0</v>
      </c>
      <c r="O570" s="2196"/>
      <c r="P570" s="2197"/>
      <c r="Q570" s="2195">
        <f>'Notes- SK Template'!Q398</f>
        <v>0</v>
      </c>
      <c r="R570" s="2196"/>
      <c r="S570" s="2197"/>
      <c r="T570" s="2195">
        <f>'Notes- SK Template'!T398</f>
        <v>0</v>
      </c>
      <c r="U570" s="2196"/>
      <c r="V570" s="2197"/>
      <c r="W570" s="2195">
        <f>'Notes- SK Template'!W398</f>
        <v>0</v>
      </c>
      <c r="X570" s="2196"/>
      <c r="Y570" s="2197"/>
      <c r="Z570" s="2195">
        <f>'Notes- SK Template'!Z398</f>
        <v>0</v>
      </c>
      <c r="AA570" s="2196"/>
      <c r="AB570" s="2197"/>
      <c r="AC570" s="2195">
        <f>'Notes- SK Template'!AC398</f>
        <v>0</v>
      </c>
      <c r="AD570" s="2196"/>
      <c r="AE570" s="2197"/>
      <c r="AF570" s="1882">
        <f>'Notes- SK Template'!AF398</f>
        <v>0</v>
      </c>
      <c r="AG570" s="1883"/>
      <c r="AH570" s="1884"/>
    </row>
    <row r="571" spans="1:34" s="592" customFormat="1">
      <c r="A571" s="605"/>
      <c r="D571" s="1786" t="s">
        <v>1947</v>
      </c>
      <c r="E571" s="1787"/>
      <c r="F571" s="1787"/>
      <c r="G571" s="1788"/>
      <c r="H571" s="2202">
        <f>'Notes- SK Template'!H399</f>
        <v>0</v>
      </c>
      <c r="I571" s="2203"/>
      <c r="J571" s="2204"/>
      <c r="K571" s="2205">
        <f>'Notes- SK Template'!K399</f>
        <v>0</v>
      </c>
      <c r="L571" s="2206"/>
      <c r="M571" s="2207"/>
      <c r="N571" s="2205">
        <f>'Notes- SK Template'!N399</f>
        <v>0</v>
      </c>
      <c r="O571" s="2206"/>
      <c r="P571" s="2207"/>
      <c r="Q571" s="2205">
        <f>'Notes- SK Template'!Q399</f>
        <v>0</v>
      </c>
      <c r="R571" s="2206"/>
      <c r="S571" s="2207"/>
      <c r="T571" s="2205">
        <f>'Notes- SK Template'!T399</f>
        <v>0</v>
      </c>
      <c r="U571" s="2206"/>
      <c r="V571" s="2207"/>
      <c r="W571" s="2205">
        <f>'Notes- SK Template'!W399</f>
        <v>0</v>
      </c>
      <c r="X571" s="2206"/>
      <c r="Y571" s="2207"/>
      <c r="Z571" s="2205">
        <f>'Notes- SK Template'!Z399</f>
        <v>0</v>
      </c>
      <c r="AA571" s="2206"/>
      <c r="AB571" s="2207"/>
      <c r="AC571" s="2198">
        <f>'Notes- SK Template'!AC399</f>
        <v>0</v>
      </c>
      <c r="AD571" s="2199"/>
      <c r="AE571" s="2200"/>
      <c r="AF571" s="1885">
        <f>'Notes- SK Template'!AF399</f>
        <v>0</v>
      </c>
      <c r="AG571" s="1886"/>
      <c r="AH571" s="1887"/>
    </row>
    <row r="572" spans="1:34" s="592" customFormat="1">
      <c r="A572" s="605"/>
      <c r="D572" s="1786" t="s">
        <v>1948</v>
      </c>
      <c r="E572" s="1787"/>
      <c r="F572" s="1787"/>
      <c r="G572" s="1788"/>
      <c r="H572" s="2202">
        <f>'Notes- SK Template'!H400</f>
        <v>0</v>
      </c>
      <c r="I572" s="2203"/>
      <c r="J572" s="2204"/>
      <c r="K572" s="2205">
        <f>'Notes- SK Template'!K400</f>
        <v>0</v>
      </c>
      <c r="L572" s="2206"/>
      <c r="M572" s="2207"/>
      <c r="N572" s="2205">
        <f>'Notes- SK Template'!N400</f>
        <v>0</v>
      </c>
      <c r="O572" s="2206"/>
      <c r="P572" s="2207"/>
      <c r="Q572" s="2205">
        <f>'Notes- SK Template'!Q400</f>
        <v>0</v>
      </c>
      <c r="R572" s="2206"/>
      <c r="S572" s="2207"/>
      <c r="T572" s="2205">
        <f>'Notes- SK Template'!T400</f>
        <v>0</v>
      </c>
      <c r="U572" s="2206"/>
      <c r="V572" s="2207"/>
      <c r="W572" s="2205">
        <f>'Notes- SK Template'!W400</f>
        <v>0</v>
      </c>
      <c r="X572" s="2206"/>
      <c r="Y572" s="2207"/>
      <c r="Z572" s="2205">
        <f>'Notes- SK Template'!Z400</f>
        <v>0</v>
      </c>
      <c r="AA572" s="2206"/>
      <c r="AB572" s="2207"/>
      <c r="AC572" s="2198">
        <f>'Notes- SK Template'!AC400</f>
        <v>0</v>
      </c>
      <c r="AD572" s="2199"/>
      <c r="AE572" s="2200"/>
      <c r="AF572" s="1885">
        <f>'Notes- SK Template'!AF400</f>
        <v>0</v>
      </c>
      <c r="AG572" s="1886"/>
      <c r="AH572" s="1887"/>
    </row>
    <row r="573" spans="1:34" s="592" customFormat="1" ht="15" customHeight="1">
      <c r="A573" s="605"/>
      <c r="D573" s="1786" t="s">
        <v>1949</v>
      </c>
      <c r="E573" s="1787"/>
      <c r="F573" s="1787"/>
      <c r="G573" s="1788"/>
      <c r="H573" s="2202">
        <f>'Notes- SK Template'!H401</f>
        <v>0</v>
      </c>
      <c r="I573" s="2203"/>
      <c r="J573" s="2204"/>
      <c r="K573" s="2205">
        <f>'Notes- SK Template'!K401</f>
        <v>0</v>
      </c>
      <c r="L573" s="2206"/>
      <c r="M573" s="2207"/>
      <c r="N573" s="2205">
        <f>'Notes- SK Template'!N401</f>
        <v>0</v>
      </c>
      <c r="O573" s="2206"/>
      <c r="P573" s="2207"/>
      <c r="Q573" s="2205">
        <f>'Notes- SK Template'!Q401</f>
        <v>0</v>
      </c>
      <c r="R573" s="2206"/>
      <c r="S573" s="2207"/>
      <c r="T573" s="2205">
        <f>'Notes- SK Template'!T401</f>
        <v>0</v>
      </c>
      <c r="U573" s="2206"/>
      <c r="V573" s="2207"/>
      <c r="W573" s="2205">
        <f>'Notes- SK Template'!W401</f>
        <v>0</v>
      </c>
      <c r="X573" s="2206"/>
      <c r="Y573" s="2207"/>
      <c r="Z573" s="2205">
        <f>'Notes- SK Template'!Z401</f>
        <v>0</v>
      </c>
      <c r="AA573" s="2206"/>
      <c r="AB573" s="2207"/>
      <c r="AC573" s="2198">
        <f>'Notes- SK Template'!AC401</f>
        <v>0</v>
      </c>
      <c r="AD573" s="2199"/>
      <c r="AE573" s="2200"/>
      <c r="AF573" s="1885">
        <f>'Notes- SK Template'!AF401</f>
        <v>0</v>
      </c>
      <c r="AG573" s="1886"/>
      <c r="AH573" s="1887"/>
    </row>
    <row r="574" spans="1:34" s="592" customFormat="1" ht="22.5" customHeight="1" thickBot="1">
      <c r="A574" s="605"/>
      <c r="D574" s="1789" t="s">
        <v>1950</v>
      </c>
      <c r="E574" s="1790"/>
      <c r="F574" s="1790"/>
      <c r="G574" s="1791"/>
      <c r="H574" s="2208">
        <f>'Notes- SK Template'!H402</f>
        <v>0</v>
      </c>
      <c r="I574" s="2209"/>
      <c r="J574" s="2210"/>
      <c r="K574" s="2208">
        <f>'Notes- SK Template'!K402</f>
        <v>0</v>
      </c>
      <c r="L574" s="2209"/>
      <c r="M574" s="2210"/>
      <c r="N574" s="2208">
        <f>'Notes- SK Template'!N402</f>
        <v>0</v>
      </c>
      <c r="O574" s="2209"/>
      <c r="P574" s="2210"/>
      <c r="Q574" s="2208">
        <f>'Notes- SK Template'!Q402</f>
        <v>0</v>
      </c>
      <c r="R574" s="2209"/>
      <c r="S574" s="2210"/>
      <c r="T574" s="2208">
        <f>'Notes- SK Template'!T402</f>
        <v>0</v>
      </c>
      <c r="U574" s="2209"/>
      <c r="V574" s="2210"/>
      <c r="W574" s="2208">
        <f>'Notes- SK Template'!W402</f>
        <v>0</v>
      </c>
      <c r="X574" s="2209"/>
      <c r="Y574" s="2210"/>
      <c r="Z574" s="2208">
        <f>'Notes- SK Template'!Z402</f>
        <v>0</v>
      </c>
      <c r="AA574" s="2209"/>
      <c r="AB574" s="2210"/>
      <c r="AC574" s="2208">
        <f>'Notes- SK Template'!AC402</f>
        <v>0</v>
      </c>
      <c r="AD574" s="2209"/>
      <c r="AE574" s="2210"/>
      <c r="AF574" s="2208">
        <f>'Notes- SK Template'!AF402</f>
        <v>0</v>
      </c>
      <c r="AG574" s="2209"/>
      <c r="AH574" s="2210"/>
    </row>
    <row r="575" spans="1:34" s="592" customFormat="1" ht="14.25" customHeight="1" thickBot="1">
      <c r="A575" s="605"/>
      <c r="D575" s="2190" t="s">
        <v>1953</v>
      </c>
      <c r="E575" s="1775"/>
      <c r="F575" s="1775"/>
      <c r="G575" s="1775"/>
      <c r="H575" s="1775"/>
      <c r="I575" s="1775"/>
      <c r="J575" s="1775"/>
      <c r="K575" s="1775"/>
      <c r="L575" s="1775"/>
      <c r="M575" s="1775"/>
      <c r="N575" s="1775"/>
      <c r="O575" s="1775"/>
      <c r="P575" s="1775"/>
      <c r="Q575" s="1775"/>
      <c r="R575" s="1775"/>
      <c r="S575" s="1775"/>
      <c r="T575" s="1775"/>
      <c r="U575" s="1775"/>
      <c r="V575" s="1775"/>
      <c r="W575" s="1775"/>
      <c r="X575" s="1775"/>
      <c r="Y575" s="1775"/>
      <c r="Z575" s="1775"/>
      <c r="AA575" s="1775"/>
      <c r="AB575" s="1775"/>
      <c r="AC575" s="1775"/>
      <c r="AD575" s="1775"/>
      <c r="AE575" s="1775"/>
      <c r="AF575" s="1775"/>
      <c r="AG575" s="1775"/>
      <c r="AH575" s="1776"/>
    </row>
    <row r="576" spans="1:34" s="592" customFormat="1" ht="22.5" customHeight="1">
      <c r="A576" s="605"/>
      <c r="D576" s="1754" t="s">
        <v>1946</v>
      </c>
      <c r="E576" s="1755"/>
      <c r="F576" s="1755"/>
      <c r="G576" s="1756"/>
      <c r="H576" s="2211">
        <f>'Notes- SK Template'!H404</f>
        <v>0</v>
      </c>
      <c r="I576" s="2212"/>
      <c r="J576" s="2213"/>
      <c r="K576" s="2211">
        <f>'Notes- SK Template'!K404</f>
        <v>0</v>
      </c>
      <c r="L576" s="2212"/>
      <c r="M576" s="2213"/>
      <c r="N576" s="2211">
        <f>'Notes- SK Template'!N404</f>
        <v>0</v>
      </c>
      <c r="O576" s="2212"/>
      <c r="P576" s="2213"/>
      <c r="Q576" s="2211">
        <f>'Notes- SK Template'!Q404</f>
        <v>0</v>
      </c>
      <c r="R576" s="2212"/>
      <c r="S576" s="2213"/>
      <c r="T576" s="2211">
        <f>'Notes- SK Template'!T404</f>
        <v>0</v>
      </c>
      <c r="U576" s="2212"/>
      <c r="V576" s="2213"/>
      <c r="W576" s="2211">
        <f>'Notes- SK Template'!W404</f>
        <v>0</v>
      </c>
      <c r="X576" s="2212"/>
      <c r="Y576" s="2213"/>
      <c r="Z576" s="2211">
        <f>'Notes- SK Template'!Z404</f>
        <v>0</v>
      </c>
      <c r="AA576" s="2212"/>
      <c r="AB576" s="2213"/>
      <c r="AC576" s="2211">
        <f>'Notes- SK Template'!AC404</f>
        <v>0</v>
      </c>
      <c r="AD576" s="2212"/>
      <c r="AE576" s="2213"/>
      <c r="AF576" s="2211">
        <f>'Notes- SK Template'!AF404</f>
        <v>0</v>
      </c>
      <c r="AG576" s="2212"/>
      <c r="AH576" s="2213"/>
    </row>
    <row r="577" spans="1:34" s="592" customFormat="1" ht="22.5" customHeight="1" thickBot="1">
      <c r="A577" s="605"/>
      <c r="D577" s="1789" t="s">
        <v>1950</v>
      </c>
      <c r="E577" s="1790"/>
      <c r="F577" s="1790"/>
      <c r="G577" s="1791"/>
      <c r="H577" s="2208">
        <f>'Notes- SK Template'!H405</f>
        <v>0</v>
      </c>
      <c r="I577" s="2209"/>
      <c r="J577" s="2210"/>
      <c r="K577" s="2208">
        <f>'Notes- SK Template'!K405</f>
        <v>0</v>
      </c>
      <c r="L577" s="2209"/>
      <c r="M577" s="2210"/>
      <c r="N577" s="2208">
        <f>'Notes- SK Template'!N405</f>
        <v>0</v>
      </c>
      <c r="O577" s="2209"/>
      <c r="P577" s="2210"/>
      <c r="Q577" s="2208">
        <f>'Notes- SK Template'!Q405</f>
        <v>0</v>
      </c>
      <c r="R577" s="2209"/>
      <c r="S577" s="2210"/>
      <c r="T577" s="2208">
        <f>'Notes- SK Template'!T405</f>
        <v>0</v>
      </c>
      <c r="U577" s="2209"/>
      <c r="V577" s="2210"/>
      <c r="W577" s="2208">
        <f>'Notes- SK Template'!W405</f>
        <v>0</v>
      </c>
      <c r="X577" s="2209"/>
      <c r="Y577" s="2210"/>
      <c r="Z577" s="2208">
        <f>'Notes- SK Template'!Z405</f>
        <v>0</v>
      </c>
      <c r="AA577" s="2209"/>
      <c r="AB577" s="2210"/>
      <c r="AC577" s="2208">
        <f>'Notes- SK Template'!AC405</f>
        <v>0</v>
      </c>
      <c r="AD577" s="2209"/>
      <c r="AE577" s="2210"/>
      <c r="AF577" s="2208">
        <f>'Notes- SK Template'!AF405</f>
        <v>0</v>
      </c>
      <c r="AG577" s="2209"/>
      <c r="AH577" s="2210"/>
    </row>
    <row r="578" spans="1:34" s="592" customFormat="1" ht="15" customHeight="1">
      <c r="A578" s="605"/>
      <c r="D578" s="922"/>
      <c r="E578" s="921"/>
      <c r="F578" s="921"/>
      <c r="G578" s="921"/>
      <c r="H578" s="921"/>
      <c r="I578" s="921"/>
      <c r="J578" s="921"/>
      <c r="K578" s="921"/>
      <c r="L578" s="921"/>
      <c r="M578" s="921"/>
      <c r="N578" s="921"/>
      <c r="O578" s="921"/>
      <c r="P578" s="921"/>
      <c r="Q578" s="921"/>
      <c r="R578" s="921"/>
      <c r="S578" s="921"/>
      <c r="T578" s="921"/>
      <c r="U578" s="921"/>
      <c r="V578" s="921"/>
      <c r="W578" s="921"/>
      <c r="X578" s="921"/>
      <c r="Y578" s="921"/>
      <c r="Z578" s="921"/>
      <c r="AA578" s="921"/>
      <c r="AB578" s="921"/>
      <c r="AC578" s="921"/>
      <c r="AD578" s="921"/>
      <c r="AE578" s="921"/>
      <c r="AF578" s="921"/>
      <c r="AG578" s="921"/>
    </row>
    <row r="579" spans="1:34" s="592" customFormat="1" ht="15" thickBot="1">
      <c r="A579" s="605"/>
      <c r="D579" s="922"/>
      <c r="E579" s="921"/>
      <c r="F579" s="921"/>
      <c r="G579" s="921"/>
      <c r="H579" s="921"/>
      <c r="I579" s="921"/>
      <c r="J579" s="921"/>
      <c r="K579" s="921"/>
      <c r="L579" s="921"/>
      <c r="M579" s="921"/>
      <c r="N579" s="921"/>
      <c r="O579" s="921"/>
      <c r="P579" s="921"/>
      <c r="Q579" s="921"/>
      <c r="R579" s="921"/>
      <c r="S579" s="921"/>
      <c r="T579" s="921"/>
      <c r="U579" s="921"/>
      <c r="V579" s="921"/>
      <c r="W579" s="921"/>
      <c r="X579" s="921"/>
      <c r="Y579" s="921"/>
      <c r="Z579" s="921"/>
      <c r="AA579" s="921"/>
      <c r="AB579" s="921"/>
      <c r="AC579" s="921"/>
      <c r="AD579" s="921"/>
      <c r="AE579" s="921"/>
      <c r="AF579" s="921"/>
      <c r="AG579" s="921"/>
    </row>
    <row r="580" spans="1:34" s="592" customFormat="1" ht="15" customHeight="1" thickBot="1">
      <c r="A580" s="605" t="s">
        <v>1470</v>
      </c>
      <c r="D580" s="1697" t="s">
        <v>1977</v>
      </c>
      <c r="E580" s="1698"/>
      <c r="F580" s="1698"/>
      <c r="G580" s="1699"/>
      <c r="H580" s="1874" t="s">
        <v>1954</v>
      </c>
      <c r="I580" s="1875"/>
      <c r="J580" s="1875"/>
      <c r="K580" s="1875"/>
      <c r="L580" s="1875"/>
      <c r="M580" s="1875"/>
      <c r="N580" s="1875"/>
      <c r="O580" s="1875"/>
      <c r="P580" s="1875"/>
      <c r="Q580" s="1875"/>
      <c r="R580" s="1875"/>
      <c r="S580" s="1875"/>
      <c r="T580" s="1875"/>
      <c r="U580" s="1875"/>
      <c r="V580" s="1875"/>
      <c r="W580" s="1875"/>
      <c r="X580" s="1875"/>
      <c r="Y580" s="1875"/>
      <c r="Z580" s="1875"/>
      <c r="AA580" s="1875"/>
      <c r="AB580" s="1875"/>
      <c r="AC580" s="1875"/>
      <c r="AD580" s="1875"/>
      <c r="AE580" s="1875"/>
      <c r="AF580" s="1875"/>
      <c r="AG580" s="1875"/>
      <c r="AH580" s="1876"/>
    </row>
    <row r="581" spans="1:34" s="592" customFormat="1" ht="80.25" customHeight="1" thickBot="1">
      <c r="A581" s="605"/>
      <c r="D581" s="1700"/>
      <c r="E581" s="1701"/>
      <c r="F581" s="1701"/>
      <c r="G581" s="1702"/>
      <c r="H581" s="1827" t="s">
        <v>1978</v>
      </c>
      <c r="I581" s="1828"/>
      <c r="J581" s="1829"/>
      <c r="K581" s="1827" t="s">
        <v>1979</v>
      </c>
      <c r="L581" s="1828"/>
      <c r="M581" s="1829"/>
      <c r="N581" s="1827" t="s">
        <v>1980</v>
      </c>
      <c r="O581" s="1828"/>
      <c r="P581" s="1829"/>
      <c r="Q581" s="1827" t="s">
        <v>1981</v>
      </c>
      <c r="R581" s="1828"/>
      <c r="S581" s="1829"/>
      <c r="T581" s="1827" t="s">
        <v>1982</v>
      </c>
      <c r="U581" s="1828"/>
      <c r="V581" s="1829"/>
      <c r="W581" s="1827" t="s">
        <v>1983</v>
      </c>
      <c r="X581" s="1828"/>
      <c r="Y581" s="1829"/>
      <c r="Z581" s="1827" t="s">
        <v>1984</v>
      </c>
      <c r="AA581" s="1828"/>
      <c r="AB581" s="1829"/>
      <c r="AC581" s="1827" t="s">
        <v>1985</v>
      </c>
      <c r="AD581" s="1828"/>
      <c r="AE581" s="1829"/>
      <c r="AF581" s="1827" t="s">
        <v>1821</v>
      </c>
      <c r="AG581" s="1828"/>
      <c r="AH581" s="1829"/>
    </row>
    <row r="582" spans="1:34" s="592" customFormat="1" ht="15" thickBot="1">
      <c r="A582" s="605"/>
      <c r="D582" s="2190" t="s">
        <v>1945</v>
      </c>
      <c r="E582" s="1775"/>
      <c r="F582" s="1775"/>
      <c r="G582" s="1775"/>
      <c r="H582" s="1775"/>
      <c r="I582" s="1775"/>
      <c r="J582" s="1775"/>
      <c r="K582" s="1775"/>
      <c r="L582" s="1775"/>
      <c r="M582" s="1775"/>
      <c r="N582" s="1775"/>
      <c r="O582" s="1775"/>
      <c r="P582" s="1775"/>
      <c r="Q582" s="1775"/>
      <c r="R582" s="1775"/>
      <c r="S582" s="1775"/>
      <c r="T582" s="1775"/>
      <c r="U582" s="1775"/>
      <c r="V582" s="1775"/>
      <c r="W582" s="1775"/>
      <c r="X582" s="1775"/>
      <c r="Y582" s="1775"/>
      <c r="Z582" s="1775"/>
      <c r="AA582" s="1775"/>
      <c r="AB582" s="1775"/>
      <c r="AC582" s="1775"/>
      <c r="AD582" s="1775"/>
      <c r="AE582" s="1775"/>
      <c r="AF582" s="1775"/>
      <c r="AG582" s="1775"/>
      <c r="AH582" s="1776"/>
    </row>
    <row r="583" spans="1:34" s="592" customFormat="1" ht="22.5" customHeight="1">
      <c r="A583" s="605"/>
      <c r="D583" s="1754" t="s">
        <v>1946</v>
      </c>
      <c r="E583" s="1755"/>
      <c r="F583" s="1755"/>
      <c r="G583" s="1756"/>
      <c r="H583" s="2223">
        <f>'Notes- SK Template'!H411</f>
        <v>0</v>
      </c>
      <c r="I583" s="2224"/>
      <c r="J583" s="2225"/>
      <c r="K583" s="2214">
        <f>'Notes- SK Template'!K411</f>
        <v>0</v>
      </c>
      <c r="L583" s="2215"/>
      <c r="M583" s="2216"/>
      <c r="N583" s="2214">
        <f>'Notes- SK Template'!N411</f>
        <v>0</v>
      </c>
      <c r="O583" s="2215"/>
      <c r="P583" s="2216"/>
      <c r="Q583" s="2214">
        <f>'Notes- SK Template'!Q411</f>
        <v>0</v>
      </c>
      <c r="R583" s="2215"/>
      <c r="S583" s="2216"/>
      <c r="T583" s="2214">
        <f>'Notes- SK Template'!T411</f>
        <v>0</v>
      </c>
      <c r="U583" s="2215"/>
      <c r="V583" s="2216"/>
      <c r="W583" s="2214">
        <f>'Notes- SK Template'!W411</f>
        <v>0</v>
      </c>
      <c r="X583" s="2215"/>
      <c r="Y583" s="2216"/>
      <c r="Z583" s="2214">
        <f>'Notes- SK Template'!Z411</f>
        <v>0</v>
      </c>
      <c r="AA583" s="2215"/>
      <c r="AB583" s="2216"/>
      <c r="AC583" s="2214">
        <f>'Notes- SK Template'!AC411</f>
        <v>0</v>
      </c>
      <c r="AD583" s="2215"/>
      <c r="AE583" s="2216"/>
      <c r="AF583" s="1882">
        <f>'Notes- SK Template'!AF411</f>
        <v>0</v>
      </c>
      <c r="AG583" s="1883"/>
      <c r="AH583" s="1884"/>
    </row>
    <row r="584" spans="1:34" s="592" customFormat="1">
      <c r="A584" s="605"/>
      <c r="D584" s="2201" t="s">
        <v>1947</v>
      </c>
      <c r="E584" s="1787"/>
      <c r="F584" s="1787"/>
      <c r="G584" s="1788"/>
      <c r="H584" s="2217">
        <f>'Notes- SK Template'!H412</f>
        <v>0</v>
      </c>
      <c r="I584" s="2218"/>
      <c r="J584" s="2219"/>
      <c r="K584" s="2220">
        <f>'Notes- SK Template'!K412</f>
        <v>0</v>
      </c>
      <c r="L584" s="2221"/>
      <c r="M584" s="2222"/>
      <c r="N584" s="2220">
        <f>'Notes- SK Template'!N412</f>
        <v>0</v>
      </c>
      <c r="O584" s="2221"/>
      <c r="P584" s="2222"/>
      <c r="Q584" s="2220">
        <f>'Notes- SK Template'!Q412</f>
        <v>0</v>
      </c>
      <c r="R584" s="2221"/>
      <c r="S584" s="2222"/>
      <c r="T584" s="2220">
        <f>'Notes- SK Template'!T412</f>
        <v>0</v>
      </c>
      <c r="U584" s="2221"/>
      <c r="V584" s="2222"/>
      <c r="W584" s="2220">
        <f>'Notes- SK Template'!W412</f>
        <v>0</v>
      </c>
      <c r="X584" s="2221"/>
      <c r="Y584" s="2222"/>
      <c r="Z584" s="2220">
        <f>'Notes- SK Template'!Z412</f>
        <v>0</v>
      </c>
      <c r="AA584" s="2221"/>
      <c r="AB584" s="2222"/>
      <c r="AC584" s="2220">
        <f>'Notes- SK Template'!AC412</f>
        <v>0</v>
      </c>
      <c r="AD584" s="2221"/>
      <c r="AE584" s="2222"/>
      <c r="AF584" s="1885">
        <f>'Notes- SK Template'!AF412</f>
        <v>0</v>
      </c>
      <c r="AG584" s="1886"/>
      <c r="AH584" s="1887"/>
    </row>
    <row r="585" spans="1:34" s="592" customFormat="1">
      <c r="A585" s="605"/>
      <c r="D585" s="2201" t="s">
        <v>1948</v>
      </c>
      <c r="E585" s="1787"/>
      <c r="F585" s="1787"/>
      <c r="G585" s="1788"/>
      <c r="H585" s="2217">
        <f>'Notes- SK Template'!H413</f>
        <v>0</v>
      </c>
      <c r="I585" s="2218"/>
      <c r="J585" s="2219"/>
      <c r="K585" s="2220">
        <f>'Notes- SK Template'!K413</f>
        <v>0</v>
      </c>
      <c r="L585" s="2221"/>
      <c r="M585" s="2222"/>
      <c r="N585" s="2220">
        <f>'Notes- SK Template'!N413</f>
        <v>0</v>
      </c>
      <c r="O585" s="2221"/>
      <c r="P585" s="2222"/>
      <c r="Q585" s="2220">
        <f>'Notes- SK Template'!Q413</f>
        <v>0</v>
      </c>
      <c r="R585" s="2221"/>
      <c r="S585" s="2222"/>
      <c r="T585" s="2220">
        <f>'Notes- SK Template'!T413</f>
        <v>0</v>
      </c>
      <c r="U585" s="2221"/>
      <c r="V585" s="2222"/>
      <c r="W585" s="2220">
        <f>'Notes- SK Template'!W413</f>
        <v>0</v>
      </c>
      <c r="X585" s="2221"/>
      <c r="Y585" s="2222"/>
      <c r="Z585" s="2220">
        <f>'Notes- SK Template'!Z413</f>
        <v>0</v>
      </c>
      <c r="AA585" s="2221"/>
      <c r="AB585" s="2222"/>
      <c r="AC585" s="2220">
        <f>'Notes- SK Template'!AC413</f>
        <v>0</v>
      </c>
      <c r="AD585" s="2221"/>
      <c r="AE585" s="2222"/>
      <c r="AF585" s="1885">
        <f>'Notes- SK Template'!AF413</f>
        <v>0</v>
      </c>
      <c r="AG585" s="1886"/>
      <c r="AH585" s="1887"/>
    </row>
    <row r="586" spans="1:34" s="592" customFormat="1">
      <c r="A586" s="605"/>
      <c r="D586" s="2201" t="s">
        <v>1949</v>
      </c>
      <c r="E586" s="1787"/>
      <c r="F586" s="1787"/>
      <c r="G586" s="1788"/>
      <c r="H586" s="2217">
        <f>'Notes- SK Template'!H414</f>
        <v>0</v>
      </c>
      <c r="I586" s="2218"/>
      <c r="J586" s="2219"/>
      <c r="K586" s="2220">
        <f>'Notes- SK Template'!K414</f>
        <v>0</v>
      </c>
      <c r="L586" s="2221"/>
      <c r="M586" s="2222"/>
      <c r="N586" s="2220">
        <f>'Notes- SK Template'!N414</f>
        <v>0</v>
      </c>
      <c r="O586" s="2221"/>
      <c r="P586" s="2222"/>
      <c r="Q586" s="2220">
        <f>'Notes- SK Template'!Q414</f>
        <v>0</v>
      </c>
      <c r="R586" s="2221"/>
      <c r="S586" s="2222"/>
      <c r="T586" s="2220">
        <f>'Notes- SK Template'!T414</f>
        <v>0</v>
      </c>
      <c r="U586" s="2221"/>
      <c r="V586" s="2222"/>
      <c r="W586" s="2220">
        <f>'Notes- SK Template'!W414</f>
        <v>0</v>
      </c>
      <c r="X586" s="2221"/>
      <c r="Y586" s="2222"/>
      <c r="Z586" s="2220">
        <f>'Notes- SK Template'!Z414</f>
        <v>0</v>
      </c>
      <c r="AA586" s="2221"/>
      <c r="AB586" s="2222"/>
      <c r="AC586" s="2220">
        <f>'Notes- SK Template'!AC414</f>
        <v>0</v>
      </c>
      <c r="AD586" s="2221"/>
      <c r="AE586" s="2222"/>
      <c r="AF586" s="1885">
        <f>'Notes- SK Template'!AF414</f>
        <v>0</v>
      </c>
      <c r="AG586" s="1886"/>
      <c r="AH586" s="1887"/>
    </row>
    <row r="587" spans="1:34" s="592" customFormat="1" ht="22.5" customHeight="1" thickBot="1">
      <c r="A587" s="605"/>
      <c r="D587" s="1789" t="s">
        <v>1950</v>
      </c>
      <c r="E587" s="1790"/>
      <c r="F587" s="1790"/>
      <c r="G587" s="1791"/>
      <c r="H587" s="2208">
        <f>'Notes- SK Template'!H415</f>
        <v>0</v>
      </c>
      <c r="I587" s="2209"/>
      <c r="J587" s="2210"/>
      <c r="K587" s="2208">
        <f>'Notes- SK Template'!K415</f>
        <v>0</v>
      </c>
      <c r="L587" s="2209"/>
      <c r="M587" s="2210"/>
      <c r="N587" s="2208">
        <f>'Notes- SK Template'!N415</f>
        <v>0</v>
      </c>
      <c r="O587" s="2209"/>
      <c r="P587" s="2210"/>
      <c r="Q587" s="2208">
        <f>'Notes- SK Template'!Q415</f>
        <v>0</v>
      </c>
      <c r="R587" s="2209"/>
      <c r="S587" s="2210"/>
      <c r="T587" s="2208">
        <f>'Notes- SK Template'!T415</f>
        <v>0</v>
      </c>
      <c r="U587" s="2209"/>
      <c r="V587" s="2210"/>
      <c r="W587" s="2208">
        <f>'Notes- SK Template'!W415</f>
        <v>0</v>
      </c>
      <c r="X587" s="2209"/>
      <c r="Y587" s="2210"/>
      <c r="Z587" s="2208">
        <f>'Notes- SK Template'!Z415</f>
        <v>0</v>
      </c>
      <c r="AA587" s="2209"/>
      <c r="AB587" s="2210"/>
      <c r="AC587" s="2208">
        <f>'Notes- SK Template'!AC415</f>
        <v>0</v>
      </c>
      <c r="AD587" s="2209"/>
      <c r="AE587" s="2210"/>
      <c r="AF587" s="2208">
        <f>'Notes- SK Template'!AF415</f>
        <v>0</v>
      </c>
      <c r="AG587" s="2209"/>
      <c r="AH587" s="2210"/>
    </row>
    <row r="588" spans="1:34" s="592" customFormat="1" ht="14.25" customHeight="1" thickBot="1">
      <c r="A588" s="605"/>
      <c r="D588" s="2190" t="s">
        <v>1952</v>
      </c>
      <c r="E588" s="1775"/>
      <c r="F588" s="1775"/>
      <c r="G588" s="1775"/>
      <c r="H588" s="1775"/>
      <c r="I588" s="1775"/>
      <c r="J588" s="1775"/>
      <c r="K588" s="1775"/>
      <c r="L588" s="1775"/>
      <c r="M588" s="1775"/>
      <c r="N588" s="1775"/>
      <c r="O588" s="1775"/>
      <c r="P588" s="1775"/>
      <c r="Q588" s="1775"/>
      <c r="R588" s="1775"/>
      <c r="S588" s="1775"/>
      <c r="T588" s="1775"/>
      <c r="U588" s="1775"/>
      <c r="V588" s="1775"/>
      <c r="W588" s="1775"/>
      <c r="X588" s="1775"/>
      <c r="Y588" s="1775"/>
      <c r="Z588" s="1775"/>
      <c r="AA588" s="1775"/>
      <c r="AB588" s="1775"/>
      <c r="AC588" s="1775"/>
      <c r="AD588" s="1775"/>
      <c r="AE588" s="1775"/>
      <c r="AF588" s="1775"/>
      <c r="AG588" s="1775"/>
      <c r="AH588" s="1776"/>
    </row>
    <row r="589" spans="1:34" s="592" customFormat="1" ht="22.5" customHeight="1">
      <c r="A589" s="605"/>
      <c r="D589" s="1754" t="s">
        <v>1946</v>
      </c>
      <c r="E589" s="1755"/>
      <c r="F589" s="1755"/>
      <c r="G589" s="1756"/>
      <c r="H589" s="2223">
        <f>'Notes- SK Template'!H417</f>
        <v>0</v>
      </c>
      <c r="I589" s="2224"/>
      <c r="J589" s="2225"/>
      <c r="K589" s="2214">
        <f>'Notes- SK Template'!K417</f>
        <v>0</v>
      </c>
      <c r="L589" s="2215"/>
      <c r="M589" s="2216"/>
      <c r="N589" s="2214">
        <f>'Notes- SK Template'!N417</f>
        <v>0</v>
      </c>
      <c r="O589" s="2215"/>
      <c r="P589" s="2216"/>
      <c r="Q589" s="2214">
        <f>'Notes- SK Template'!Q417</f>
        <v>0</v>
      </c>
      <c r="R589" s="2215"/>
      <c r="S589" s="2216"/>
      <c r="T589" s="2214">
        <f>'Notes- SK Template'!T417</f>
        <v>0</v>
      </c>
      <c r="U589" s="2215"/>
      <c r="V589" s="2216"/>
      <c r="W589" s="2214">
        <f>'Notes- SK Template'!W417</f>
        <v>0</v>
      </c>
      <c r="X589" s="2215"/>
      <c r="Y589" s="2216"/>
      <c r="Z589" s="2214">
        <f>'Notes- SK Template'!Z417</f>
        <v>0</v>
      </c>
      <c r="AA589" s="2215"/>
      <c r="AB589" s="2216"/>
      <c r="AC589" s="2214">
        <f>'Notes- SK Template'!AC417</f>
        <v>0</v>
      </c>
      <c r="AD589" s="2215"/>
      <c r="AE589" s="2216"/>
      <c r="AF589" s="2229">
        <f>'Notes- SK Template'!AF417</f>
        <v>0</v>
      </c>
      <c r="AG589" s="2230"/>
      <c r="AH589" s="2231"/>
    </row>
    <row r="590" spans="1:34" s="592" customFormat="1">
      <c r="A590" s="605"/>
      <c r="D590" s="1786" t="s">
        <v>1947</v>
      </c>
      <c r="E590" s="1787"/>
      <c r="F590" s="1787"/>
      <c r="G590" s="1788"/>
      <c r="H590" s="2217">
        <f>'Notes- SK Template'!H418</f>
        <v>0</v>
      </c>
      <c r="I590" s="2218"/>
      <c r="J590" s="2219"/>
      <c r="K590" s="2220">
        <f>'Notes- SK Template'!K418</f>
        <v>0</v>
      </c>
      <c r="L590" s="2221"/>
      <c r="M590" s="2222"/>
      <c r="N590" s="2220">
        <f>'Notes- SK Template'!N418</f>
        <v>0</v>
      </c>
      <c r="O590" s="2221"/>
      <c r="P590" s="2222"/>
      <c r="Q590" s="2220">
        <f>'Notes- SK Template'!Q418</f>
        <v>0</v>
      </c>
      <c r="R590" s="2221"/>
      <c r="S590" s="2222"/>
      <c r="T590" s="2220">
        <f>'Notes- SK Template'!T418</f>
        <v>0</v>
      </c>
      <c r="U590" s="2221"/>
      <c r="V590" s="2222"/>
      <c r="W590" s="2220">
        <f>'Notes- SK Template'!W418</f>
        <v>0</v>
      </c>
      <c r="X590" s="2221"/>
      <c r="Y590" s="2222"/>
      <c r="Z590" s="2220">
        <f>'Notes- SK Template'!Z418</f>
        <v>0</v>
      </c>
      <c r="AA590" s="2221"/>
      <c r="AB590" s="2222"/>
      <c r="AC590" s="2220">
        <f>'Notes- SK Template'!AC418</f>
        <v>0</v>
      </c>
      <c r="AD590" s="2221"/>
      <c r="AE590" s="2222"/>
      <c r="AF590" s="2226">
        <f>'Notes- SK Template'!AF418</f>
        <v>0</v>
      </c>
      <c r="AG590" s="2227"/>
      <c r="AH590" s="2228"/>
    </row>
    <row r="591" spans="1:34" s="592" customFormat="1">
      <c r="A591" s="605"/>
      <c r="D591" s="1786" t="s">
        <v>1948</v>
      </c>
      <c r="E591" s="1787"/>
      <c r="F591" s="1787"/>
      <c r="G591" s="1788"/>
      <c r="H591" s="2217">
        <f>'Notes- SK Template'!H419</f>
        <v>0</v>
      </c>
      <c r="I591" s="2218"/>
      <c r="J591" s="2219"/>
      <c r="K591" s="2220">
        <f>'Notes- SK Template'!K419</f>
        <v>0</v>
      </c>
      <c r="L591" s="2221"/>
      <c r="M591" s="2222"/>
      <c r="N591" s="2220">
        <f>'Notes- SK Template'!N419</f>
        <v>0</v>
      </c>
      <c r="O591" s="2221"/>
      <c r="P591" s="2222"/>
      <c r="Q591" s="2220">
        <f>'Notes- SK Template'!Q419</f>
        <v>0</v>
      </c>
      <c r="R591" s="2221"/>
      <c r="S591" s="2222"/>
      <c r="T591" s="2220">
        <f>'Notes- SK Template'!T419</f>
        <v>0</v>
      </c>
      <c r="U591" s="2221"/>
      <c r="V591" s="2222"/>
      <c r="W591" s="2220">
        <f>'Notes- SK Template'!W419</f>
        <v>0</v>
      </c>
      <c r="X591" s="2221"/>
      <c r="Y591" s="2222"/>
      <c r="Z591" s="2220">
        <f>'Notes- SK Template'!Z419</f>
        <v>0</v>
      </c>
      <c r="AA591" s="2221"/>
      <c r="AB591" s="2222"/>
      <c r="AC591" s="2220">
        <f>'Notes- SK Template'!AC419</f>
        <v>0</v>
      </c>
      <c r="AD591" s="2221"/>
      <c r="AE591" s="2222"/>
      <c r="AF591" s="2226">
        <f>'Notes- SK Template'!AF419</f>
        <v>0</v>
      </c>
      <c r="AG591" s="2227"/>
      <c r="AH591" s="2228"/>
    </row>
    <row r="592" spans="1:34" s="592" customFormat="1" ht="15" customHeight="1">
      <c r="A592" s="605"/>
      <c r="D592" s="1786" t="s">
        <v>1949</v>
      </c>
      <c r="E592" s="1787"/>
      <c r="F592" s="1787"/>
      <c r="G592" s="1788"/>
      <c r="H592" s="2217">
        <f>'Notes- SK Template'!H420</f>
        <v>0</v>
      </c>
      <c r="I592" s="2218"/>
      <c r="J592" s="2219"/>
      <c r="K592" s="2220">
        <f>'Notes- SK Template'!K420</f>
        <v>0</v>
      </c>
      <c r="L592" s="2221"/>
      <c r="M592" s="2222"/>
      <c r="N592" s="2220">
        <f>'Notes- SK Template'!N420</f>
        <v>0</v>
      </c>
      <c r="O592" s="2221"/>
      <c r="P592" s="2222"/>
      <c r="Q592" s="2220">
        <f>'Notes- SK Template'!Q420</f>
        <v>0</v>
      </c>
      <c r="R592" s="2221"/>
      <c r="S592" s="2222"/>
      <c r="T592" s="2220">
        <f>'Notes- SK Template'!T420</f>
        <v>0</v>
      </c>
      <c r="U592" s="2221"/>
      <c r="V592" s="2222"/>
      <c r="W592" s="2220">
        <f>'Notes- SK Template'!W420</f>
        <v>0</v>
      </c>
      <c r="X592" s="2221"/>
      <c r="Y592" s="2222"/>
      <c r="Z592" s="2220">
        <f>'Notes- SK Template'!Z420</f>
        <v>0</v>
      </c>
      <c r="AA592" s="2221"/>
      <c r="AB592" s="2222"/>
      <c r="AC592" s="2220">
        <f>'Notes- SK Template'!AC420</f>
        <v>0</v>
      </c>
      <c r="AD592" s="2221"/>
      <c r="AE592" s="2222"/>
      <c r="AF592" s="2226">
        <f>'Notes- SK Template'!AF420</f>
        <v>0</v>
      </c>
      <c r="AG592" s="2227"/>
      <c r="AH592" s="2228"/>
    </row>
    <row r="593" spans="1:34" s="592" customFormat="1" ht="22.5" customHeight="1" thickBot="1">
      <c r="A593" s="605"/>
      <c r="D593" s="1789" t="s">
        <v>1950</v>
      </c>
      <c r="E593" s="1790"/>
      <c r="F593" s="1790"/>
      <c r="G593" s="1791"/>
      <c r="H593" s="2232">
        <f>'Notes- SK Template'!H421</f>
        <v>0</v>
      </c>
      <c r="I593" s="2233"/>
      <c r="J593" s="2234"/>
      <c r="K593" s="2232">
        <f>'Notes- SK Template'!K421</f>
        <v>0</v>
      </c>
      <c r="L593" s="2233"/>
      <c r="M593" s="2234"/>
      <c r="N593" s="2232">
        <f>'Notes- SK Template'!N421</f>
        <v>0</v>
      </c>
      <c r="O593" s="2233"/>
      <c r="P593" s="2234"/>
      <c r="Q593" s="2232">
        <f>'Notes- SK Template'!Q421</f>
        <v>0</v>
      </c>
      <c r="R593" s="2233"/>
      <c r="S593" s="2234"/>
      <c r="T593" s="2232">
        <f>'Notes- SK Template'!T421</f>
        <v>0</v>
      </c>
      <c r="U593" s="2233"/>
      <c r="V593" s="2234"/>
      <c r="W593" s="2232">
        <f>'Notes- SK Template'!W421</f>
        <v>0</v>
      </c>
      <c r="X593" s="2233"/>
      <c r="Y593" s="2234"/>
      <c r="Z593" s="2232">
        <f>'Notes- SK Template'!Z421</f>
        <v>0</v>
      </c>
      <c r="AA593" s="2233"/>
      <c r="AB593" s="2234"/>
      <c r="AC593" s="2232">
        <f>'Notes- SK Template'!AC421</f>
        <v>0</v>
      </c>
      <c r="AD593" s="2233"/>
      <c r="AE593" s="2234"/>
      <c r="AF593" s="2232">
        <f>'Notes- SK Template'!AF421</f>
        <v>0</v>
      </c>
      <c r="AG593" s="2233"/>
      <c r="AH593" s="2234"/>
    </row>
    <row r="594" spans="1:34" s="592" customFormat="1" ht="15" customHeight="1" thickBot="1">
      <c r="A594" s="605"/>
      <c r="D594" s="2190" t="s">
        <v>1953</v>
      </c>
      <c r="E594" s="1775"/>
      <c r="F594" s="1775"/>
      <c r="G594" s="1775"/>
      <c r="H594" s="1775"/>
      <c r="I594" s="1775"/>
      <c r="J594" s="1775"/>
      <c r="K594" s="1775"/>
      <c r="L594" s="1775"/>
      <c r="M594" s="1775"/>
      <c r="N594" s="1775"/>
      <c r="O594" s="1775"/>
      <c r="P594" s="1775"/>
      <c r="Q594" s="1775"/>
      <c r="R594" s="1775"/>
      <c r="S594" s="1775"/>
      <c r="T594" s="1775"/>
      <c r="U594" s="1775"/>
      <c r="V594" s="1775"/>
      <c r="W594" s="1775"/>
      <c r="X594" s="1775"/>
      <c r="Y594" s="1775"/>
      <c r="Z594" s="1775"/>
      <c r="AA594" s="1775"/>
      <c r="AB594" s="1775"/>
      <c r="AC594" s="1775"/>
      <c r="AD594" s="1775"/>
      <c r="AE594" s="1775"/>
      <c r="AF594" s="1775"/>
      <c r="AG594" s="1775"/>
      <c r="AH594" s="1776"/>
    </row>
    <row r="595" spans="1:34" s="592" customFormat="1" ht="22.5" customHeight="1">
      <c r="A595" s="605"/>
      <c r="D595" s="1754" t="s">
        <v>1946</v>
      </c>
      <c r="E595" s="1755"/>
      <c r="F595" s="1755"/>
      <c r="G595" s="1756"/>
      <c r="H595" s="2211">
        <f>'Notes- SK Template'!H423</f>
        <v>0</v>
      </c>
      <c r="I595" s="2212"/>
      <c r="J595" s="2213"/>
      <c r="K595" s="2211">
        <f>'Notes- SK Template'!K423</f>
        <v>0</v>
      </c>
      <c r="L595" s="2212"/>
      <c r="M595" s="2213"/>
      <c r="N595" s="2211">
        <f>'Notes- SK Template'!N423</f>
        <v>0</v>
      </c>
      <c r="O595" s="2212"/>
      <c r="P595" s="2213"/>
      <c r="Q595" s="2211">
        <f>'Notes- SK Template'!Q423</f>
        <v>0</v>
      </c>
      <c r="R595" s="2212"/>
      <c r="S595" s="2213"/>
      <c r="T595" s="2211">
        <f>'Notes- SK Template'!T423</f>
        <v>0</v>
      </c>
      <c r="U595" s="2212"/>
      <c r="V595" s="2213"/>
      <c r="W595" s="2211">
        <f>'Notes- SK Template'!W423</f>
        <v>0</v>
      </c>
      <c r="X595" s="2212"/>
      <c r="Y595" s="2213"/>
      <c r="Z595" s="2211">
        <f>'Notes- SK Template'!Z423</f>
        <v>0</v>
      </c>
      <c r="AA595" s="2212"/>
      <c r="AB595" s="2213"/>
      <c r="AC595" s="2211">
        <f>'Notes- SK Template'!AC423</f>
        <v>0</v>
      </c>
      <c r="AD595" s="2212"/>
      <c r="AE595" s="2213"/>
      <c r="AF595" s="2211">
        <f>'Notes- SK Template'!AF423</f>
        <v>0</v>
      </c>
      <c r="AG595" s="2212"/>
      <c r="AH595" s="2213"/>
    </row>
    <row r="596" spans="1:34" s="592" customFormat="1" ht="22.5" customHeight="1" thickBot="1">
      <c r="A596" s="605"/>
      <c r="D596" s="1789" t="s">
        <v>1950</v>
      </c>
      <c r="E596" s="1790"/>
      <c r="F596" s="1790"/>
      <c r="G596" s="1791"/>
      <c r="H596" s="2208">
        <f>'Notes- SK Template'!H424</f>
        <v>0</v>
      </c>
      <c r="I596" s="2209"/>
      <c r="J596" s="2210"/>
      <c r="K596" s="2208">
        <f>'Notes- SK Template'!K424</f>
        <v>0</v>
      </c>
      <c r="L596" s="2209"/>
      <c r="M596" s="2210"/>
      <c r="N596" s="2208">
        <f>'Notes- SK Template'!N424</f>
        <v>0</v>
      </c>
      <c r="O596" s="2209"/>
      <c r="P596" s="2210"/>
      <c r="Q596" s="2208">
        <f>'Notes- SK Template'!Q424</f>
        <v>0</v>
      </c>
      <c r="R596" s="2209"/>
      <c r="S596" s="2210"/>
      <c r="T596" s="2208">
        <f>'Notes- SK Template'!T424</f>
        <v>0</v>
      </c>
      <c r="U596" s="2209"/>
      <c r="V596" s="2210"/>
      <c r="W596" s="2208">
        <f>'Notes- SK Template'!W424</f>
        <v>0</v>
      </c>
      <c r="X596" s="2209"/>
      <c r="Y596" s="2210"/>
      <c r="Z596" s="2208">
        <f>'Notes- SK Template'!Z424</f>
        <v>0</v>
      </c>
      <c r="AA596" s="2209"/>
      <c r="AB596" s="2210"/>
      <c r="AC596" s="2208">
        <f>'Notes- SK Template'!AC424</f>
        <v>0</v>
      </c>
      <c r="AD596" s="2209"/>
      <c r="AE596" s="2210"/>
      <c r="AF596" s="2208">
        <f>'Notes- SK Template'!AF424</f>
        <v>0</v>
      </c>
      <c r="AG596" s="2209"/>
      <c r="AH596" s="2210"/>
    </row>
    <row r="597" spans="1:34" s="592" customFormat="1">
      <c r="A597" s="605"/>
      <c r="D597" s="782"/>
      <c r="E597" s="921"/>
      <c r="F597" s="921"/>
    </row>
    <row r="598" spans="1:34" s="592" customFormat="1">
      <c r="A598" s="605"/>
      <c r="D598" s="782"/>
      <c r="E598" s="921"/>
      <c r="F598" s="921"/>
    </row>
    <row r="599" spans="1:34" s="592" customFormat="1" ht="14.25" customHeight="1" thickBot="1">
      <c r="A599" s="605"/>
      <c r="D599" s="782"/>
      <c r="E599" s="921"/>
      <c r="F599" s="921"/>
    </row>
    <row r="600" spans="1:34" s="592" customFormat="1" ht="29.25" customHeight="1" thickBot="1">
      <c r="A600" s="605">
        <v>8</v>
      </c>
      <c r="D600" s="1874" t="s">
        <v>1977</v>
      </c>
      <c r="E600" s="1875"/>
      <c r="F600" s="1875"/>
      <c r="G600" s="1875"/>
      <c r="H600" s="1875"/>
      <c r="I600" s="1875"/>
      <c r="J600" s="1875"/>
      <c r="K600" s="1875"/>
      <c r="L600" s="1875"/>
      <c r="M600" s="1875"/>
      <c r="N600" s="1875"/>
      <c r="O600" s="1875"/>
      <c r="P600" s="1875"/>
      <c r="Q600" s="1875"/>
      <c r="R600" s="1876"/>
      <c r="S600" s="1874" t="s">
        <v>1955</v>
      </c>
      <c r="T600" s="1875"/>
      <c r="U600" s="1875"/>
      <c r="V600" s="1875"/>
      <c r="W600" s="1875"/>
      <c r="X600" s="1875"/>
      <c r="Y600" s="1875"/>
      <c r="Z600" s="1875"/>
      <c r="AA600" s="1875"/>
      <c r="AB600" s="1875"/>
      <c r="AC600" s="1875"/>
      <c r="AD600" s="1875"/>
      <c r="AE600" s="1875"/>
      <c r="AF600" s="1875"/>
      <c r="AG600" s="1876"/>
    </row>
    <row r="601" spans="1:34" s="592" customFormat="1" ht="29.25" customHeight="1">
      <c r="A601" s="605"/>
      <c r="D601" s="2243" t="s">
        <v>2439</v>
      </c>
      <c r="E601" s="1708"/>
      <c r="F601" s="1708"/>
      <c r="G601" s="1708"/>
      <c r="H601" s="1708"/>
      <c r="I601" s="1708"/>
      <c r="J601" s="1708"/>
      <c r="K601" s="1708"/>
      <c r="L601" s="1708"/>
      <c r="M601" s="1708"/>
      <c r="N601" s="1708"/>
      <c r="O601" s="1708"/>
      <c r="P601" s="1708"/>
      <c r="Q601" s="1708"/>
      <c r="R601" s="1709"/>
      <c r="S601" s="1769" t="e">
        <f>'Notes- SK Template'!#REF!</f>
        <v>#REF!</v>
      </c>
      <c r="T601" s="1770"/>
      <c r="U601" s="1770"/>
      <c r="V601" s="1770" t="e">
        <f>'Notes- SK Template'!#REF!</f>
        <v>#REF!</v>
      </c>
      <c r="W601" s="1770"/>
      <c r="X601" s="1770"/>
      <c r="Y601" s="1770" t="e">
        <f>'Notes- SK Template'!#REF!</f>
        <v>#REF!</v>
      </c>
      <c r="Z601" s="1770"/>
      <c r="AA601" s="1770"/>
      <c r="AB601" s="1770" t="e">
        <f>'Notes- SK Template'!#REF!</f>
        <v>#REF!</v>
      </c>
      <c r="AC601" s="1770"/>
      <c r="AD601" s="1770"/>
      <c r="AE601" s="1770" t="e">
        <f>'Notes- SK Template'!#REF!</f>
        <v>#REF!</v>
      </c>
      <c r="AF601" s="1770"/>
      <c r="AG601" s="1771"/>
    </row>
    <row r="602" spans="1:34" s="592" customFormat="1" ht="29.25" customHeight="1" thickBot="1">
      <c r="A602" s="605"/>
      <c r="D602" s="2244" t="s">
        <v>1986</v>
      </c>
      <c r="E602" s="1713"/>
      <c r="F602" s="1713"/>
      <c r="G602" s="1713"/>
      <c r="H602" s="1713"/>
      <c r="I602" s="1713"/>
      <c r="J602" s="1713"/>
      <c r="K602" s="1713"/>
      <c r="L602" s="1713"/>
      <c r="M602" s="1713"/>
      <c r="N602" s="1713"/>
      <c r="O602" s="1713"/>
      <c r="P602" s="1713"/>
      <c r="Q602" s="1713"/>
      <c r="R602" s="1714"/>
      <c r="S602" s="2245" t="e">
        <f>'Notes- SK Template'!#REF!</f>
        <v>#REF!</v>
      </c>
      <c r="T602" s="2246"/>
      <c r="U602" s="2246"/>
      <c r="V602" s="2246" t="e">
        <f>'Notes- SK Template'!#REF!</f>
        <v>#REF!</v>
      </c>
      <c r="W602" s="2246"/>
      <c r="X602" s="2246"/>
      <c r="Y602" s="2246" t="e">
        <f>'Notes- SK Template'!#REF!</f>
        <v>#REF!</v>
      </c>
      <c r="Z602" s="2246"/>
      <c r="AA602" s="2246"/>
      <c r="AB602" s="2246" t="e">
        <f>'Notes- SK Template'!#REF!</f>
        <v>#REF!</v>
      </c>
      <c r="AC602" s="2246"/>
      <c r="AD602" s="2246"/>
      <c r="AE602" s="2246" t="e">
        <f>'Notes- SK Template'!#REF!</f>
        <v>#REF!</v>
      </c>
      <c r="AF602" s="2246"/>
      <c r="AG602" s="2247"/>
    </row>
    <row r="603" spans="1:34" s="592" customFormat="1">
      <c r="A603" s="605"/>
    </row>
    <row r="604" spans="1:34" s="592" customFormat="1" ht="14.25" customHeight="1">
      <c r="A604" s="605"/>
      <c r="D604" s="1797" t="s">
        <v>1987</v>
      </c>
      <c r="E604" s="1793"/>
      <c r="F604" s="1793"/>
      <c r="G604" s="1793"/>
      <c r="H604" s="1793"/>
      <c r="I604" s="1793"/>
      <c r="J604" s="1793"/>
      <c r="K604" s="1793"/>
      <c r="L604" s="1793"/>
      <c r="M604" s="1793"/>
      <c r="N604" s="1793"/>
      <c r="O604" s="1793"/>
      <c r="P604" s="1793"/>
      <c r="Q604" s="1793"/>
      <c r="R604" s="1793"/>
      <c r="S604" s="1793"/>
      <c r="T604" s="1793"/>
      <c r="U604" s="1793"/>
      <c r="V604" s="1793"/>
      <c r="W604" s="1793"/>
      <c r="X604" s="1793"/>
      <c r="Y604" s="1793"/>
      <c r="Z604" s="1793"/>
      <c r="AA604" s="1793"/>
      <c r="AB604" s="1793"/>
      <c r="AC604" s="1793"/>
      <c r="AD604" s="1793"/>
      <c r="AE604" s="1793"/>
      <c r="AF604" s="1793"/>
      <c r="AG604" s="1793"/>
    </row>
    <row r="605" spans="1:34" s="592" customFormat="1" ht="15" customHeight="1">
      <c r="A605" s="605"/>
      <c r="D605" s="1793"/>
      <c r="E605" s="1793"/>
      <c r="F605" s="1793"/>
      <c r="G605" s="1793"/>
      <c r="H605" s="1793"/>
      <c r="I605" s="1793"/>
      <c r="J605" s="1793"/>
      <c r="K605" s="1793"/>
      <c r="L605" s="1793"/>
      <c r="M605" s="1793"/>
      <c r="N605" s="1793"/>
      <c r="O605" s="1793"/>
      <c r="P605" s="1793"/>
      <c r="Q605" s="1793"/>
      <c r="R605" s="1793"/>
      <c r="S605" s="1793"/>
      <c r="T605" s="1793"/>
      <c r="U605" s="1793"/>
      <c r="V605" s="1793"/>
      <c r="W605" s="1793"/>
      <c r="X605" s="1793"/>
      <c r="Y605" s="1793"/>
      <c r="Z605" s="1793"/>
      <c r="AA605" s="1793"/>
      <c r="AB605" s="1793"/>
      <c r="AC605" s="1793"/>
      <c r="AD605" s="1793"/>
      <c r="AE605" s="1793"/>
      <c r="AF605" s="1793"/>
      <c r="AG605" s="1793"/>
    </row>
    <row r="606" spans="1:34" s="592" customFormat="1" ht="15" customHeight="1">
      <c r="A606" s="605"/>
      <c r="D606" s="921"/>
      <c r="E606" s="921"/>
      <c r="F606" s="921"/>
      <c r="G606" s="921"/>
      <c r="H606" s="921"/>
      <c r="I606" s="921"/>
      <c r="J606" s="921"/>
      <c r="K606" s="921"/>
      <c r="L606" s="921"/>
      <c r="M606" s="921"/>
      <c r="N606" s="921"/>
      <c r="O606" s="921"/>
      <c r="P606" s="921"/>
      <c r="Q606" s="921"/>
      <c r="R606" s="921"/>
      <c r="S606" s="921"/>
      <c r="T606" s="921"/>
      <c r="U606" s="921"/>
      <c r="V606" s="921"/>
      <c r="W606" s="921"/>
      <c r="X606" s="921"/>
      <c r="Y606" s="921"/>
      <c r="Z606" s="921"/>
      <c r="AA606" s="921"/>
      <c r="AB606" s="921"/>
      <c r="AC606" s="921"/>
      <c r="AD606" s="921"/>
      <c r="AE606" s="921"/>
      <c r="AF606" s="921"/>
      <c r="AG606" s="921"/>
    </row>
    <row r="607" spans="1:34" s="592" customFormat="1">
      <c r="A607" s="605"/>
      <c r="D607" s="1797" t="s">
        <v>1988</v>
      </c>
      <c r="E607" s="1793"/>
      <c r="F607" s="1793"/>
      <c r="G607" s="1793"/>
      <c r="H607" s="1793"/>
      <c r="I607" s="1793"/>
      <c r="J607" s="1793"/>
      <c r="K607" s="1793"/>
      <c r="L607" s="1793"/>
      <c r="M607" s="1793"/>
      <c r="N607" s="1793"/>
      <c r="O607" s="1793"/>
      <c r="P607" s="1793"/>
      <c r="Q607" s="1793"/>
      <c r="R607" s="1793"/>
      <c r="S607" s="1793"/>
      <c r="T607" s="1793"/>
      <c r="U607" s="1793"/>
      <c r="V607" s="1793"/>
      <c r="W607" s="1793"/>
      <c r="X607" s="1793"/>
      <c r="Y607" s="1793"/>
      <c r="Z607" s="1793"/>
      <c r="AA607" s="1793"/>
      <c r="AB607" s="1793"/>
      <c r="AC607" s="1793"/>
      <c r="AD607" s="1793"/>
      <c r="AE607" s="1793"/>
      <c r="AF607" s="1793"/>
      <c r="AG607" s="1793"/>
    </row>
    <row r="608" spans="1:34" s="592" customFormat="1">
      <c r="A608" s="605"/>
    </row>
    <row r="609" spans="1:33" s="592" customFormat="1">
      <c r="A609" s="605"/>
    </row>
    <row r="610" spans="1:33" s="592" customFormat="1">
      <c r="A610" s="605"/>
      <c r="D610" s="1797" t="s">
        <v>1989</v>
      </c>
      <c r="E610" s="1793"/>
      <c r="F610" s="1793"/>
      <c r="G610" s="1793"/>
      <c r="H610" s="1793"/>
      <c r="I610" s="1793"/>
      <c r="J610" s="1793"/>
      <c r="K610" s="1793"/>
      <c r="L610" s="1793"/>
      <c r="M610" s="1793"/>
      <c r="N610" s="1793"/>
      <c r="O610" s="1793"/>
      <c r="P610" s="1793"/>
      <c r="Q610" s="1793"/>
      <c r="R610" s="1793"/>
      <c r="S610" s="1793"/>
      <c r="T610" s="1793"/>
      <c r="U610" s="1793"/>
      <c r="V610" s="1793"/>
      <c r="W610" s="1793"/>
      <c r="X610" s="1793"/>
      <c r="Y610" s="1793"/>
      <c r="Z610" s="1793"/>
      <c r="AA610" s="1793"/>
      <c r="AB610" s="1793"/>
      <c r="AC610" s="1793"/>
      <c r="AD610" s="1793"/>
      <c r="AE610" s="1793"/>
      <c r="AF610" s="1793"/>
      <c r="AG610" s="1793"/>
    </row>
    <row r="611" spans="1:33" s="592" customFormat="1" ht="15" thickBot="1">
      <c r="A611" s="605"/>
    </row>
    <row r="612" spans="1:33" s="592" customFormat="1" ht="15.75" customHeight="1" thickBot="1">
      <c r="A612" s="605">
        <v>9</v>
      </c>
      <c r="D612" s="1706" t="s">
        <v>1990</v>
      </c>
      <c r="E612" s="1706"/>
      <c r="F612" s="1706"/>
      <c r="G612" s="1706"/>
      <c r="H612" s="1706"/>
      <c r="I612" s="1706"/>
      <c r="J612" s="1706"/>
      <c r="K612" s="1706" t="s">
        <v>1809</v>
      </c>
      <c r="L612" s="1706"/>
      <c r="M612" s="1706"/>
      <c r="N612" s="1706"/>
      <c r="O612" s="1706"/>
      <c r="P612" s="1706"/>
      <c r="Q612" s="1706"/>
      <c r="R612" s="1706"/>
      <c r="S612" s="1706"/>
      <c r="T612" s="1706"/>
      <c r="U612" s="1706"/>
      <c r="V612" s="1706"/>
      <c r="W612" s="1706"/>
      <c r="X612" s="1706"/>
      <c r="Y612" s="1706"/>
      <c r="Z612" s="1706"/>
      <c r="AA612" s="1706"/>
      <c r="AB612" s="1706"/>
      <c r="AC612" s="1706"/>
      <c r="AD612" s="1706"/>
      <c r="AE612" s="1706"/>
      <c r="AF612" s="1706"/>
      <c r="AG612" s="1706"/>
    </row>
    <row r="613" spans="1:33" s="592" customFormat="1" ht="54" customHeight="1" thickBot="1">
      <c r="A613" s="605"/>
      <c r="D613" s="1706"/>
      <c r="E613" s="1706"/>
      <c r="F613" s="1706"/>
      <c r="G613" s="1706"/>
      <c r="H613" s="1706"/>
      <c r="I613" s="1706"/>
      <c r="J613" s="1706"/>
      <c r="K613" s="1706" t="s">
        <v>1991</v>
      </c>
      <c r="L613" s="1706"/>
      <c r="M613" s="1706"/>
      <c r="N613" s="1706"/>
      <c r="O613" s="1706" t="s">
        <v>1992</v>
      </c>
      <c r="P613" s="1706"/>
      <c r="Q613" s="1706"/>
      <c r="R613" s="1706"/>
      <c r="S613" s="1706" t="s">
        <v>1993</v>
      </c>
      <c r="T613" s="1706"/>
      <c r="U613" s="1706"/>
      <c r="V613" s="1706"/>
      <c r="W613" s="1706"/>
      <c r="X613" s="1706" t="s">
        <v>1994</v>
      </c>
      <c r="Y613" s="1706"/>
      <c r="Z613" s="1706"/>
      <c r="AA613" s="1706"/>
      <c r="AB613" s="1706"/>
      <c r="AC613" s="1706" t="s">
        <v>1995</v>
      </c>
      <c r="AD613" s="1706"/>
      <c r="AE613" s="1706"/>
      <c r="AF613" s="1706"/>
      <c r="AG613" s="1706"/>
    </row>
    <row r="614" spans="1:33" s="592" customFormat="1" ht="15" thickBot="1">
      <c r="A614" s="605"/>
      <c r="D614" s="2235" t="s">
        <v>1996</v>
      </c>
      <c r="E614" s="2235"/>
      <c r="F614" s="2235"/>
      <c r="G614" s="2235"/>
      <c r="H614" s="2235"/>
      <c r="I614" s="2235"/>
      <c r="J614" s="2235"/>
      <c r="K614" s="2235"/>
      <c r="L614" s="2235"/>
      <c r="M614" s="2235"/>
      <c r="N614" s="2235"/>
      <c r="O614" s="2235"/>
      <c r="P614" s="2235"/>
      <c r="Q614" s="2235"/>
      <c r="R614" s="2235"/>
      <c r="S614" s="2235"/>
      <c r="T614" s="2235"/>
      <c r="U614" s="2235"/>
      <c r="V614" s="2235"/>
      <c r="W614" s="2235"/>
      <c r="X614" s="2235"/>
      <c r="Y614" s="2235"/>
      <c r="Z614" s="2235"/>
      <c r="AA614" s="2235"/>
      <c r="AB614" s="2235"/>
      <c r="AC614" s="2235"/>
      <c r="AD614" s="2235"/>
      <c r="AE614" s="2235"/>
      <c r="AF614" s="2235"/>
      <c r="AG614" s="2235"/>
    </row>
    <row r="615" spans="1:33" s="592" customFormat="1">
      <c r="A615" s="605"/>
      <c r="D615" s="2236" t="e">
        <f>'Notes- SK Template'!#REF!</f>
        <v>#REF!</v>
      </c>
      <c r="E615" s="2237"/>
      <c r="F615" s="2237"/>
      <c r="G615" s="2237" t="e">
        <f>'Notes- SK Template'!#REF!</f>
        <v>#REF!</v>
      </c>
      <c r="H615" s="2237"/>
      <c r="I615" s="2237"/>
      <c r="J615" s="2238" t="e">
        <f>'Notes- SK Template'!#REF!</f>
        <v>#REF!</v>
      </c>
      <c r="K615" s="2239" t="e">
        <f>'Notes- SK Template'!#REF!</f>
        <v>#REF!</v>
      </c>
      <c r="L615" s="2240"/>
      <c r="M615" s="2240" t="e">
        <f>'Notes- SK Template'!#REF!</f>
        <v>#REF!</v>
      </c>
      <c r="N615" s="2240"/>
      <c r="O615" s="2240" t="e">
        <f>'Notes- SK Template'!#REF!</f>
        <v>#REF!</v>
      </c>
      <c r="P615" s="2240"/>
      <c r="Q615" s="2240" t="e">
        <f>'Notes- SK Template'!#REF!</f>
        <v>#REF!</v>
      </c>
      <c r="R615" s="2240"/>
      <c r="S615" s="2241" t="e">
        <f>'Notes- SK Template'!#REF!</f>
        <v>#REF!</v>
      </c>
      <c r="T615" s="2241"/>
      <c r="U615" s="2241"/>
      <c r="V615" s="2241" t="e">
        <f>'Notes- SK Template'!#REF!</f>
        <v>#REF!</v>
      </c>
      <c r="W615" s="2241"/>
      <c r="X615" s="2241" t="e">
        <f>'Notes- SK Template'!#REF!</f>
        <v>#REF!</v>
      </c>
      <c r="Y615" s="2241"/>
      <c r="Z615" s="2241"/>
      <c r="AA615" s="2241" t="e">
        <f>'Notes- SK Template'!#REF!</f>
        <v>#REF!</v>
      </c>
      <c r="AB615" s="2241"/>
      <c r="AC615" s="2241" t="e">
        <f>'Notes- SK Template'!#REF!</f>
        <v>#REF!</v>
      </c>
      <c r="AD615" s="2241"/>
      <c r="AE615" s="2241"/>
      <c r="AF615" s="2241" t="e">
        <f>'Notes- SK Template'!#REF!</f>
        <v>#REF!</v>
      </c>
      <c r="AG615" s="2242"/>
    </row>
    <row r="616" spans="1:33" s="592" customFormat="1">
      <c r="A616" s="605"/>
      <c r="D616" s="2258" t="e">
        <f>'Notes- SK Template'!#REF!</f>
        <v>#REF!</v>
      </c>
      <c r="E616" s="2259"/>
      <c r="F616" s="2259"/>
      <c r="G616" s="2259" t="e">
        <f>'Notes- SK Template'!#REF!</f>
        <v>#REF!</v>
      </c>
      <c r="H616" s="2259"/>
      <c r="I616" s="2259"/>
      <c r="J616" s="2260" t="e">
        <f>'Notes- SK Template'!#REF!</f>
        <v>#REF!</v>
      </c>
      <c r="K616" s="2261" t="e">
        <f>'Notes- SK Template'!#REF!</f>
        <v>#REF!</v>
      </c>
      <c r="L616" s="2262"/>
      <c r="M616" s="2262" t="e">
        <f>'Notes- SK Template'!#REF!</f>
        <v>#REF!</v>
      </c>
      <c r="N616" s="2262"/>
      <c r="O616" s="2262" t="e">
        <f>'Notes- SK Template'!#REF!</f>
        <v>#REF!</v>
      </c>
      <c r="P616" s="2262"/>
      <c r="Q616" s="2262" t="e">
        <f>'Notes- SK Template'!#REF!</f>
        <v>#REF!</v>
      </c>
      <c r="R616" s="2262"/>
      <c r="S616" s="2263" t="e">
        <f>'Notes- SK Template'!#REF!</f>
        <v>#REF!</v>
      </c>
      <c r="T616" s="2263"/>
      <c r="U616" s="2263"/>
      <c r="V616" s="2263" t="e">
        <f>'Notes- SK Template'!#REF!</f>
        <v>#REF!</v>
      </c>
      <c r="W616" s="2263"/>
      <c r="X616" s="2263" t="e">
        <f>'Notes- SK Template'!#REF!</f>
        <v>#REF!</v>
      </c>
      <c r="Y616" s="2263"/>
      <c r="Z616" s="2263"/>
      <c r="AA616" s="2263" t="e">
        <f>'Notes- SK Template'!#REF!</f>
        <v>#REF!</v>
      </c>
      <c r="AB616" s="2263"/>
      <c r="AC616" s="2263" t="e">
        <f>'Notes- SK Template'!#REF!</f>
        <v>#REF!</v>
      </c>
      <c r="AD616" s="2263"/>
      <c r="AE616" s="2263"/>
      <c r="AF616" s="2263" t="e">
        <f>'Notes- SK Template'!#REF!</f>
        <v>#REF!</v>
      </c>
      <c r="AG616" s="2264"/>
    </row>
    <row r="617" spans="1:33" s="592" customFormat="1" ht="15" thickBot="1">
      <c r="A617" s="605"/>
      <c r="D617" s="2251" t="e">
        <f>'Notes- SK Template'!#REF!</f>
        <v>#REF!</v>
      </c>
      <c r="E617" s="2252"/>
      <c r="F617" s="2252"/>
      <c r="G617" s="2252" t="e">
        <f>'Notes- SK Template'!#REF!</f>
        <v>#REF!</v>
      </c>
      <c r="H617" s="2252"/>
      <c r="I617" s="2252"/>
      <c r="J617" s="2253" t="e">
        <f>'Notes- SK Template'!#REF!</f>
        <v>#REF!</v>
      </c>
      <c r="K617" s="2254" t="e">
        <f>'Notes- SK Template'!#REF!</f>
        <v>#REF!</v>
      </c>
      <c r="L617" s="2255"/>
      <c r="M617" s="2255" t="e">
        <f>'Notes- SK Template'!#REF!</f>
        <v>#REF!</v>
      </c>
      <c r="N617" s="2255"/>
      <c r="O617" s="2255" t="e">
        <f>'Notes- SK Template'!#REF!</f>
        <v>#REF!</v>
      </c>
      <c r="P617" s="2255"/>
      <c r="Q617" s="2255" t="e">
        <f>'Notes- SK Template'!#REF!</f>
        <v>#REF!</v>
      </c>
      <c r="R617" s="2255"/>
      <c r="S617" s="2256" t="e">
        <f>'Notes- SK Template'!#REF!</f>
        <v>#REF!</v>
      </c>
      <c r="T617" s="2256"/>
      <c r="U617" s="2256"/>
      <c r="V617" s="2256" t="e">
        <f>'Notes- SK Template'!#REF!</f>
        <v>#REF!</v>
      </c>
      <c r="W617" s="2256"/>
      <c r="X617" s="2256" t="e">
        <f>'Notes- SK Template'!#REF!</f>
        <v>#REF!</v>
      </c>
      <c r="Y617" s="2256"/>
      <c r="Z617" s="2256"/>
      <c r="AA617" s="2256" t="e">
        <f>'Notes- SK Template'!#REF!</f>
        <v>#REF!</v>
      </c>
      <c r="AB617" s="2256"/>
      <c r="AC617" s="2256" t="e">
        <f>'Notes- SK Template'!#REF!</f>
        <v>#REF!</v>
      </c>
      <c r="AD617" s="2256"/>
      <c r="AE617" s="2256"/>
      <c r="AF617" s="2256" t="e">
        <f>'Notes- SK Template'!#REF!</f>
        <v>#REF!</v>
      </c>
      <c r="AG617" s="2257"/>
    </row>
    <row r="618" spans="1:33" s="592" customFormat="1" ht="15" thickBot="1">
      <c r="A618" s="605"/>
      <c r="D618" s="2248" t="s">
        <v>1997</v>
      </c>
      <c r="E618" s="2249"/>
      <c r="F618" s="2249"/>
      <c r="G618" s="2249"/>
      <c r="H618" s="2249"/>
      <c r="I618" s="2249"/>
      <c r="J618" s="2249"/>
      <c r="K618" s="2249"/>
      <c r="L618" s="2249"/>
      <c r="M618" s="2249"/>
      <c r="N618" s="2249"/>
      <c r="O618" s="2249"/>
      <c r="P618" s="2249"/>
      <c r="Q618" s="2249"/>
      <c r="R618" s="2249"/>
      <c r="S618" s="2249"/>
      <c r="T618" s="2249"/>
      <c r="U618" s="2249"/>
      <c r="V618" s="2249"/>
      <c r="W618" s="2249"/>
      <c r="X618" s="2249"/>
      <c r="Y618" s="2249"/>
      <c r="Z618" s="2249"/>
      <c r="AA618" s="2249"/>
      <c r="AB618" s="2249"/>
      <c r="AC618" s="2249"/>
      <c r="AD618" s="2249"/>
      <c r="AE618" s="2249"/>
      <c r="AF618" s="2249"/>
      <c r="AG618" s="2250"/>
    </row>
    <row r="619" spans="1:33" s="592" customFormat="1">
      <c r="A619" s="605"/>
      <c r="D619" s="2236" t="e">
        <f>'Notes- SK Template'!#REF!</f>
        <v>#REF!</v>
      </c>
      <c r="E619" s="2237"/>
      <c r="F619" s="2237"/>
      <c r="G619" s="2237" t="e">
        <f>'Notes- SK Template'!#REF!</f>
        <v>#REF!</v>
      </c>
      <c r="H619" s="2237"/>
      <c r="I619" s="2237"/>
      <c r="J619" s="2238" t="e">
        <f>'Notes- SK Template'!#REF!</f>
        <v>#REF!</v>
      </c>
      <c r="K619" s="2239" t="e">
        <f>'Notes- SK Template'!#REF!</f>
        <v>#REF!</v>
      </c>
      <c r="L619" s="2240"/>
      <c r="M619" s="2240" t="e">
        <f>'Notes- SK Template'!#REF!</f>
        <v>#REF!</v>
      </c>
      <c r="N619" s="2240"/>
      <c r="O619" s="2240" t="e">
        <f>'Notes- SK Template'!#REF!</f>
        <v>#REF!</v>
      </c>
      <c r="P619" s="2240"/>
      <c r="Q619" s="2240" t="e">
        <f>'Notes- SK Template'!#REF!</f>
        <v>#REF!</v>
      </c>
      <c r="R619" s="2240"/>
      <c r="S619" s="2241" t="e">
        <f>'Notes- SK Template'!#REF!</f>
        <v>#REF!</v>
      </c>
      <c r="T619" s="2241"/>
      <c r="U619" s="2241"/>
      <c r="V619" s="2241" t="e">
        <f>'Notes- SK Template'!#REF!</f>
        <v>#REF!</v>
      </c>
      <c r="W619" s="2241"/>
      <c r="X619" s="2241" t="e">
        <f>'Notes- SK Template'!#REF!</f>
        <v>#REF!</v>
      </c>
      <c r="Y619" s="2241"/>
      <c r="Z619" s="2241"/>
      <c r="AA619" s="2241" t="e">
        <f>'Notes- SK Template'!#REF!</f>
        <v>#REF!</v>
      </c>
      <c r="AB619" s="2241"/>
      <c r="AC619" s="2241" t="e">
        <f>'Notes- SK Template'!#REF!</f>
        <v>#REF!</v>
      </c>
      <c r="AD619" s="2241"/>
      <c r="AE619" s="2241"/>
      <c r="AF619" s="2241" t="e">
        <f>'Notes- SK Template'!#REF!</f>
        <v>#REF!</v>
      </c>
      <c r="AG619" s="2242"/>
    </row>
    <row r="620" spans="1:33" s="592" customFormat="1">
      <c r="A620" s="605"/>
      <c r="D620" s="2258" t="e">
        <f>'Notes- SK Template'!#REF!</f>
        <v>#REF!</v>
      </c>
      <c r="E620" s="2259"/>
      <c r="F620" s="2259"/>
      <c r="G620" s="2259" t="e">
        <f>'Notes- SK Template'!#REF!</f>
        <v>#REF!</v>
      </c>
      <c r="H620" s="2259"/>
      <c r="I620" s="2259"/>
      <c r="J620" s="2260" t="e">
        <f>'Notes- SK Template'!#REF!</f>
        <v>#REF!</v>
      </c>
      <c r="K620" s="2261" t="e">
        <f>'Notes- SK Template'!#REF!</f>
        <v>#REF!</v>
      </c>
      <c r="L620" s="2262"/>
      <c r="M620" s="2262" t="e">
        <f>'Notes- SK Template'!#REF!</f>
        <v>#REF!</v>
      </c>
      <c r="N620" s="2262"/>
      <c r="O620" s="2262" t="e">
        <f>'Notes- SK Template'!#REF!</f>
        <v>#REF!</v>
      </c>
      <c r="P620" s="2262"/>
      <c r="Q620" s="2262" t="e">
        <f>'Notes- SK Template'!#REF!</f>
        <v>#REF!</v>
      </c>
      <c r="R620" s="2262"/>
      <c r="S620" s="2263" t="e">
        <f>'Notes- SK Template'!#REF!</f>
        <v>#REF!</v>
      </c>
      <c r="T620" s="2263"/>
      <c r="U620" s="2263"/>
      <c r="V620" s="2263" t="e">
        <f>'Notes- SK Template'!#REF!</f>
        <v>#REF!</v>
      </c>
      <c r="W620" s="2263"/>
      <c r="X620" s="2263" t="e">
        <f>'Notes- SK Template'!#REF!</f>
        <v>#REF!</v>
      </c>
      <c r="Y620" s="2263"/>
      <c r="Z620" s="2263"/>
      <c r="AA620" s="2263" t="e">
        <f>'Notes- SK Template'!#REF!</f>
        <v>#REF!</v>
      </c>
      <c r="AB620" s="2263"/>
      <c r="AC620" s="2263" t="e">
        <f>'Notes- SK Template'!#REF!</f>
        <v>#REF!</v>
      </c>
      <c r="AD620" s="2263"/>
      <c r="AE620" s="2263"/>
      <c r="AF620" s="2263" t="e">
        <f>'Notes- SK Template'!#REF!</f>
        <v>#REF!</v>
      </c>
      <c r="AG620" s="2264"/>
    </row>
    <row r="621" spans="1:33" s="592" customFormat="1" ht="15" thickBot="1">
      <c r="A621" s="605"/>
      <c r="D621" s="2251" t="e">
        <f>'Notes- SK Template'!#REF!</f>
        <v>#REF!</v>
      </c>
      <c r="E621" s="2252"/>
      <c r="F621" s="2252"/>
      <c r="G621" s="2252" t="e">
        <f>'Notes- SK Template'!#REF!</f>
        <v>#REF!</v>
      </c>
      <c r="H621" s="2252"/>
      <c r="I621" s="2252"/>
      <c r="J621" s="2253" t="e">
        <f>'Notes- SK Template'!#REF!</f>
        <v>#REF!</v>
      </c>
      <c r="K621" s="2254" t="e">
        <f>'Notes- SK Template'!#REF!</f>
        <v>#REF!</v>
      </c>
      <c r="L621" s="2255"/>
      <c r="M621" s="2255" t="e">
        <f>'Notes- SK Template'!#REF!</f>
        <v>#REF!</v>
      </c>
      <c r="N621" s="2255"/>
      <c r="O621" s="2255" t="e">
        <f>'Notes- SK Template'!#REF!</f>
        <v>#REF!</v>
      </c>
      <c r="P621" s="2255"/>
      <c r="Q621" s="2255" t="e">
        <f>'Notes- SK Template'!#REF!</f>
        <v>#REF!</v>
      </c>
      <c r="R621" s="2255"/>
      <c r="S621" s="2256" t="e">
        <f>'Notes- SK Template'!#REF!</f>
        <v>#REF!</v>
      </c>
      <c r="T621" s="2256"/>
      <c r="U621" s="2256"/>
      <c r="V621" s="2256" t="e">
        <f>'Notes- SK Template'!#REF!</f>
        <v>#REF!</v>
      </c>
      <c r="W621" s="2256"/>
      <c r="X621" s="2256" t="e">
        <f>'Notes- SK Template'!#REF!</f>
        <v>#REF!</v>
      </c>
      <c r="Y621" s="2256"/>
      <c r="Z621" s="2256"/>
      <c r="AA621" s="2256" t="e">
        <f>'Notes- SK Template'!#REF!</f>
        <v>#REF!</v>
      </c>
      <c r="AB621" s="2256"/>
      <c r="AC621" s="2256" t="e">
        <f>'Notes- SK Template'!#REF!</f>
        <v>#REF!</v>
      </c>
      <c r="AD621" s="2256"/>
      <c r="AE621" s="2256"/>
      <c r="AF621" s="2256" t="e">
        <f>'Notes- SK Template'!#REF!</f>
        <v>#REF!</v>
      </c>
      <c r="AG621" s="2257"/>
    </row>
    <row r="622" spans="1:33" s="592" customFormat="1" ht="15" thickBot="1">
      <c r="A622" s="605"/>
      <c r="D622" s="2248" t="s">
        <v>1998</v>
      </c>
      <c r="E622" s="2249"/>
      <c r="F622" s="2249"/>
      <c r="G622" s="2249"/>
      <c r="H622" s="2249"/>
      <c r="I622" s="2249"/>
      <c r="J622" s="2249"/>
      <c r="K622" s="2249"/>
      <c r="L622" s="2249"/>
      <c r="M622" s="2249"/>
      <c r="N622" s="2249"/>
      <c r="O622" s="2249"/>
      <c r="P622" s="2249"/>
      <c r="Q622" s="2249"/>
      <c r="R622" s="2249"/>
      <c r="S622" s="2249"/>
      <c r="T622" s="2249"/>
      <c r="U622" s="2249"/>
      <c r="V622" s="2249"/>
      <c r="W622" s="2249"/>
      <c r="X622" s="2249"/>
      <c r="Y622" s="2249"/>
      <c r="Z622" s="2249"/>
      <c r="AA622" s="2249"/>
      <c r="AB622" s="2249"/>
      <c r="AC622" s="2249"/>
      <c r="AD622" s="2249"/>
      <c r="AE622" s="2249"/>
      <c r="AF622" s="2249"/>
      <c r="AG622" s="2250"/>
    </row>
    <row r="623" spans="1:33" s="592" customFormat="1">
      <c r="A623" s="605"/>
      <c r="D623" s="2236" t="e">
        <f>'Notes- SK Template'!#REF!</f>
        <v>#REF!</v>
      </c>
      <c r="E623" s="2237"/>
      <c r="F623" s="2237"/>
      <c r="G623" s="2237" t="e">
        <f>'Notes- SK Template'!#REF!</f>
        <v>#REF!</v>
      </c>
      <c r="H623" s="2237"/>
      <c r="I623" s="2237"/>
      <c r="J623" s="2238" t="e">
        <f>'Notes- SK Template'!#REF!</f>
        <v>#REF!</v>
      </c>
      <c r="K623" s="2239" t="e">
        <f>'Notes- SK Template'!#REF!</f>
        <v>#REF!</v>
      </c>
      <c r="L623" s="2240"/>
      <c r="M623" s="2240" t="e">
        <f>'Notes- SK Template'!#REF!</f>
        <v>#REF!</v>
      </c>
      <c r="N623" s="2240"/>
      <c r="O623" s="2240" t="e">
        <f>'Notes- SK Template'!#REF!</f>
        <v>#REF!</v>
      </c>
      <c r="P623" s="2240"/>
      <c r="Q623" s="2240" t="e">
        <f>'Notes- SK Template'!#REF!</f>
        <v>#REF!</v>
      </c>
      <c r="R623" s="2240"/>
      <c r="S623" s="2241" t="e">
        <f>'Notes- SK Template'!#REF!</f>
        <v>#REF!</v>
      </c>
      <c r="T623" s="2241"/>
      <c r="U623" s="2241"/>
      <c r="V623" s="2241" t="e">
        <f>'Notes- SK Template'!#REF!</f>
        <v>#REF!</v>
      </c>
      <c r="W623" s="2241"/>
      <c r="X623" s="2241" t="e">
        <f>'Notes- SK Template'!#REF!</f>
        <v>#REF!</v>
      </c>
      <c r="Y623" s="2241"/>
      <c r="Z623" s="2241"/>
      <c r="AA623" s="2241" t="e">
        <f>'Notes- SK Template'!#REF!</f>
        <v>#REF!</v>
      </c>
      <c r="AB623" s="2241"/>
      <c r="AC623" s="2241" t="e">
        <f>'Notes- SK Template'!#REF!</f>
        <v>#REF!</v>
      </c>
      <c r="AD623" s="2241"/>
      <c r="AE623" s="2241"/>
      <c r="AF623" s="2241" t="e">
        <f>'Notes- SK Template'!#REF!</f>
        <v>#REF!</v>
      </c>
      <c r="AG623" s="2242"/>
    </row>
    <row r="624" spans="1:33" s="592" customFormat="1">
      <c r="A624" s="605"/>
      <c r="D624" s="2258" t="e">
        <f>'Notes- SK Template'!#REF!</f>
        <v>#REF!</v>
      </c>
      <c r="E624" s="2259"/>
      <c r="F624" s="2259"/>
      <c r="G624" s="2259" t="e">
        <f>'Notes- SK Template'!#REF!</f>
        <v>#REF!</v>
      </c>
      <c r="H624" s="2259"/>
      <c r="I624" s="2259"/>
      <c r="J624" s="2260" t="e">
        <f>'Notes- SK Template'!#REF!</f>
        <v>#REF!</v>
      </c>
      <c r="K624" s="2261" t="e">
        <f>'Notes- SK Template'!#REF!</f>
        <v>#REF!</v>
      </c>
      <c r="L624" s="2262"/>
      <c r="M624" s="2262" t="e">
        <f>'Notes- SK Template'!#REF!</f>
        <v>#REF!</v>
      </c>
      <c r="N624" s="2262"/>
      <c r="O624" s="2262" t="e">
        <f>'Notes- SK Template'!#REF!</f>
        <v>#REF!</v>
      </c>
      <c r="P624" s="2262"/>
      <c r="Q624" s="2262" t="e">
        <f>'Notes- SK Template'!#REF!</f>
        <v>#REF!</v>
      </c>
      <c r="R624" s="2262"/>
      <c r="S624" s="2263" t="e">
        <f>'Notes- SK Template'!#REF!</f>
        <v>#REF!</v>
      </c>
      <c r="T624" s="2263"/>
      <c r="U624" s="2263"/>
      <c r="V624" s="2263" t="e">
        <f>'Notes- SK Template'!#REF!</f>
        <v>#REF!</v>
      </c>
      <c r="W624" s="2263"/>
      <c r="X624" s="2263" t="e">
        <f>'Notes- SK Template'!#REF!</f>
        <v>#REF!</v>
      </c>
      <c r="Y624" s="2263"/>
      <c r="Z624" s="2263"/>
      <c r="AA624" s="2263" t="e">
        <f>'Notes- SK Template'!#REF!</f>
        <v>#REF!</v>
      </c>
      <c r="AB624" s="2263"/>
      <c r="AC624" s="2263" t="e">
        <f>'Notes- SK Template'!#REF!</f>
        <v>#REF!</v>
      </c>
      <c r="AD624" s="2263"/>
      <c r="AE624" s="2263"/>
      <c r="AF624" s="2263" t="e">
        <f>'Notes- SK Template'!#REF!</f>
        <v>#REF!</v>
      </c>
      <c r="AG624" s="2264"/>
    </row>
    <row r="625" spans="1:33" s="592" customFormat="1" ht="15" thickBot="1">
      <c r="A625" s="605"/>
      <c r="D625" s="2251" t="e">
        <f>'Notes- SK Template'!#REF!</f>
        <v>#REF!</v>
      </c>
      <c r="E625" s="2252"/>
      <c r="F625" s="2252"/>
      <c r="G625" s="2252" t="e">
        <f>'Notes- SK Template'!#REF!</f>
        <v>#REF!</v>
      </c>
      <c r="H625" s="2252"/>
      <c r="I625" s="2252"/>
      <c r="J625" s="2253" t="e">
        <f>'Notes- SK Template'!#REF!</f>
        <v>#REF!</v>
      </c>
      <c r="K625" s="2254" t="e">
        <f>'Notes- SK Template'!#REF!</f>
        <v>#REF!</v>
      </c>
      <c r="L625" s="2255"/>
      <c r="M625" s="2255" t="e">
        <f>'Notes- SK Template'!#REF!</f>
        <v>#REF!</v>
      </c>
      <c r="N625" s="2255"/>
      <c r="O625" s="2255" t="e">
        <f>'Notes- SK Template'!#REF!</f>
        <v>#REF!</v>
      </c>
      <c r="P625" s="2255"/>
      <c r="Q625" s="2255" t="e">
        <f>'Notes- SK Template'!#REF!</f>
        <v>#REF!</v>
      </c>
      <c r="R625" s="2255"/>
      <c r="S625" s="2256" t="e">
        <f>'Notes- SK Template'!#REF!</f>
        <v>#REF!</v>
      </c>
      <c r="T625" s="2256"/>
      <c r="U625" s="2256"/>
      <c r="V625" s="2256" t="e">
        <f>'Notes- SK Template'!#REF!</f>
        <v>#REF!</v>
      </c>
      <c r="W625" s="2256"/>
      <c r="X625" s="2256" t="e">
        <f>'Notes- SK Template'!#REF!</f>
        <v>#REF!</v>
      </c>
      <c r="Y625" s="2256"/>
      <c r="Z625" s="2256"/>
      <c r="AA625" s="2256" t="e">
        <f>'Notes- SK Template'!#REF!</f>
        <v>#REF!</v>
      </c>
      <c r="AB625" s="2256"/>
      <c r="AC625" s="2256" t="e">
        <f>'Notes- SK Template'!#REF!</f>
        <v>#REF!</v>
      </c>
      <c r="AD625" s="2256"/>
      <c r="AE625" s="2256"/>
      <c r="AF625" s="2256" t="e">
        <f>'Notes- SK Template'!#REF!</f>
        <v>#REF!</v>
      </c>
      <c r="AG625" s="2257"/>
    </row>
    <row r="626" spans="1:33" s="592" customFormat="1" ht="15" thickBot="1">
      <c r="A626" s="605"/>
      <c r="D626" s="2248" t="s">
        <v>1999</v>
      </c>
      <c r="E626" s="2249"/>
      <c r="F626" s="2249"/>
      <c r="G626" s="2249"/>
      <c r="H626" s="2249"/>
      <c r="I626" s="2249"/>
      <c r="J626" s="2249"/>
      <c r="K626" s="2249"/>
      <c r="L626" s="2249"/>
      <c r="M626" s="2249"/>
      <c r="N626" s="2249"/>
      <c r="O626" s="2249"/>
      <c r="P626" s="2249"/>
      <c r="Q626" s="2249"/>
      <c r="R626" s="2249"/>
      <c r="S626" s="2249"/>
      <c r="T626" s="2249"/>
      <c r="U626" s="2249"/>
      <c r="V626" s="2249"/>
      <c r="W626" s="2249"/>
      <c r="X626" s="2249"/>
      <c r="Y626" s="2249"/>
      <c r="Z626" s="2249"/>
      <c r="AA626" s="2249"/>
      <c r="AB626" s="2249"/>
      <c r="AC626" s="2249"/>
      <c r="AD626" s="2249"/>
      <c r="AE626" s="2249"/>
      <c r="AF626" s="2249"/>
      <c r="AG626" s="2250"/>
    </row>
    <row r="627" spans="1:33" s="592" customFormat="1">
      <c r="A627" s="605"/>
      <c r="D627" s="2236" t="e">
        <f>'Notes- SK Template'!#REF!</f>
        <v>#REF!</v>
      </c>
      <c r="E627" s="2237"/>
      <c r="F627" s="2237"/>
      <c r="G627" s="2237" t="e">
        <f>'Notes- SK Template'!#REF!</f>
        <v>#REF!</v>
      </c>
      <c r="H627" s="2237"/>
      <c r="I627" s="2237"/>
      <c r="J627" s="2238" t="e">
        <f>'Notes- SK Template'!#REF!</f>
        <v>#REF!</v>
      </c>
      <c r="K627" s="2239" t="e">
        <f>'Notes- SK Template'!#REF!</f>
        <v>#REF!</v>
      </c>
      <c r="L627" s="2240"/>
      <c r="M627" s="2240" t="e">
        <f>'Notes- SK Template'!#REF!</f>
        <v>#REF!</v>
      </c>
      <c r="N627" s="2240"/>
      <c r="O627" s="2240" t="e">
        <f>'Notes- SK Template'!#REF!</f>
        <v>#REF!</v>
      </c>
      <c r="P627" s="2240"/>
      <c r="Q627" s="2240" t="e">
        <f>'Notes- SK Template'!#REF!</f>
        <v>#REF!</v>
      </c>
      <c r="R627" s="2240"/>
      <c r="S627" s="2241" t="e">
        <f>'Notes- SK Template'!#REF!</f>
        <v>#REF!</v>
      </c>
      <c r="T627" s="2241"/>
      <c r="U627" s="2241"/>
      <c r="V627" s="2241" t="e">
        <f>'Notes- SK Template'!#REF!</f>
        <v>#REF!</v>
      </c>
      <c r="W627" s="2241"/>
      <c r="X627" s="2241" t="e">
        <f>'Notes- SK Template'!#REF!</f>
        <v>#REF!</v>
      </c>
      <c r="Y627" s="2241"/>
      <c r="Z627" s="2241"/>
      <c r="AA627" s="2241" t="e">
        <f>'Notes- SK Template'!#REF!</f>
        <v>#REF!</v>
      </c>
      <c r="AB627" s="2241"/>
      <c r="AC627" s="2241" t="e">
        <f>'Notes- SK Template'!#REF!</f>
        <v>#REF!</v>
      </c>
      <c r="AD627" s="2241"/>
      <c r="AE627" s="2241"/>
      <c r="AF627" s="2241" t="e">
        <f>'Notes- SK Template'!#REF!</f>
        <v>#REF!</v>
      </c>
      <c r="AG627" s="2242"/>
    </row>
    <row r="628" spans="1:33" s="592" customFormat="1" ht="15" thickBot="1">
      <c r="A628" s="605"/>
      <c r="D628" s="2275" t="e">
        <f>'Notes- SK Template'!#REF!</f>
        <v>#REF!</v>
      </c>
      <c r="E628" s="2276"/>
      <c r="F628" s="2276"/>
      <c r="G628" s="2276" t="e">
        <f>'Notes- SK Template'!#REF!</f>
        <v>#REF!</v>
      </c>
      <c r="H628" s="2276"/>
      <c r="I628" s="2276"/>
      <c r="J628" s="2277" t="e">
        <f>'Notes- SK Template'!#REF!</f>
        <v>#REF!</v>
      </c>
      <c r="K628" s="2278" t="e">
        <f>'Notes- SK Template'!#REF!</f>
        <v>#REF!</v>
      </c>
      <c r="L628" s="2279"/>
      <c r="M628" s="2279" t="e">
        <f>'Notes- SK Template'!#REF!</f>
        <v>#REF!</v>
      </c>
      <c r="N628" s="2279"/>
      <c r="O628" s="2279" t="e">
        <f>'Notes- SK Template'!#REF!</f>
        <v>#REF!</v>
      </c>
      <c r="P628" s="2279"/>
      <c r="Q628" s="2279" t="e">
        <f>'Notes- SK Template'!#REF!</f>
        <v>#REF!</v>
      </c>
      <c r="R628" s="2279"/>
      <c r="S628" s="2280" t="e">
        <f>'Notes- SK Template'!#REF!</f>
        <v>#REF!</v>
      </c>
      <c r="T628" s="2280"/>
      <c r="U628" s="2280"/>
      <c r="V628" s="2280" t="e">
        <f>'Notes- SK Template'!#REF!</f>
        <v>#REF!</v>
      </c>
      <c r="W628" s="2280"/>
      <c r="X628" s="2280" t="e">
        <f>'Notes- SK Template'!#REF!</f>
        <v>#REF!</v>
      </c>
      <c r="Y628" s="2280"/>
      <c r="Z628" s="2280"/>
      <c r="AA628" s="2280" t="e">
        <f>'Notes- SK Template'!#REF!</f>
        <v>#REF!</v>
      </c>
      <c r="AB628" s="2280"/>
      <c r="AC628" s="2280" t="e">
        <f>'Notes- SK Template'!#REF!</f>
        <v>#REF!</v>
      </c>
      <c r="AD628" s="2280"/>
      <c r="AE628" s="2280"/>
      <c r="AF628" s="2280" t="e">
        <f>'Notes- SK Template'!#REF!</f>
        <v>#REF!</v>
      </c>
      <c r="AG628" s="2281"/>
    </row>
    <row r="629" spans="1:33" s="592" customFormat="1" ht="29.25" customHeight="1" thickBot="1">
      <c r="A629" s="605"/>
      <c r="D629" s="2265" t="s">
        <v>2000</v>
      </c>
      <c r="E629" s="2266"/>
      <c r="F629" s="2266"/>
      <c r="G629" s="2266"/>
      <c r="H629" s="2266"/>
      <c r="I629" s="2266"/>
      <c r="J629" s="2267"/>
      <c r="K629" s="2268" t="e">
        <f>'Notes- SK Template'!#REF!</f>
        <v>#REF!</v>
      </c>
      <c r="L629" s="2269"/>
      <c r="M629" s="2269"/>
      <c r="N629" s="2269"/>
      <c r="O629" s="2269" t="e">
        <f>'Notes- SK Template'!#REF!</f>
        <v>#REF!</v>
      </c>
      <c r="P629" s="2269"/>
      <c r="Q629" s="2269"/>
      <c r="R629" s="2269"/>
      <c r="S629" s="2269" t="e">
        <f>'Notes- SK Template'!#REF!</f>
        <v>#REF!</v>
      </c>
      <c r="T629" s="2269"/>
      <c r="U629" s="2269"/>
      <c r="V629" s="2269"/>
      <c r="W629" s="2269"/>
      <c r="X629" s="2270" t="e">
        <f>'Notes- SK Template'!#REF!</f>
        <v>#REF!</v>
      </c>
      <c r="Y629" s="2271"/>
      <c r="Z629" s="2271"/>
      <c r="AA629" s="2271"/>
      <c r="AB629" s="2268"/>
      <c r="AC629" s="2272" t="e">
        <f>'Notes- SK Template'!#REF!</f>
        <v>#REF!</v>
      </c>
      <c r="AD629" s="2273"/>
      <c r="AE629" s="2273"/>
      <c r="AF629" s="2273"/>
      <c r="AG629" s="2274"/>
    </row>
    <row r="630" spans="1:33" s="592" customFormat="1">
      <c r="A630" s="605"/>
    </row>
    <row r="631" spans="1:33" s="592" customFormat="1">
      <c r="A631" s="605"/>
      <c r="D631" s="1797" t="s">
        <v>2001</v>
      </c>
      <c r="E631" s="1793"/>
      <c r="F631" s="1793"/>
      <c r="G631" s="1793"/>
      <c r="H631" s="1793"/>
      <c r="I631" s="1793"/>
      <c r="J631" s="1793"/>
      <c r="K631" s="1793"/>
      <c r="L631" s="1793"/>
      <c r="M631" s="1793"/>
      <c r="N631" s="1793"/>
      <c r="O631" s="1793"/>
      <c r="P631" s="1793"/>
      <c r="Q631" s="1793"/>
      <c r="R631" s="1793"/>
      <c r="S631" s="1793"/>
      <c r="T631" s="1793"/>
      <c r="U631" s="1793"/>
      <c r="V631" s="1793"/>
      <c r="W631" s="1793"/>
      <c r="X631" s="1793"/>
      <c r="Y631" s="1793"/>
      <c r="Z631" s="1793"/>
      <c r="AA631" s="1793"/>
      <c r="AB631" s="1793"/>
      <c r="AC631" s="1793"/>
      <c r="AD631" s="1793"/>
      <c r="AE631" s="1793"/>
      <c r="AF631" s="1793"/>
      <c r="AG631" s="1793"/>
    </row>
    <row r="632" spans="1:33" s="592" customFormat="1">
      <c r="A632" s="605"/>
      <c r="D632" s="1793"/>
      <c r="E632" s="1793"/>
      <c r="F632" s="1793"/>
      <c r="G632" s="1793"/>
      <c r="H632" s="1793"/>
      <c r="I632" s="1793"/>
      <c r="J632" s="1793"/>
      <c r="K632" s="1793"/>
      <c r="L632" s="1793"/>
      <c r="M632" s="1793"/>
      <c r="N632" s="1793"/>
      <c r="O632" s="1793"/>
      <c r="P632" s="1793"/>
      <c r="Q632" s="1793"/>
      <c r="R632" s="1793"/>
      <c r="S632" s="1793"/>
      <c r="T632" s="1793"/>
      <c r="U632" s="1793"/>
      <c r="V632" s="1793"/>
      <c r="W632" s="1793"/>
      <c r="X632" s="1793"/>
      <c r="Y632" s="1793"/>
      <c r="Z632" s="1793"/>
      <c r="AA632" s="1793"/>
      <c r="AB632" s="1793"/>
      <c r="AC632" s="1793"/>
      <c r="AD632" s="1793"/>
      <c r="AE632" s="1793"/>
      <c r="AF632" s="1793"/>
      <c r="AG632" s="1793"/>
    </row>
    <row r="633" spans="1:33" s="592" customFormat="1">
      <c r="A633" s="605"/>
    </row>
    <row r="634" spans="1:33" s="592" customFormat="1">
      <c r="A634" s="605"/>
      <c r="D634" s="1797" t="s">
        <v>2002</v>
      </c>
      <c r="E634" s="1793"/>
      <c r="F634" s="1793"/>
      <c r="G634" s="1793"/>
      <c r="H634" s="1793"/>
      <c r="I634" s="1793"/>
      <c r="J634" s="1793"/>
      <c r="K634" s="1793"/>
      <c r="L634" s="1793"/>
      <c r="M634" s="1793"/>
      <c r="N634" s="1793"/>
      <c r="O634" s="1793"/>
      <c r="P634" s="1793"/>
      <c r="Q634" s="1793"/>
      <c r="R634" s="1793"/>
      <c r="S634" s="1793"/>
      <c r="T634" s="1793"/>
      <c r="U634" s="1793"/>
      <c r="V634" s="1793"/>
      <c r="W634" s="1793"/>
      <c r="X634" s="1793"/>
      <c r="Y634" s="1793"/>
      <c r="Z634" s="1793"/>
      <c r="AA634" s="1793"/>
      <c r="AB634" s="1793"/>
      <c r="AC634" s="1793"/>
      <c r="AD634" s="1793"/>
      <c r="AE634" s="1793"/>
      <c r="AF634" s="1793"/>
      <c r="AG634" s="1793"/>
    </row>
    <row r="635" spans="1:33" s="592" customFormat="1">
      <c r="A635" s="605"/>
      <c r="D635" s="1793"/>
      <c r="E635" s="1793"/>
      <c r="F635" s="1793"/>
      <c r="G635" s="1793"/>
      <c r="H635" s="1793"/>
      <c r="I635" s="1793"/>
      <c r="J635" s="1793"/>
      <c r="K635" s="1793"/>
      <c r="L635" s="1793"/>
      <c r="M635" s="1793"/>
      <c r="N635" s="1793"/>
      <c r="O635" s="1793"/>
      <c r="P635" s="1793"/>
      <c r="Q635" s="1793"/>
      <c r="R635" s="1793"/>
      <c r="S635" s="1793"/>
      <c r="T635" s="1793"/>
      <c r="U635" s="1793"/>
      <c r="V635" s="1793"/>
      <c r="W635" s="1793"/>
      <c r="X635" s="1793"/>
      <c r="Y635" s="1793"/>
      <c r="Z635" s="1793"/>
      <c r="AA635" s="1793"/>
      <c r="AB635" s="1793"/>
      <c r="AC635" s="1793"/>
      <c r="AD635" s="1793"/>
      <c r="AE635" s="1793"/>
      <c r="AF635" s="1793"/>
      <c r="AG635" s="1793"/>
    </row>
    <row r="636" spans="1:33" s="592" customFormat="1">
      <c r="A636" s="605"/>
    </row>
    <row r="637" spans="1:33" s="592" customFormat="1">
      <c r="A637" s="605"/>
      <c r="D637" s="1797" t="s">
        <v>2003</v>
      </c>
      <c r="E637" s="1793"/>
      <c r="F637" s="1793"/>
      <c r="G637" s="1793"/>
      <c r="H637" s="1793"/>
      <c r="I637" s="1793"/>
      <c r="J637" s="1793"/>
      <c r="K637" s="1793"/>
      <c r="L637" s="1793"/>
      <c r="M637" s="1793"/>
      <c r="N637" s="1793"/>
      <c r="O637" s="1793"/>
      <c r="P637" s="1793"/>
      <c r="Q637" s="1793"/>
      <c r="R637" s="1793"/>
      <c r="S637" s="1793"/>
      <c r="T637" s="1793"/>
      <c r="U637" s="1793"/>
      <c r="V637" s="1793"/>
      <c r="W637" s="1793"/>
      <c r="X637" s="1793"/>
      <c r="Y637" s="1793"/>
      <c r="Z637" s="1793"/>
      <c r="AA637" s="1793"/>
      <c r="AB637" s="1793"/>
      <c r="AC637" s="1793"/>
      <c r="AD637" s="1793"/>
      <c r="AE637" s="1793"/>
      <c r="AF637" s="1793"/>
      <c r="AG637" s="1793"/>
    </row>
    <row r="638" spans="1:33" s="592" customFormat="1" ht="15" thickBot="1">
      <c r="A638" s="605"/>
    </row>
    <row r="639" spans="1:33" s="614" customFormat="1" ht="69.75" customHeight="1" thickBot="1">
      <c r="A639" s="924">
        <v>10</v>
      </c>
      <c r="D639" s="1706" t="s">
        <v>2004</v>
      </c>
      <c r="E639" s="1706"/>
      <c r="F639" s="1706"/>
      <c r="G639" s="1706"/>
      <c r="H639" s="1706"/>
      <c r="I639" s="1706"/>
      <c r="J639" s="1827" t="s">
        <v>2005</v>
      </c>
      <c r="K639" s="1828"/>
      <c r="L639" s="1828"/>
      <c r="M639" s="1828"/>
      <c r="N639" s="1827" t="s">
        <v>1946</v>
      </c>
      <c r="O639" s="1828"/>
      <c r="P639" s="1828"/>
      <c r="Q639" s="1829"/>
      <c r="R639" s="1827" t="s">
        <v>2006</v>
      </c>
      <c r="S639" s="1828"/>
      <c r="T639" s="1828"/>
      <c r="U639" s="1829"/>
      <c r="V639" s="1706" t="s">
        <v>2007</v>
      </c>
      <c r="W639" s="1706"/>
      <c r="X639" s="1706"/>
      <c r="Y639" s="1706"/>
      <c r="Z639" s="1706" t="s">
        <v>2008</v>
      </c>
      <c r="AA639" s="1706"/>
      <c r="AB639" s="1706"/>
      <c r="AC639" s="1706"/>
      <c r="AD639" s="1706" t="s">
        <v>1950</v>
      </c>
      <c r="AE639" s="1706"/>
      <c r="AF639" s="1706"/>
      <c r="AG639" s="1706"/>
    </row>
    <row r="640" spans="1:33" s="614" customFormat="1" ht="33.75" customHeight="1" thickBot="1">
      <c r="A640" s="924"/>
      <c r="D640" s="2282" t="s">
        <v>2009</v>
      </c>
      <c r="E640" s="2283"/>
      <c r="F640" s="2283"/>
      <c r="G640" s="2283"/>
      <c r="H640" s="2283"/>
      <c r="I640" s="2283"/>
      <c r="J640" s="2288" t="e">
        <f>'Notes- SK Template'!#REF!</f>
        <v>#REF!</v>
      </c>
      <c r="K640" s="2289"/>
      <c r="L640" s="2289" t="e">
        <f>'Notes- SK Template'!#REF!</f>
        <v>#REF!</v>
      </c>
      <c r="M640" s="2289"/>
      <c r="N640" s="2290" t="e">
        <f>'Notes- SK Template'!#REF!</f>
        <v>#REF!</v>
      </c>
      <c r="O640" s="1770"/>
      <c r="P640" s="1770" t="e">
        <f>'Notes- SK Template'!#REF!</f>
        <v>#REF!</v>
      </c>
      <c r="Q640" s="2291"/>
      <c r="R640" s="2292" t="e">
        <f>'Notes- SK Template'!#REF!</f>
        <v>#REF!</v>
      </c>
      <c r="S640" s="2293"/>
      <c r="T640" s="2293" t="e">
        <f>'Notes- SK Template'!#REF!</f>
        <v>#REF!</v>
      </c>
      <c r="U640" s="2294"/>
      <c r="V640" s="1820" t="e">
        <f>'Notes- SK Template'!#REF!</f>
        <v>#REF!</v>
      </c>
      <c r="W640" s="1820"/>
      <c r="X640" s="1820" t="e">
        <f>'Notes- SK Template'!#REF!</f>
        <v>#REF!</v>
      </c>
      <c r="Y640" s="1820"/>
      <c r="Z640" s="1820" t="e">
        <f>'Notes- SK Template'!#REF!</f>
        <v>#REF!</v>
      </c>
      <c r="AA640" s="1820"/>
      <c r="AB640" s="1820" t="e">
        <f>'Notes- SK Template'!#REF!</f>
        <v>#REF!</v>
      </c>
      <c r="AC640" s="1820"/>
      <c r="AD640" s="1765" t="e">
        <f>'Notes- SK Template'!#REF!</f>
        <v>#REF!</v>
      </c>
      <c r="AE640" s="1765"/>
      <c r="AF640" s="1765" t="e">
        <f>'Notes- SK Template'!#REF!</f>
        <v>#REF!</v>
      </c>
      <c r="AG640" s="1766"/>
    </row>
    <row r="641" spans="1:33" s="614" customFormat="1" ht="33.75" customHeight="1" thickBot="1">
      <c r="A641" s="924"/>
      <c r="D641" s="2282" t="s">
        <v>2010</v>
      </c>
      <c r="E641" s="2283"/>
      <c r="F641" s="2283"/>
      <c r="G641" s="2283"/>
      <c r="H641" s="2283"/>
      <c r="I641" s="2283"/>
      <c r="J641" s="2284" t="e">
        <f>'Notes- SK Template'!#REF!</f>
        <v>#REF!</v>
      </c>
      <c r="K641" s="2285"/>
      <c r="L641" s="2285" t="e">
        <f>'Notes- SK Template'!#REF!</f>
        <v>#REF!</v>
      </c>
      <c r="M641" s="2285"/>
      <c r="N641" s="2286" t="e">
        <f>'Notes- SK Template'!#REF!</f>
        <v>#REF!</v>
      </c>
      <c r="O641" s="1792"/>
      <c r="P641" s="1792" t="e">
        <f>'Notes- SK Template'!#REF!</f>
        <v>#REF!</v>
      </c>
      <c r="Q641" s="2287"/>
      <c r="R641" s="1764" t="e">
        <f>'Notes- SK Template'!#REF!</f>
        <v>#REF!</v>
      </c>
      <c r="S641" s="1764"/>
      <c r="T641" s="1764" t="e">
        <f>'Notes- SK Template'!#REF!</f>
        <v>#REF!</v>
      </c>
      <c r="U641" s="1764"/>
      <c r="V641" s="1764" t="e">
        <f>'Notes- SK Template'!#REF!</f>
        <v>#REF!</v>
      </c>
      <c r="W641" s="1764"/>
      <c r="X641" s="1764" t="e">
        <f>'Notes- SK Template'!#REF!</f>
        <v>#REF!</v>
      </c>
      <c r="Y641" s="1764"/>
      <c r="Z641" s="1764" t="e">
        <f>'Notes- SK Template'!#REF!</f>
        <v>#REF!</v>
      </c>
      <c r="AA641" s="1764"/>
      <c r="AB641" s="1764" t="e">
        <f>'Notes- SK Template'!#REF!</f>
        <v>#REF!</v>
      </c>
      <c r="AC641" s="1764"/>
      <c r="AD641" s="1765" t="e">
        <f>'Notes- SK Template'!#REF!</f>
        <v>#REF!</v>
      </c>
      <c r="AE641" s="1765"/>
      <c r="AF641" s="1765" t="e">
        <f>'Notes- SK Template'!#REF!</f>
        <v>#REF!</v>
      </c>
      <c r="AG641" s="1766"/>
    </row>
    <row r="642" spans="1:33" s="614" customFormat="1" ht="33.75" customHeight="1" thickBot="1">
      <c r="A642" s="924"/>
      <c r="D642" s="2282" t="s">
        <v>2011</v>
      </c>
      <c r="E642" s="2283"/>
      <c r="F642" s="2283"/>
      <c r="G642" s="2283"/>
      <c r="H642" s="2283"/>
      <c r="I642" s="2283"/>
      <c r="J642" s="2284" t="e">
        <f>'Notes- SK Template'!#REF!</f>
        <v>#REF!</v>
      </c>
      <c r="K642" s="2285"/>
      <c r="L642" s="2285" t="e">
        <f>'Notes- SK Template'!#REF!</f>
        <v>#REF!</v>
      </c>
      <c r="M642" s="2285"/>
      <c r="N642" s="2286" t="e">
        <f>'Notes- SK Template'!#REF!</f>
        <v>#REF!</v>
      </c>
      <c r="O642" s="1792"/>
      <c r="P642" s="1792" t="e">
        <f>'Notes- SK Template'!#REF!</f>
        <v>#REF!</v>
      </c>
      <c r="Q642" s="2287"/>
      <c r="R642" s="1764" t="e">
        <f>'Notes- SK Template'!#REF!</f>
        <v>#REF!</v>
      </c>
      <c r="S642" s="1764"/>
      <c r="T642" s="1764" t="e">
        <f>'Notes- SK Template'!#REF!</f>
        <v>#REF!</v>
      </c>
      <c r="U642" s="1764"/>
      <c r="V642" s="1764" t="e">
        <f>'Notes- SK Template'!#REF!</f>
        <v>#REF!</v>
      </c>
      <c r="W642" s="1764"/>
      <c r="X642" s="1764" t="e">
        <f>'Notes- SK Template'!#REF!</f>
        <v>#REF!</v>
      </c>
      <c r="Y642" s="1764"/>
      <c r="Z642" s="1764" t="e">
        <f>'Notes- SK Template'!#REF!</f>
        <v>#REF!</v>
      </c>
      <c r="AA642" s="1764"/>
      <c r="AB642" s="1764" t="e">
        <f>'Notes- SK Template'!#REF!</f>
        <v>#REF!</v>
      </c>
      <c r="AC642" s="1764"/>
      <c r="AD642" s="1765" t="e">
        <f>'Notes- SK Template'!#REF!</f>
        <v>#REF!</v>
      </c>
      <c r="AE642" s="1765"/>
      <c r="AF642" s="1765" t="e">
        <f>'Notes- SK Template'!#REF!</f>
        <v>#REF!</v>
      </c>
      <c r="AG642" s="1766"/>
    </row>
    <row r="643" spans="1:33" s="614" customFormat="1" ht="33.75" customHeight="1" thickBot="1">
      <c r="A643" s="924"/>
      <c r="D643" s="2282" t="s">
        <v>2012</v>
      </c>
      <c r="E643" s="2283"/>
      <c r="F643" s="2283"/>
      <c r="G643" s="2283"/>
      <c r="H643" s="2283"/>
      <c r="I643" s="2283"/>
      <c r="J643" s="2284" t="e">
        <f>'Notes- SK Template'!#REF!</f>
        <v>#REF!</v>
      </c>
      <c r="K643" s="2285"/>
      <c r="L643" s="2285" t="e">
        <f>'Notes- SK Template'!#REF!</f>
        <v>#REF!</v>
      </c>
      <c r="M643" s="2285"/>
      <c r="N643" s="2286" t="e">
        <f>'Notes- SK Template'!#REF!</f>
        <v>#REF!</v>
      </c>
      <c r="O643" s="1792"/>
      <c r="P643" s="1792" t="e">
        <f>'Notes- SK Template'!#REF!</f>
        <v>#REF!</v>
      </c>
      <c r="Q643" s="2287"/>
      <c r="R643" s="1764" t="e">
        <f>'Notes- SK Template'!#REF!</f>
        <v>#REF!</v>
      </c>
      <c r="S643" s="1764"/>
      <c r="T643" s="1764" t="e">
        <f>'Notes- SK Template'!#REF!</f>
        <v>#REF!</v>
      </c>
      <c r="U643" s="1764"/>
      <c r="V643" s="1764" t="e">
        <f>'Notes- SK Template'!#REF!</f>
        <v>#REF!</v>
      </c>
      <c r="W643" s="1764"/>
      <c r="X643" s="1764" t="e">
        <f>'Notes- SK Template'!#REF!</f>
        <v>#REF!</v>
      </c>
      <c r="Y643" s="1764"/>
      <c r="Z643" s="1764" t="e">
        <f>'Notes- SK Template'!#REF!</f>
        <v>#REF!</v>
      </c>
      <c r="AA643" s="1764"/>
      <c r="AB643" s="1764" t="e">
        <f>'Notes- SK Template'!#REF!</f>
        <v>#REF!</v>
      </c>
      <c r="AC643" s="1764"/>
      <c r="AD643" s="1765" t="e">
        <f>'Notes- SK Template'!#REF!</f>
        <v>#REF!</v>
      </c>
      <c r="AE643" s="1765"/>
      <c r="AF643" s="1765" t="e">
        <f>'Notes- SK Template'!#REF!</f>
        <v>#REF!</v>
      </c>
      <c r="AG643" s="1766"/>
    </row>
    <row r="644" spans="1:33" s="614" customFormat="1" ht="33.75" customHeight="1" thickBot="1">
      <c r="A644" s="924"/>
      <c r="D644" s="1837" t="s">
        <v>2013</v>
      </c>
      <c r="E644" s="1837"/>
      <c r="F644" s="1837"/>
      <c r="G644" s="1837"/>
      <c r="H644" s="1837"/>
      <c r="I644" s="1837"/>
      <c r="J644" s="2295" t="e">
        <f>'Notes- SK Template'!#REF!</f>
        <v>#REF!</v>
      </c>
      <c r="K644" s="2296"/>
      <c r="L644" s="2296" t="e">
        <f>'Notes- SK Template'!#REF!</f>
        <v>#REF!</v>
      </c>
      <c r="M644" s="2296"/>
      <c r="N644" s="2297" t="e">
        <f>'Notes- SK Template'!#REF!</f>
        <v>#REF!</v>
      </c>
      <c r="O644" s="2298"/>
      <c r="P644" s="2298" t="e">
        <f>'Notes- SK Template'!#REF!</f>
        <v>#REF!</v>
      </c>
      <c r="Q644" s="2299"/>
      <c r="R644" s="2297" t="e">
        <f>'Notes- SK Template'!#REF!</f>
        <v>#REF!</v>
      </c>
      <c r="S644" s="2298"/>
      <c r="T644" s="2298" t="e">
        <f>'Notes- SK Template'!#REF!</f>
        <v>#REF!</v>
      </c>
      <c r="U644" s="2299"/>
      <c r="V644" s="1784" t="e">
        <f>'Notes- SK Template'!#REF!</f>
        <v>#REF!</v>
      </c>
      <c r="W644" s="1784"/>
      <c r="X644" s="1784" t="e">
        <f>'Notes- SK Template'!#REF!</f>
        <v>#REF!</v>
      </c>
      <c r="Y644" s="1784"/>
      <c r="Z644" s="1784" t="e">
        <f>'Notes- SK Template'!#REF!</f>
        <v>#REF!</v>
      </c>
      <c r="AA644" s="1784"/>
      <c r="AB644" s="1784" t="e">
        <f>'Notes- SK Template'!#REF!</f>
        <v>#REF!</v>
      </c>
      <c r="AC644" s="1784"/>
      <c r="AD644" s="1784" t="e">
        <f>'Notes- SK Template'!#REF!</f>
        <v>#REF!</v>
      </c>
      <c r="AE644" s="1784"/>
      <c r="AF644" s="1784" t="e">
        <f>'Notes- SK Template'!#REF!</f>
        <v>#REF!</v>
      </c>
      <c r="AG644" s="1785"/>
    </row>
    <row r="645" spans="1:33" s="592" customFormat="1">
      <c r="A645" s="605"/>
    </row>
    <row r="646" spans="1:33" s="592" customFormat="1">
      <c r="A646" s="605"/>
    </row>
    <row r="647" spans="1:33" s="592" customFormat="1">
      <c r="A647" s="605"/>
      <c r="D647" s="1871" t="s">
        <v>2398</v>
      </c>
      <c r="E647" s="1826"/>
      <c r="F647" s="1826"/>
      <c r="G647" s="1826"/>
      <c r="H647" s="1826"/>
      <c r="I647" s="1826"/>
      <c r="J647" s="1826"/>
      <c r="K647" s="1826"/>
      <c r="L647" s="1826"/>
      <c r="M647" s="1826"/>
      <c r="N647" s="1826"/>
      <c r="O647" s="1826"/>
      <c r="P647" s="1826"/>
      <c r="Q647" s="1826"/>
      <c r="R647" s="1826"/>
      <c r="S647" s="1826"/>
      <c r="T647" s="1826"/>
      <c r="U647" s="1826"/>
      <c r="V647" s="1826"/>
      <c r="W647" s="1826"/>
      <c r="X647" s="1826"/>
      <c r="Y647" s="1826"/>
      <c r="Z647" s="1826"/>
      <c r="AA647" s="1826"/>
      <c r="AB647" s="1826"/>
      <c r="AC647" s="1826"/>
      <c r="AD647" s="1826"/>
      <c r="AE647" s="1826"/>
      <c r="AF647" s="1826"/>
      <c r="AG647" s="1826"/>
    </row>
    <row r="648" spans="1:33" s="592" customFormat="1" ht="15" thickBot="1">
      <c r="A648" s="605"/>
    </row>
    <row r="649" spans="1:33" s="592" customFormat="1" ht="61.5" customHeight="1" thickBot="1">
      <c r="A649" s="605">
        <v>11</v>
      </c>
      <c r="D649" s="1706" t="s">
        <v>2397</v>
      </c>
      <c r="E649" s="1706"/>
      <c r="F649" s="1706"/>
      <c r="G649" s="1706"/>
      <c r="H649" s="1706"/>
      <c r="I649" s="1706"/>
      <c r="J649" s="1706"/>
      <c r="K649" s="1706"/>
      <c r="L649" s="1706" t="s">
        <v>1946</v>
      </c>
      <c r="M649" s="1706"/>
      <c r="N649" s="1706"/>
      <c r="O649" s="1706"/>
      <c r="P649" s="1706"/>
      <c r="Q649" s="1706" t="s">
        <v>2014</v>
      </c>
      <c r="R649" s="1706"/>
      <c r="S649" s="1706"/>
      <c r="T649" s="1706"/>
      <c r="U649" s="1706" t="s">
        <v>2015</v>
      </c>
      <c r="V649" s="1706"/>
      <c r="W649" s="1706"/>
      <c r="X649" s="1706"/>
      <c r="Y649" s="1706" t="s">
        <v>2016</v>
      </c>
      <c r="Z649" s="1706"/>
      <c r="AA649" s="1706"/>
      <c r="AB649" s="1706"/>
      <c r="AC649" s="1706" t="s">
        <v>1950</v>
      </c>
      <c r="AD649" s="1706"/>
      <c r="AE649" s="1706"/>
      <c r="AF649" s="1706"/>
      <c r="AG649" s="1706"/>
    </row>
    <row r="650" spans="1:33" s="592" customFormat="1" ht="33" customHeight="1" thickBot="1">
      <c r="A650" s="605"/>
      <c r="D650" s="2282" t="s">
        <v>2009</v>
      </c>
      <c r="E650" s="2283"/>
      <c r="F650" s="2283"/>
      <c r="G650" s="2283"/>
      <c r="H650" s="2283"/>
      <c r="I650" s="2283"/>
      <c r="J650" s="2283"/>
      <c r="K650" s="2283"/>
      <c r="L650" s="1819" t="e">
        <f>'Notes- SK Template'!#REF!</f>
        <v>#REF!</v>
      </c>
      <c r="M650" s="1820"/>
      <c r="N650" s="1820"/>
      <c r="O650" s="1820" t="e">
        <f>'Notes- SK Template'!#REF!</f>
        <v>#REF!</v>
      </c>
      <c r="P650" s="1820"/>
      <c r="Q650" s="1820" t="e">
        <f>'Notes- SK Template'!#REF!</f>
        <v>#REF!</v>
      </c>
      <c r="R650" s="1820"/>
      <c r="S650" s="1820" t="e">
        <f>'Notes- SK Template'!#REF!</f>
        <v>#REF!</v>
      </c>
      <c r="T650" s="1820"/>
      <c r="U650" s="1820" t="e">
        <f>'Notes- SK Template'!#REF!</f>
        <v>#REF!</v>
      </c>
      <c r="V650" s="1820"/>
      <c r="W650" s="1820" t="e">
        <f>'Notes- SK Template'!#REF!</f>
        <v>#REF!</v>
      </c>
      <c r="X650" s="1820"/>
      <c r="Y650" s="1820" t="e">
        <f>'Notes- SK Template'!#REF!</f>
        <v>#REF!</v>
      </c>
      <c r="Z650" s="1820"/>
      <c r="AA650" s="1820" t="e">
        <f>'Notes- SK Template'!#REF!</f>
        <v>#REF!</v>
      </c>
      <c r="AB650" s="1820"/>
      <c r="AC650" s="1821" t="e">
        <f>'Notes- SK Template'!#REF!</f>
        <v>#REF!</v>
      </c>
      <c r="AD650" s="1821"/>
      <c r="AE650" s="1821"/>
      <c r="AF650" s="1821" t="e">
        <f>'Notes- SK Template'!#REF!</f>
        <v>#REF!</v>
      </c>
      <c r="AG650" s="1822"/>
    </row>
    <row r="651" spans="1:33" s="592" customFormat="1" ht="33" customHeight="1" thickBot="1">
      <c r="A651" s="605"/>
      <c r="D651" s="2282" t="s">
        <v>2010</v>
      </c>
      <c r="E651" s="2283"/>
      <c r="F651" s="2283"/>
      <c r="G651" s="2283"/>
      <c r="H651" s="2283"/>
      <c r="I651" s="2283"/>
      <c r="J651" s="2283"/>
      <c r="K651" s="2283"/>
      <c r="L651" s="1684" t="e">
        <f>'Notes- SK Template'!#REF!</f>
        <v>#REF!</v>
      </c>
      <c r="M651" s="1764"/>
      <c r="N651" s="1764"/>
      <c r="O651" s="1764" t="e">
        <f>'Notes- SK Template'!#REF!</f>
        <v>#REF!</v>
      </c>
      <c r="P651" s="1764"/>
      <c r="Q651" s="1764" t="e">
        <f>'Notes- SK Template'!#REF!</f>
        <v>#REF!</v>
      </c>
      <c r="R651" s="1764"/>
      <c r="S651" s="1764" t="e">
        <f>'Notes- SK Template'!#REF!</f>
        <v>#REF!</v>
      </c>
      <c r="T651" s="1764"/>
      <c r="U651" s="1764" t="e">
        <f>'Notes- SK Template'!#REF!</f>
        <v>#REF!</v>
      </c>
      <c r="V651" s="1764"/>
      <c r="W651" s="1764" t="e">
        <f>'Notes- SK Template'!#REF!</f>
        <v>#REF!</v>
      </c>
      <c r="X651" s="1764"/>
      <c r="Y651" s="1764" t="e">
        <f>'Notes- SK Template'!#REF!</f>
        <v>#REF!</v>
      </c>
      <c r="Z651" s="1764"/>
      <c r="AA651" s="1764" t="e">
        <f>'Notes- SK Template'!#REF!</f>
        <v>#REF!</v>
      </c>
      <c r="AB651" s="1764"/>
      <c r="AC651" s="1765" t="e">
        <f>'Notes- SK Template'!#REF!</f>
        <v>#REF!</v>
      </c>
      <c r="AD651" s="1765"/>
      <c r="AE651" s="1765"/>
      <c r="AF651" s="1765" t="e">
        <f>'Notes- SK Template'!#REF!</f>
        <v>#REF!</v>
      </c>
      <c r="AG651" s="1766"/>
    </row>
    <row r="652" spans="1:33" s="592" customFormat="1" ht="33" customHeight="1" thickBot="1">
      <c r="A652" s="605"/>
      <c r="D652" s="2282" t="s">
        <v>2011</v>
      </c>
      <c r="E652" s="2283"/>
      <c r="F652" s="2283"/>
      <c r="G652" s="2283"/>
      <c r="H652" s="2283"/>
      <c r="I652" s="2283"/>
      <c r="J652" s="2283"/>
      <c r="K652" s="2283"/>
      <c r="L652" s="1684" t="e">
        <f>'Notes- SK Template'!#REF!</f>
        <v>#REF!</v>
      </c>
      <c r="M652" s="1764"/>
      <c r="N652" s="1764"/>
      <c r="O652" s="1764" t="e">
        <f>'Notes- SK Template'!#REF!</f>
        <v>#REF!</v>
      </c>
      <c r="P652" s="1764"/>
      <c r="Q652" s="1764" t="e">
        <f>'Notes- SK Template'!#REF!</f>
        <v>#REF!</v>
      </c>
      <c r="R652" s="1764"/>
      <c r="S652" s="1764" t="e">
        <f>'Notes- SK Template'!#REF!</f>
        <v>#REF!</v>
      </c>
      <c r="T652" s="1764"/>
      <c r="U652" s="1764" t="e">
        <f>'Notes- SK Template'!#REF!</f>
        <v>#REF!</v>
      </c>
      <c r="V652" s="1764"/>
      <c r="W652" s="1764" t="e">
        <f>'Notes- SK Template'!#REF!</f>
        <v>#REF!</v>
      </c>
      <c r="X652" s="1764"/>
      <c r="Y652" s="1764" t="e">
        <f>'Notes- SK Template'!#REF!</f>
        <v>#REF!</v>
      </c>
      <c r="Z652" s="1764"/>
      <c r="AA652" s="1764" t="e">
        <f>'Notes- SK Template'!#REF!</f>
        <v>#REF!</v>
      </c>
      <c r="AB652" s="1764"/>
      <c r="AC652" s="1765" t="e">
        <f>'Notes- SK Template'!#REF!</f>
        <v>#REF!</v>
      </c>
      <c r="AD652" s="1765"/>
      <c r="AE652" s="1765"/>
      <c r="AF652" s="1765" t="e">
        <f>'Notes- SK Template'!#REF!</f>
        <v>#REF!</v>
      </c>
      <c r="AG652" s="1766"/>
    </row>
    <row r="653" spans="1:33" s="592" customFormat="1" ht="33" customHeight="1" thickBot="1">
      <c r="A653" s="605"/>
      <c r="D653" s="2282" t="s">
        <v>2012</v>
      </c>
      <c r="E653" s="2283"/>
      <c r="F653" s="2283"/>
      <c r="G653" s="2283"/>
      <c r="H653" s="2283"/>
      <c r="I653" s="2283"/>
      <c r="J653" s="2283"/>
      <c r="K653" s="2283"/>
      <c r="L653" s="1684" t="e">
        <f>'Notes- SK Template'!#REF!</f>
        <v>#REF!</v>
      </c>
      <c r="M653" s="1764"/>
      <c r="N653" s="1764"/>
      <c r="O653" s="1764" t="e">
        <f>'Notes- SK Template'!#REF!</f>
        <v>#REF!</v>
      </c>
      <c r="P653" s="1764"/>
      <c r="Q653" s="1764" t="e">
        <f>'Notes- SK Template'!#REF!</f>
        <v>#REF!</v>
      </c>
      <c r="R653" s="1764"/>
      <c r="S653" s="1764" t="e">
        <f>'Notes- SK Template'!#REF!</f>
        <v>#REF!</v>
      </c>
      <c r="T653" s="1764"/>
      <c r="U653" s="1764" t="e">
        <f>'Notes- SK Template'!#REF!</f>
        <v>#REF!</v>
      </c>
      <c r="V653" s="1764"/>
      <c r="W653" s="1764" t="e">
        <f>'Notes- SK Template'!#REF!</f>
        <v>#REF!</v>
      </c>
      <c r="X653" s="1764"/>
      <c r="Y653" s="1764" t="e">
        <f>'Notes- SK Template'!#REF!</f>
        <v>#REF!</v>
      </c>
      <c r="Z653" s="1764"/>
      <c r="AA653" s="1764" t="e">
        <f>'Notes- SK Template'!#REF!</f>
        <v>#REF!</v>
      </c>
      <c r="AB653" s="1764"/>
      <c r="AC653" s="1765" t="e">
        <f>'Notes- SK Template'!#REF!</f>
        <v>#REF!</v>
      </c>
      <c r="AD653" s="1765"/>
      <c r="AE653" s="1765"/>
      <c r="AF653" s="1765" t="e">
        <f>'Notes- SK Template'!#REF!</f>
        <v>#REF!</v>
      </c>
      <c r="AG653" s="1766"/>
    </row>
    <row r="654" spans="1:33" s="592" customFormat="1" ht="33" customHeight="1" thickBot="1">
      <c r="A654" s="605"/>
      <c r="D654" s="1837" t="s">
        <v>2017</v>
      </c>
      <c r="E654" s="1837"/>
      <c r="F654" s="1837"/>
      <c r="G654" s="1837"/>
      <c r="H654" s="1837"/>
      <c r="I654" s="1837"/>
      <c r="J654" s="1837"/>
      <c r="K654" s="1837"/>
      <c r="L654" s="1783" t="e">
        <f>'Notes- SK Template'!#REF!</f>
        <v>#REF!</v>
      </c>
      <c r="M654" s="1784"/>
      <c r="N654" s="1784"/>
      <c r="O654" s="1784" t="e">
        <f>'Notes- SK Template'!#REF!</f>
        <v>#REF!</v>
      </c>
      <c r="P654" s="1784"/>
      <c r="Q654" s="1784" t="e">
        <f>'Notes- SK Template'!#REF!</f>
        <v>#REF!</v>
      </c>
      <c r="R654" s="1784"/>
      <c r="S654" s="1784" t="e">
        <f>'Notes- SK Template'!#REF!</f>
        <v>#REF!</v>
      </c>
      <c r="T654" s="1784"/>
      <c r="U654" s="1784" t="e">
        <f>'Notes- SK Template'!#REF!</f>
        <v>#REF!</v>
      </c>
      <c r="V654" s="1784"/>
      <c r="W654" s="1784" t="e">
        <f>'Notes- SK Template'!#REF!</f>
        <v>#REF!</v>
      </c>
      <c r="X654" s="1784"/>
      <c r="Y654" s="1784" t="e">
        <f>'Notes- SK Template'!#REF!</f>
        <v>#REF!</v>
      </c>
      <c r="Z654" s="1784"/>
      <c r="AA654" s="1784" t="e">
        <f>'Notes- SK Template'!#REF!</f>
        <v>#REF!</v>
      </c>
      <c r="AB654" s="1784"/>
      <c r="AC654" s="1784" t="e">
        <f>'Notes- SK Template'!#REF!</f>
        <v>#REF!</v>
      </c>
      <c r="AD654" s="1784"/>
      <c r="AE654" s="1784"/>
      <c r="AF654" s="1784" t="e">
        <f>'Notes- SK Template'!#REF!</f>
        <v>#REF!</v>
      </c>
      <c r="AG654" s="1785"/>
    </row>
    <row r="655" spans="1:33" s="592" customFormat="1">
      <c r="A655" s="605"/>
    </row>
    <row r="656" spans="1:33" s="592" customFormat="1">
      <c r="A656" s="605"/>
      <c r="D656" s="1797" t="s">
        <v>3077</v>
      </c>
      <c r="E656" s="1838"/>
      <c r="F656" s="1838"/>
      <c r="G656" s="1838"/>
      <c r="H656" s="1838"/>
      <c r="I656" s="1838"/>
      <c r="J656" s="1838"/>
      <c r="K656" s="1838"/>
      <c r="L656" s="1838"/>
      <c r="M656" s="1838"/>
      <c r="N656" s="1838"/>
      <c r="O656" s="1838"/>
      <c r="P656" s="1838"/>
      <c r="Q656" s="1838"/>
      <c r="R656" s="1838"/>
      <c r="S656" s="1838"/>
      <c r="T656" s="1838"/>
      <c r="U656" s="1838"/>
      <c r="V656" s="1838"/>
      <c r="W656" s="1838"/>
      <c r="X656" s="1838"/>
      <c r="Y656" s="1838"/>
      <c r="Z656" s="1838"/>
      <c r="AA656" s="1838"/>
      <c r="AB656" s="1838"/>
      <c r="AC656" s="1838"/>
      <c r="AD656" s="1838"/>
      <c r="AE656" s="1838"/>
      <c r="AF656" s="1838"/>
      <c r="AG656" s="1838"/>
    </row>
    <row r="657" spans="1:33" s="592" customFormat="1">
      <c r="A657" s="605"/>
      <c r="D657" s="1838"/>
      <c r="E657" s="1838"/>
      <c r="F657" s="1838"/>
      <c r="G657" s="1838"/>
      <c r="H657" s="1838"/>
      <c r="I657" s="1838"/>
      <c r="J657" s="1838"/>
      <c r="K657" s="1838"/>
      <c r="L657" s="1838"/>
      <c r="M657" s="1838"/>
      <c r="N657" s="1838"/>
      <c r="O657" s="1838"/>
      <c r="P657" s="1838"/>
      <c r="Q657" s="1838"/>
      <c r="R657" s="1838"/>
      <c r="S657" s="1838"/>
      <c r="T657" s="1838"/>
      <c r="U657" s="1838"/>
      <c r="V657" s="1838"/>
      <c r="W657" s="1838"/>
      <c r="X657" s="1838"/>
      <c r="Y657" s="1838"/>
      <c r="Z657" s="1838"/>
      <c r="AA657" s="1838"/>
      <c r="AB657" s="1838"/>
      <c r="AC657" s="1838"/>
      <c r="AD657" s="1838"/>
      <c r="AE657" s="1838"/>
      <c r="AF657" s="1838"/>
      <c r="AG657" s="1838"/>
    </row>
    <row r="658" spans="1:33" s="592" customFormat="1">
      <c r="A658" s="605"/>
    </row>
    <row r="659" spans="1:33" s="592" customFormat="1">
      <c r="A659" s="605"/>
    </row>
    <row r="660" spans="1:33" s="592" customFormat="1">
      <c r="A660" s="605"/>
      <c r="D660" s="590" t="s">
        <v>2018</v>
      </c>
    </row>
    <row r="661" spans="1:33" s="592" customFormat="1">
      <c r="A661" s="605"/>
    </row>
    <row r="662" spans="1:33" s="592" customFormat="1">
      <c r="A662" s="605"/>
      <c r="D662" s="1797" t="s">
        <v>2019</v>
      </c>
      <c r="E662" s="1838"/>
      <c r="F662" s="1838"/>
      <c r="G662" s="1838"/>
      <c r="H662" s="1838"/>
      <c r="I662" s="1838"/>
      <c r="J662" s="1838"/>
      <c r="K662" s="1838"/>
      <c r="L662" s="1838"/>
      <c r="M662" s="1838"/>
      <c r="N662" s="1838"/>
      <c r="O662" s="1838"/>
      <c r="P662" s="1838"/>
      <c r="Q662" s="1838"/>
      <c r="R662" s="1838"/>
      <c r="S662" s="1838"/>
      <c r="T662" s="1838"/>
      <c r="U662" s="1838"/>
      <c r="V662" s="1838"/>
      <c r="W662" s="1838"/>
      <c r="X662" s="1838"/>
      <c r="Y662" s="1838"/>
      <c r="Z662" s="1838"/>
      <c r="AA662" s="1838"/>
      <c r="AB662" s="1838"/>
      <c r="AC662" s="1838"/>
      <c r="AD662" s="1838"/>
      <c r="AE662" s="1838"/>
      <c r="AF662" s="1838"/>
      <c r="AG662" s="1838"/>
    </row>
    <row r="663" spans="1:33" s="592" customFormat="1">
      <c r="A663" s="605"/>
      <c r="D663" s="1838"/>
      <c r="E663" s="1838"/>
      <c r="F663" s="1838"/>
      <c r="G663" s="1838"/>
      <c r="H663" s="1838"/>
      <c r="I663" s="1838"/>
      <c r="J663" s="1838"/>
      <c r="K663" s="1838"/>
      <c r="L663" s="1838"/>
      <c r="M663" s="1838"/>
      <c r="N663" s="1838"/>
      <c r="O663" s="1838"/>
      <c r="P663" s="1838"/>
      <c r="Q663" s="1838"/>
      <c r="R663" s="1838"/>
      <c r="S663" s="1838"/>
      <c r="T663" s="1838"/>
      <c r="U663" s="1838"/>
      <c r="V663" s="1838"/>
      <c r="W663" s="1838"/>
      <c r="X663" s="1838"/>
      <c r="Y663" s="1838"/>
      <c r="Z663" s="1838"/>
      <c r="AA663" s="1838"/>
      <c r="AB663" s="1838"/>
      <c r="AC663" s="1838"/>
      <c r="AD663" s="1838"/>
      <c r="AE663" s="1838"/>
      <c r="AF663" s="1838"/>
      <c r="AG663" s="1838"/>
    </row>
    <row r="664" spans="1:33" s="592" customFormat="1">
      <c r="A664" s="605"/>
    </row>
    <row r="665" spans="1:33" s="592" customFormat="1">
      <c r="A665" s="605"/>
      <c r="D665" s="2177" t="s">
        <v>2020</v>
      </c>
      <c r="E665" s="1767"/>
      <c r="F665" s="1767"/>
      <c r="G665" s="1767"/>
      <c r="H665" s="1767"/>
      <c r="I665" s="1767"/>
      <c r="J665" s="1767"/>
      <c r="K665" s="1767"/>
      <c r="L665" s="1767"/>
      <c r="M665" s="1767"/>
      <c r="N665" s="1767"/>
      <c r="O665" s="1767"/>
      <c r="P665" s="1767"/>
      <c r="Q665" s="1767"/>
      <c r="R665" s="1767"/>
      <c r="S665" s="1767"/>
      <c r="T665" s="1767"/>
      <c r="U665" s="1767"/>
      <c r="V665" s="1767"/>
      <c r="W665" s="1767"/>
      <c r="X665" s="1767"/>
      <c r="Y665" s="1767"/>
      <c r="Z665" s="1767"/>
      <c r="AA665" s="1767"/>
      <c r="AB665" s="1767"/>
      <c r="AC665" s="1767"/>
      <c r="AD665" s="1767"/>
      <c r="AE665" s="1767"/>
      <c r="AF665" s="1767"/>
      <c r="AG665" s="1767"/>
    </row>
    <row r="666" spans="1:33" s="592" customFormat="1" ht="15" thickBot="1">
      <c r="A666" s="605"/>
    </row>
    <row r="667" spans="1:33" s="592" customFormat="1" ht="15.75" customHeight="1" thickBot="1">
      <c r="A667" s="605">
        <v>12</v>
      </c>
      <c r="D667" s="1705" t="s">
        <v>2021</v>
      </c>
      <c r="E667" s="1705"/>
      <c r="F667" s="1705"/>
      <c r="G667" s="1705"/>
      <c r="H667" s="1705"/>
      <c r="I667" s="1705" t="s">
        <v>1809</v>
      </c>
      <c r="J667" s="1705"/>
      <c r="K667" s="1705"/>
      <c r="L667" s="1705"/>
      <c r="M667" s="1705"/>
      <c r="N667" s="1705"/>
      <c r="O667" s="1705"/>
      <c r="P667" s="1705"/>
      <c r="Q667" s="1705"/>
      <c r="R667" s="1705"/>
      <c r="S667" s="1705"/>
      <c r="T667" s="1705"/>
      <c r="U667" s="1705"/>
      <c r="V667" s="1705"/>
      <c r="W667" s="1705"/>
      <c r="X667" s="1705"/>
      <c r="Y667" s="1705"/>
      <c r="Z667" s="1705"/>
      <c r="AA667" s="1705"/>
      <c r="AB667" s="1705"/>
      <c r="AC667" s="1705"/>
      <c r="AD667" s="1705"/>
      <c r="AE667" s="1705"/>
      <c r="AF667" s="1705"/>
      <c r="AG667" s="1705"/>
    </row>
    <row r="668" spans="1:33" s="592" customFormat="1" ht="47.25" customHeight="1" thickBot="1">
      <c r="A668" s="605"/>
      <c r="D668" s="1705"/>
      <c r="E668" s="1705"/>
      <c r="F668" s="1705"/>
      <c r="G668" s="1705"/>
      <c r="H668" s="1705"/>
      <c r="I668" s="1706" t="s">
        <v>2022</v>
      </c>
      <c r="J668" s="1706"/>
      <c r="K668" s="1706"/>
      <c r="L668" s="1706"/>
      <c r="M668" s="1706"/>
      <c r="N668" s="1706" t="s">
        <v>2023</v>
      </c>
      <c r="O668" s="1706"/>
      <c r="P668" s="1706"/>
      <c r="Q668" s="1706"/>
      <c r="R668" s="1706"/>
      <c r="S668" s="1706" t="s">
        <v>2024</v>
      </c>
      <c r="T668" s="1706"/>
      <c r="U668" s="1706"/>
      <c r="V668" s="1706"/>
      <c r="W668" s="1706"/>
      <c r="X668" s="1706" t="s">
        <v>2025</v>
      </c>
      <c r="Y668" s="1706"/>
      <c r="Z668" s="1706"/>
      <c r="AA668" s="1706"/>
      <c r="AB668" s="1706"/>
      <c r="AC668" s="1706" t="s">
        <v>2026</v>
      </c>
      <c r="AD668" s="1706"/>
      <c r="AE668" s="1706"/>
      <c r="AF668" s="1706"/>
      <c r="AG668" s="1706"/>
    </row>
    <row r="669" spans="1:33" s="592" customFormat="1" ht="28.5" customHeight="1" thickBot="1">
      <c r="A669" s="605"/>
      <c r="D669" s="2282" t="s">
        <v>2027</v>
      </c>
      <c r="E669" s="2283"/>
      <c r="F669" s="2283"/>
      <c r="G669" s="2283"/>
      <c r="H669" s="2283"/>
      <c r="I669" s="1819" t="e">
        <f>'Notes- SK Template'!#REF!</f>
        <v>#REF!</v>
      </c>
      <c r="J669" s="1820"/>
      <c r="K669" s="1820"/>
      <c r="L669" s="1820" t="e">
        <f>'Notes- SK Template'!#REF!</f>
        <v>#REF!</v>
      </c>
      <c r="M669" s="1820"/>
      <c r="N669" s="1820" t="e">
        <f>'Notes- SK Template'!#REF!</f>
        <v>#REF!</v>
      </c>
      <c r="O669" s="1820"/>
      <c r="P669" s="1820"/>
      <c r="Q669" s="1820" t="e">
        <f>'Notes- SK Template'!#REF!</f>
        <v>#REF!</v>
      </c>
      <c r="R669" s="1820"/>
      <c r="S669" s="1820" t="e">
        <f>'Notes- SK Template'!#REF!</f>
        <v>#REF!</v>
      </c>
      <c r="T669" s="1820"/>
      <c r="U669" s="1820"/>
      <c r="V669" s="1820" t="e">
        <f>'Notes- SK Template'!#REF!</f>
        <v>#REF!</v>
      </c>
      <c r="W669" s="1820"/>
      <c r="X669" s="1820" t="e">
        <f>'Notes- SK Template'!#REF!</f>
        <v>#REF!</v>
      </c>
      <c r="Y669" s="1820"/>
      <c r="Z669" s="1820"/>
      <c r="AA669" s="1820" t="e">
        <f>'Notes- SK Template'!#REF!</f>
        <v>#REF!</v>
      </c>
      <c r="AB669" s="1820"/>
      <c r="AC669" s="1821" t="e">
        <f>'Notes- SK Template'!#REF!</f>
        <v>#REF!</v>
      </c>
      <c r="AD669" s="1821"/>
      <c r="AE669" s="1821"/>
      <c r="AF669" s="1821" t="e">
        <f>'Notes- SK Template'!#REF!</f>
        <v>#REF!</v>
      </c>
      <c r="AG669" s="1822"/>
    </row>
    <row r="670" spans="1:33" s="592" customFormat="1" ht="34.5" customHeight="1" thickBot="1">
      <c r="A670" s="605"/>
      <c r="D670" s="2282" t="s">
        <v>2028</v>
      </c>
      <c r="E670" s="2283"/>
      <c r="F670" s="2283"/>
      <c r="G670" s="2283"/>
      <c r="H670" s="2283"/>
      <c r="I670" s="1684" t="e">
        <f>'Notes- SK Template'!#REF!</f>
        <v>#REF!</v>
      </c>
      <c r="J670" s="1764"/>
      <c r="K670" s="1764"/>
      <c r="L670" s="1764" t="e">
        <f>'Notes- SK Template'!#REF!</f>
        <v>#REF!</v>
      </c>
      <c r="M670" s="1764"/>
      <c r="N670" s="1764" t="e">
        <f>'Notes- SK Template'!#REF!</f>
        <v>#REF!</v>
      </c>
      <c r="O670" s="1764"/>
      <c r="P670" s="1764"/>
      <c r="Q670" s="1764" t="e">
        <f>'Notes- SK Template'!#REF!</f>
        <v>#REF!</v>
      </c>
      <c r="R670" s="1764"/>
      <c r="S670" s="1764" t="e">
        <f>'Notes- SK Template'!#REF!</f>
        <v>#REF!</v>
      </c>
      <c r="T670" s="1764"/>
      <c r="U670" s="1764"/>
      <c r="V670" s="1764" t="e">
        <f>'Notes- SK Template'!#REF!</f>
        <v>#REF!</v>
      </c>
      <c r="W670" s="1764"/>
      <c r="X670" s="1764" t="e">
        <f>'Notes- SK Template'!#REF!</f>
        <v>#REF!</v>
      </c>
      <c r="Y670" s="1764"/>
      <c r="Z670" s="1764"/>
      <c r="AA670" s="1764" t="e">
        <f>'Notes- SK Template'!#REF!</f>
        <v>#REF!</v>
      </c>
      <c r="AB670" s="1764"/>
      <c r="AC670" s="1765" t="e">
        <f>'Notes- SK Template'!#REF!</f>
        <v>#REF!</v>
      </c>
      <c r="AD670" s="1765"/>
      <c r="AE670" s="1765"/>
      <c r="AF670" s="1765" t="e">
        <f>'Notes- SK Template'!#REF!</f>
        <v>#REF!</v>
      </c>
      <c r="AG670" s="1766"/>
    </row>
    <row r="671" spans="1:33" s="592" customFormat="1" ht="28.5" customHeight="1" thickBot="1">
      <c r="A671" s="605"/>
      <c r="D671" s="2282" t="s">
        <v>2029</v>
      </c>
      <c r="E671" s="2283"/>
      <c r="F671" s="2283"/>
      <c r="G671" s="2283"/>
      <c r="H671" s="2283"/>
      <c r="I671" s="1684" t="e">
        <f>'Notes- SK Template'!#REF!</f>
        <v>#REF!</v>
      </c>
      <c r="J671" s="1764"/>
      <c r="K671" s="1764"/>
      <c r="L671" s="1764" t="e">
        <f>'Notes- SK Template'!#REF!</f>
        <v>#REF!</v>
      </c>
      <c r="M671" s="1764"/>
      <c r="N671" s="1764" t="e">
        <f>'Notes- SK Template'!#REF!</f>
        <v>#REF!</v>
      </c>
      <c r="O671" s="1764"/>
      <c r="P671" s="1764"/>
      <c r="Q671" s="1764" t="e">
        <f>'Notes- SK Template'!#REF!</f>
        <v>#REF!</v>
      </c>
      <c r="R671" s="1764"/>
      <c r="S671" s="1764" t="e">
        <f>'Notes- SK Template'!#REF!</f>
        <v>#REF!</v>
      </c>
      <c r="T671" s="1764"/>
      <c r="U671" s="1764"/>
      <c r="V671" s="1764" t="e">
        <f>'Notes- SK Template'!#REF!</f>
        <v>#REF!</v>
      </c>
      <c r="W671" s="1764"/>
      <c r="X671" s="1764" t="e">
        <f>'Notes- SK Template'!#REF!</f>
        <v>#REF!</v>
      </c>
      <c r="Y671" s="1764"/>
      <c r="Z671" s="1764"/>
      <c r="AA671" s="1764" t="e">
        <f>'Notes- SK Template'!#REF!</f>
        <v>#REF!</v>
      </c>
      <c r="AB671" s="1764"/>
      <c r="AC671" s="1765" t="e">
        <f>'Notes- SK Template'!#REF!</f>
        <v>#REF!</v>
      </c>
      <c r="AD671" s="1765"/>
      <c r="AE671" s="1765"/>
      <c r="AF671" s="1765" t="e">
        <f>'Notes- SK Template'!#REF!</f>
        <v>#REF!</v>
      </c>
      <c r="AG671" s="1766"/>
    </row>
    <row r="672" spans="1:33" s="592" customFormat="1" ht="28.5" customHeight="1" thickBot="1">
      <c r="A672" s="605"/>
      <c r="D672" s="2282" t="s">
        <v>2030</v>
      </c>
      <c r="E672" s="2283"/>
      <c r="F672" s="2283"/>
      <c r="G672" s="2283"/>
      <c r="H672" s="2283"/>
      <c r="I672" s="1684" t="e">
        <f>'Notes- SK Template'!#REF!</f>
        <v>#REF!</v>
      </c>
      <c r="J672" s="1764"/>
      <c r="K672" s="1764"/>
      <c r="L672" s="1764" t="e">
        <f>'Notes- SK Template'!#REF!</f>
        <v>#REF!</v>
      </c>
      <c r="M672" s="1764"/>
      <c r="N672" s="1764" t="e">
        <f>'Notes- SK Template'!#REF!</f>
        <v>#REF!</v>
      </c>
      <c r="O672" s="1764"/>
      <c r="P672" s="1764"/>
      <c r="Q672" s="1764" t="e">
        <f>'Notes- SK Template'!#REF!</f>
        <v>#REF!</v>
      </c>
      <c r="R672" s="1764"/>
      <c r="S672" s="1764" t="e">
        <f>'Notes- SK Template'!#REF!</f>
        <v>#REF!</v>
      </c>
      <c r="T672" s="1764"/>
      <c r="U672" s="1764"/>
      <c r="V672" s="1764" t="e">
        <f>'Notes- SK Template'!#REF!</f>
        <v>#REF!</v>
      </c>
      <c r="W672" s="1764"/>
      <c r="X672" s="1764" t="e">
        <f>'Notes- SK Template'!#REF!</f>
        <v>#REF!</v>
      </c>
      <c r="Y672" s="1764"/>
      <c r="Z672" s="1764"/>
      <c r="AA672" s="1764" t="e">
        <f>'Notes- SK Template'!#REF!</f>
        <v>#REF!</v>
      </c>
      <c r="AB672" s="1764"/>
      <c r="AC672" s="1765" t="e">
        <f>'Notes- SK Template'!#REF!</f>
        <v>#REF!</v>
      </c>
      <c r="AD672" s="1765"/>
      <c r="AE672" s="1765"/>
      <c r="AF672" s="1765" t="e">
        <f>'Notes- SK Template'!#REF!</f>
        <v>#REF!</v>
      </c>
      <c r="AG672" s="1766"/>
    </row>
    <row r="673" spans="1:33" s="592" customFormat="1" ht="28.5" customHeight="1" thickBot="1">
      <c r="A673" s="605"/>
      <c r="D673" s="2282" t="s">
        <v>2031</v>
      </c>
      <c r="E673" s="2283"/>
      <c r="F673" s="2283"/>
      <c r="G673" s="2283"/>
      <c r="H673" s="2283"/>
      <c r="I673" s="1684" t="e">
        <f>'Notes- SK Template'!#REF!</f>
        <v>#REF!</v>
      </c>
      <c r="J673" s="1764"/>
      <c r="K673" s="1764"/>
      <c r="L673" s="1764" t="e">
        <f>'Notes- SK Template'!#REF!</f>
        <v>#REF!</v>
      </c>
      <c r="M673" s="1764"/>
      <c r="N673" s="1764" t="e">
        <f>'Notes- SK Template'!#REF!</f>
        <v>#REF!</v>
      </c>
      <c r="O673" s="1764"/>
      <c r="P673" s="1764"/>
      <c r="Q673" s="1764" t="e">
        <f>'Notes- SK Template'!#REF!</f>
        <v>#REF!</v>
      </c>
      <c r="R673" s="1764"/>
      <c r="S673" s="1764" t="e">
        <f>'Notes- SK Template'!#REF!</f>
        <v>#REF!</v>
      </c>
      <c r="T673" s="1764"/>
      <c r="U673" s="1764"/>
      <c r="V673" s="1764" t="e">
        <f>'Notes- SK Template'!#REF!</f>
        <v>#REF!</v>
      </c>
      <c r="W673" s="1764"/>
      <c r="X673" s="1764" t="e">
        <f>'Notes- SK Template'!#REF!</f>
        <v>#REF!</v>
      </c>
      <c r="Y673" s="1764"/>
      <c r="Z673" s="1764"/>
      <c r="AA673" s="1764" t="e">
        <f>'Notes- SK Template'!#REF!</f>
        <v>#REF!</v>
      </c>
      <c r="AB673" s="1764"/>
      <c r="AC673" s="1765" t="e">
        <f>'Notes- SK Template'!#REF!</f>
        <v>#REF!</v>
      </c>
      <c r="AD673" s="1765"/>
      <c r="AE673" s="1765"/>
      <c r="AF673" s="1765" t="e">
        <f>'Notes- SK Template'!#REF!</f>
        <v>#REF!</v>
      </c>
      <c r="AG673" s="1766"/>
    </row>
    <row r="674" spans="1:33" s="592" customFormat="1" ht="28.5" customHeight="1" thickBot="1">
      <c r="A674" s="605"/>
      <c r="D674" s="2282" t="s">
        <v>2032</v>
      </c>
      <c r="E674" s="2283"/>
      <c r="F674" s="2283"/>
      <c r="G674" s="2283"/>
      <c r="H674" s="2283"/>
      <c r="I674" s="1684" t="e">
        <f>'Notes- SK Template'!#REF!</f>
        <v>#REF!</v>
      </c>
      <c r="J674" s="1764"/>
      <c r="K674" s="1764"/>
      <c r="L674" s="1764" t="e">
        <f>'Notes- SK Template'!#REF!</f>
        <v>#REF!</v>
      </c>
      <c r="M674" s="1764"/>
      <c r="N674" s="1764" t="e">
        <f>'Notes- SK Template'!#REF!</f>
        <v>#REF!</v>
      </c>
      <c r="O674" s="1764"/>
      <c r="P674" s="1764"/>
      <c r="Q674" s="1764" t="e">
        <f>'Notes- SK Template'!#REF!</f>
        <v>#REF!</v>
      </c>
      <c r="R674" s="1764"/>
      <c r="S674" s="1764" t="e">
        <f>'Notes- SK Template'!#REF!</f>
        <v>#REF!</v>
      </c>
      <c r="T674" s="1764"/>
      <c r="U674" s="1764"/>
      <c r="V674" s="1764" t="e">
        <f>'Notes- SK Template'!#REF!</f>
        <v>#REF!</v>
      </c>
      <c r="W674" s="1764"/>
      <c r="X674" s="1764" t="e">
        <f>'Notes- SK Template'!#REF!</f>
        <v>#REF!</v>
      </c>
      <c r="Y674" s="1764"/>
      <c r="Z674" s="1764"/>
      <c r="AA674" s="1764" t="e">
        <f>'Notes- SK Template'!#REF!</f>
        <v>#REF!</v>
      </c>
      <c r="AB674" s="1764"/>
      <c r="AC674" s="1765" t="e">
        <f>'Notes- SK Template'!#REF!</f>
        <v>#REF!</v>
      </c>
      <c r="AD674" s="1765"/>
      <c r="AE674" s="1765"/>
      <c r="AF674" s="1765" t="e">
        <f>'Notes- SK Template'!#REF!</f>
        <v>#REF!</v>
      </c>
      <c r="AG674" s="1766"/>
    </row>
    <row r="675" spans="1:33" s="592" customFormat="1" ht="28.5" customHeight="1" thickBot="1">
      <c r="A675" s="605"/>
      <c r="D675" s="2282" t="s">
        <v>2033</v>
      </c>
      <c r="E675" s="2283"/>
      <c r="F675" s="2283"/>
      <c r="G675" s="2283"/>
      <c r="H675" s="2283"/>
      <c r="I675" s="1684" t="e">
        <f>'Notes- SK Template'!#REF!</f>
        <v>#REF!</v>
      </c>
      <c r="J675" s="1764"/>
      <c r="K675" s="1764"/>
      <c r="L675" s="1764" t="e">
        <f>'Notes- SK Template'!#REF!</f>
        <v>#REF!</v>
      </c>
      <c r="M675" s="1764"/>
      <c r="N675" s="1764" t="e">
        <f>'Notes- SK Template'!#REF!</f>
        <v>#REF!</v>
      </c>
      <c r="O675" s="1764"/>
      <c r="P675" s="1764"/>
      <c r="Q675" s="1764" t="e">
        <f>'Notes- SK Template'!#REF!</f>
        <v>#REF!</v>
      </c>
      <c r="R675" s="1764"/>
      <c r="S675" s="1764" t="e">
        <f>'Notes- SK Template'!#REF!</f>
        <v>#REF!</v>
      </c>
      <c r="T675" s="1764"/>
      <c r="U675" s="1764"/>
      <c r="V675" s="1764" t="e">
        <f>'Notes- SK Template'!#REF!</f>
        <v>#REF!</v>
      </c>
      <c r="W675" s="1764"/>
      <c r="X675" s="1764" t="e">
        <f>'Notes- SK Template'!#REF!</f>
        <v>#REF!</v>
      </c>
      <c r="Y675" s="1764"/>
      <c r="Z675" s="1764"/>
      <c r="AA675" s="1764" t="e">
        <f>'Notes- SK Template'!#REF!</f>
        <v>#REF!</v>
      </c>
      <c r="AB675" s="1764"/>
      <c r="AC675" s="1765" t="e">
        <f>'Notes- SK Template'!#REF!</f>
        <v>#REF!</v>
      </c>
      <c r="AD675" s="1765"/>
      <c r="AE675" s="1765"/>
      <c r="AF675" s="1765" t="e">
        <f>'Notes- SK Template'!#REF!</f>
        <v>#REF!</v>
      </c>
      <c r="AG675" s="1766"/>
    </row>
    <row r="676" spans="1:33" s="592" customFormat="1" ht="28.5" customHeight="1" thickBot="1">
      <c r="A676" s="605"/>
      <c r="D676" s="1837" t="s">
        <v>2034</v>
      </c>
      <c r="E676" s="1837"/>
      <c r="F676" s="1837"/>
      <c r="G676" s="1837"/>
      <c r="H676" s="1837"/>
      <c r="I676" s="1783" t="e">
        <f>'Notes- SK Template'!#REF!</f>
        <v>#REF!</v>
      </c>
      <c r="J676" s="1784"/>
      <c r="K676" s="1784"/>
      <c r="L676" s="1784" t="e">
        <f>'Notes- SK Template'!#REF!</f>
        <v>#REF!</v>
      </c>
      <c r="M676" s="1784"/>
      <c r="N676" s="1784" t="e">
        <f>'Notes- SK Template'!#REF!</f>
        <v>#REF!</v>
      </c>
      <c r="O676" s="1784"/>
      <c r="P676" s="1784"/>
      <c r="Q676" s="1784" t="e">
        <f>'Notes- SK Template'!#REF!</f>
        <v>#REF!</v>
      </c>
      <c r="R676" s="1784"/>
      <c r="S676" s="1784" t="e">
        <f>'Notes- SK Template'!#REF!</f>
        <v>#REF!</v>
      </c>
      <c r="T676" s="1784"/>
      <c r="U676" s="1784"/>
      <c r="V676" s="1784" t="e">
        <f>'Notes- SK Template'!#REF!</f>
        <v>#REF!</v>
      </c>
      <c r="W676" s="1784"/>
      <c r="X676" s="1784" t="e">
        <f>'Notes- SK Template'!#REF!</f>
        <v>#REF!</v>
      </c>
      <c r="Y676" s="1784"/>
      <c r="Z676" s="1784"/>
      <c r="AA676" s="1784" t="e">
        <f>'Notes- SK Template'!#REF!</f>
        <v>#REF!</v>
      </c>
      <c r="AB676" s="1784"/>
      <c r="AC676" s="1784" t="e">
        <f>'Notes- SK Template'!#REF!</f>
        <v>#REF!</v>
      </c>
      <c r="AD676" s="1784"/>
      <c r="AE676" s="1784"/>
      <c r="AF676" s="1784" t="e">
        <f>'Notes- SK Template'!#REF!</f>
        <v>#REF!</v>
      </c>
      <c r="AG676" s="1785"/>
    </row>
    <row r="677" spans="1:33" s="592" customFormat="1">
      <c r="A677" s="605"/>
    </row>
    <row r="678" spans="1:33" s="592" customFormat="1">
      <c r="A678" s="605"/>
    </row>
    <row r="679" spans="1:33" s="592" customFormat="1">
      <c r="A679" s="605"/>
      <c r="D679" s="1871" t="s">
        <v>2035</v>
      </c>
      <c r="E679" s="1826"/>
      <c r="F679" s="1826"/>
      <c r="G679" s="1826"/>
      <c r="H679" s="1826"/>
      <c r="I679" s="1826"/>
      <c r="J679" s="1826"/>
      <c r="K679" s="1826"/>
      <c r="L679" s="1826"/>
      <c r="M679" s="1826"/>
      <c r="N679" s="1826"/>
      <c r="O679" s="1826"/>
      <c r="P679" s="1826"/>
      <c r="Q679" s="1826"/>
      <c r="R679" s="1826"/>
      <c r="S679" s="1826"/>
      <c r="T679" s="1826"/>
      <c r="U679" s="1826"/>
      <c r="V679" s="1826"/>
      <c r="W679" s="1826"/>
      <c r="X679" s="1826"/>
      <c r="Y679" s="1826"/>
      <c r="Z679" s="1826"/>
      <c r="AA679" s="1826"/>
      <c r="AB679" s="1826"/>
      <c r="AC679" s="1826"/>
      <c r="AD679" s="1826"/>
      <c r="AE679" s="1826"/>
      <c r="AF679" s="1826"/>
      <c r="AG679" s="1826"/>
    </row>
    <row r="680" spans="1:33" s="592" customFormat="1" ht="15" thickBot="1">
      <c r="A680" s="605"/>
    </row>
    <row r="681" spans="1:33" s="592" customFormat="1" ht="19.5" customHeight="1" thickBot="1">
      <c r="A681" s="605" t="s">
        <v>1412</v>
      </c>
      <c r="D681" s="1705" t="s">
        <v>2032</v>
      </c>
      <c r="E681" s="1705"/>
      <c r="F681" s="1705"/>
      <c r="G681" s="1705"/>
      <c r="H681" s="1705"/>
      <c r="I681" s="1705"/>
      <c r="J681" s="1705"/>
      <c r="K681" s="1705"/>
      <c r="L681" s="1705"/>
      <c r="M681" s="1705"/>
      <c r="N681" s="1705"/>
      <c r="O681" s="1705"/>
      <c r="P681" s="1705"/>
      <c r="Q681" s="1705"/>
      <c r="R681" s="1705"/>
      <c r="S681" s="1705"/>
      <c r="T681" s="1705" t="s">
        <v>2036</v>
      </c>
      <c r="U681" s="1705"/>
      <c r="V681" s="1705"/>
      <c r="W681" s="1705"/>
      <c r="X681" s="1705"/>
      <c r="Y681" s="1705"/>
      <c r="Z681" s="1705"/>
      <c r="AA681" s="1705"/>
      <c r="AB681" s="1705"/>
      <c r="AC681" s="1705"/>
      <c r="AD681" s="1705"/>
      <c r="AE681" s="1705"/>
      <c r="AF681" s="1705"/>
      <c r="AG681" s="1705"/>
    </row>
    <row r="682" spans="1:33" s="592" customFormat="1" ht="23.25" customHeight="1">
      <c r="A682" s="605"/>
      <c r="D682" s="2187" t="s">
        <v>2037</v>
      </c>
      <c r="E682" s="2188"/>
      <c r="F682" s="2188"/>
      <c r="G682" s="2188"/>
      <c r="H682" s="2188"/>
      <c r="I682" s="2188"/>
      <c r="J682" s="2188"/>
      <c r="K682" s="2188"/>
      <c r="L682" s="2188"/>
      <c r="M682" s="2188"/>
      <c r="N682" s="2188"/>
      <c r="O682" s="2188"/>
      <c r="P682" s="2188"/>
      <c r="Q682" s="2188"/>
      <c r="R682" s="2188"/>
      <c r="S682" s="2188"/>
      <c r="T682" s="1859" t="e">
        <f>'Notes- SK Template'!#REF!</f>
        <v>#REF!</v>
      </c>
      <c r="U682" s="1859"/>
      <c r="V682" s="1859"/>
      <c r="W682" s="1859"/>
      <c r="X682" s="1859"/>
      <c r="Y682" s="1859"/>
      <c r="Z682" s="1859"/>
      <c r="AA682" s="1859"/>
      <c r="AB682" s="1859"/>
      <c r="AC682" s="1859"/>
      <c r="AD682" s="1859"/>
      <c r="AE682" s="1859"/>
      <c r="AF682" s="1859"/>
      <c r="AG682" s="1859"/>
    </row>
    <row r="683" spans="1:33" s="592" customFormat="1" ht="24" customHeight="1" thickBot="1">
      <c r="A683" s="605"/>
      <c r="D683" s="2189" t="s">
        <v>2038</v>
      </c>
      <c r="E683" s="1738"/>
      <c r="F683" s="1738"/>
      <c r="G683" s="1738"/>
      <c r="H683" s="1738"/>
      <c r="I683" s="1738"/>
      <c r="J683" s="1738"/>
      <c r="K683" s="1738"/>
      <c r="L683" s="1738"/>
      <c r="M683" s="1738"/>
      <c r="N683" s="1738"/>
      <c r="O683" s="1738"/>
      <c r="P683" s="1738"/>
      <c r="Q683" s="1738"/>
      <c r="R683" s="1738"/>
      <c r="S683" s="1738"/>
      <c r="T683" s="1680" t="e">
        <f>'Notes- SK Template'!#REF!</f>
        <v>#REF!</v>
      </c>
      <c r="U683" s="1680"/>
      <c r="V683" s="1680"/>
      <c r="W683" s="1680"/>
      <c r="X683" s="1680"/>
      <c r="Y683" s="1680"/>
      <c r="Z683" s="1680"/>
      <c r="AA683" s="1680"/>
      <c r="AB683" s="1680"/>
      <c r="AC683" s="1680"/>
      <c r="AD683" s="1680"/>
      <c r="AE683" s="1680"/>
      <c r="AF683" s="1680"/>
      <c r="AG683" s="1680"/>
    </row>
    <row r="684" spans="1:33" s="592" customFormat="1">
      <c r="A684" s="605"/>
    </row>
    <row r="685" spans="1:33" s="592" customFormat="1">
      <c r="A685" s="605"/>
    </row>
    <row r="686" spans="1:33" s="592" customFormat="1">
      <c r="A686" s="605"/>
      <c r="D686" s="1797" t="s">
        <v>2440</v>
      </c>
      <c r="E686" s="1838"/>
      <c r="F686" s="1838"/>
      <c r="G686" s="1838"/>
      <c r="H686" s="1838"/>
      <c r="I686" s="1838"/>
      <c r="J686" s="1838"/>
      <c r="K686" s="1838"/>
      <c r="L686" s="1838"/>
      <c r="M686" s="1838"/>
      <c r="N686" s="1838"/>
      <c r="O686" s="1838"/>
      <c r="P686" s="1838"/>
      <c r="Q686" s="1838"/>
      <c r="R686" s="1838"/>
      <c r="S686" s="1838"/>
      <c r="T686" s="1838"/>
      <c r="U686" s="1838"/>
      <c r="V686" s="1838"/>
      <c r="W686" s="1838"/>
      <c r="X686" s="1838"/>
      <c r="Y686" s="1838"/>
      <c r="Z686" s="1838"/>
      <c r="AA686" s="1838"/>
      <c r="AB686" s="1838"/>
      <c r="AC686" s="1838"/>
      <c r="AD686" s="1838"/>
      <c r="AE686" s="1838"/>
      <c r="AF686" s="1838"/>
      <c r="AG686" s="1838"/>
    </row>
    <row r="687" spans="1:33" s="592" customFormat="1">
      <c r="A687" s="605"/>
      <c r="D687" s="1838"/>
      <c r="E687" s="1838"/>
      <c r="F687" s="1838"/>
      <c r="G687" s="1838"/>
      <c r="H687" s="1838"/>
      <c r="I687" s="1838"/>
      <c r="J687" s="1838"/>
      <c r="K687" s="1838"/>
      <c r="L687" s="1838"/>
      <c r="M687" s="1838"/>
      <c r="N687" s="1838"/>
      <c r="O687" s="1838"/>
      <c r="P687" s="1838"/>
      <c r="Q687" s="1838"/>
      <c r="R687" s="1838"/>
      <c r="S687" s="1838"/>
      <c r="T687" s="1838"/>
      <c r="U687" s="1838"/>
      <c r="V687" s="1838"/>
      <c r="W687" s="1838"/>
      <c r="X687" s="1838"/>
      <c r="Y687" s="1838"/>
      <c r="Z687" s="1838"/>
      <c r="AA687" s="1838"/>
      <c r="AB687" s="1838"/>
      <c r="AC687" s="1838"/>
      <c r="AD687" s="1838"/>
      <c r="AE687" s="1838"/>
      <c r="AF687" s="1838"/>
      <c r="AG687" s="1838"/>
    </row>
    <row r="688" spans="1:33" s="592" customFormat="1" ht="15" thickBot="1">
      <c r="A688" s="605"/>
    </row>
    <row r="689" spans="1:33" s="592" customFormat="1" ht="19.5" customHeight="1" thickBot="1">
      <c r="A689" s="605">
        <v>13</v>
      </c>
      <c r="D689" s="1705" t="s">
        <v>2021</v>
      </c>
      <c r="E689" s="1705"/>
      <c r="F689" s="1705"/>
      <c r="G689" s="1705"/>
      <c r="H689" s="1705"/>
      <c r="I689" s="1705"/>
      <c r="J689" s="1705"/>
      <c r="K689" s="1705"/>
      <c r="L689" s="1705"/>
      <c r="M689" s="1705"/>
      <c r="N689" s="1705"/>
      <c r="O689" s="1705"/>
      <c r="P689" s="1705"/>
      <c r="Q689" s="1705"/>
      <c r="R689" s="1705"/>
      <c r="S689" s="1705"/>
      <c r="T689" s="1705" t="s">
        <v>1955</v>
      </c>
      <c r="U689" s="1705"/>
      <c r="V689" s="1705"/>
      <c r="W689" s="1705"/>
      <c r="X689" s="1705"/>
      <c r="Y689" s="1705"/>
      <c r="Z689" s="1705"/>
      <c r="AA689" s="1705"/>
      <c r="AB689" s="1705"/>
      <c r="AC689" s="1705"/>
      <c r="AD689" s="1705"/>
      <c r="AE689" s="1705"/>
      <c r="AF689" s="1705"/>
      <c r="AG689" s="1705"/>
    </row>
    <row r="690" spans="1:33" s="592" customFormat="1" ht="19.5" customHeight="1">
      <c r="A690" s="605"/>
      <c r="D690" s="2187" t="s">
        <v>2039</v>
      </c>
      <c r="E690" s="2188"/>
      <c r="F690" s="2188"/>
      <c r="G690" s="2188"/>
      <c r="H690" s="2188"/>
      <c r="I690" s="2188"/>
      <c r="J690" s="2188"/>
      <c r="K690" s="2188"/>
      <c r="L690" s="2188"/>
      <c r="M690" s="2188"/>
      <c r="N690" s="2188"/>
      <c r="O690" s="2188"/>
      <c r="P690" s="2188"/>
      <c r="Q690" s="2188"/>
      <c r="R690" s="2188"/>
      <c r="S690" s="2188"/>
      <c r="T690" s="1859" t="e">
        <f>'Notes- SK Template'!#REF!</f>
        <v>#REF!</v>
      </c>
      <c r="U690" s="1859"/>
      <c r="V690" s="1859"/>
      <c r="W690" s="1859"/>
      <c r="X690" s="1859"/>
      <c r="Y690" s="1859"/>
      <c r="Z690" s="1859"/>
      <c r="AA690" s="1859"/>
      <c r="AB690" s="1859"/>
      <c r="AC690" s="1859"/>
      <c r="AD690" s="1859"/>
      <c r="AE690" s="1859"/>
      <c r="AF690" s="1859"/>
      <c r="AG690" s="1859"/>
    </row>
    <row r="691" spans="1:33" s="592" customFormat="1" ht="19.5" customHeight="1" thickBot="1">
      <c r="A691" s="605"/>
      <c r="D691" s="2189" t="s">
        <v>2040</v>
      </c>
      <c r="E691" s="1738"/>
      <c r="F691" s="1738"/>
      <c r="G691" s="1738"/>
      <c r="H691" s="1738"/>
      <c r="I691" s="1738"/>
      <c r="J691" s="1738"/>
      <c r="K691" s="1738"/>
      <c r="L691" s="1738"/>
      <c r="M691" s="1738"/>
      <c r="N691" s="1738"/>
      <c r="O691" s="1738"/>
      <c r="P691" s="1738"/>
      <c r="Q691" s="1738"/>
      <c r="R691" s="1738"/>
      <c r="S691" s="1738"/>
      <c r="T691" s="1680" t="e">
        <f>'Notes- SK Template'!#REF!</f>
        <v>#REF!</v>
      </c>
      <c r="U691" s="1680"/>
      <c r="V691" s="1680"/>
      <c r="W691" s="1680"/>
      <c r="X691" s="1680"/>
      <c r="Y691" s="1680"/>
      <c r="Z691" s="1680"/>
      <c r="AA691" s="1680"/>
      <c r="AB691" s="1680"/>
      <c r="AC691" s="1680"/>
      <c r="AD691" s="1680"/>
      <c r="AE691" s="1680"/>
      <c r="AF691" s="1680"/>
      <c r="AG691" s="1680"/>
    </row>
    <row r="692" spans="1:33" s="592" customFormat="1">
      <c r="A692" s="605"/>
    </row>
    <row r="693" spans="1:33" s="592" customFormat="1">
      <c r="A693" s="605"/>
    </row>
    <row r="694" spans="1:33" s="592" customFormat="1">
      <c r="A694" s="605"/>
      <c r="D694" s="590" t="s">
        <v>2041</v>
      </c>
    </row>
    <row r="695" spans="1:33" s="592" customFormat="1">
      <c r="A695" s="605"/>
    </row>
    <row r="696" spans="1:33" s="592" customFormat="1">
      <c r="A696" s="605"/>
      <c r="D696" s="1871" t="s">
        <v>2042</v>
      </c>
      <c r="E696" s="1826"/>
      <c r="F696" s="1826"/>
      <c r="G696" s="1826"/>
      <c r="H696" s="1826"/>
      <c r="I696" s="1826"/>
      <c r="J696" s="1826"/>
      <c r="K696" s="1826"/>
      <c r="L696" s="1826"/>
      <c r="M696" s="1826"/>
      <c r="N696" s="1826"/>
      <c r="O696" s="1826"/>
      <c r="P696" s="1826"/>
      <c r="Q696" s="1826"/>
      <c r="R696" s="1826"/>
      <c r="S696" s="1826"/>
      <c r="T696" s="1826"/>
      <c r="U696" s="1826"/>
      <c r="V696" s="1826"/>
      <c r="W696" s="1826"/>
      <c r="X696" s="1826"/>
      <c r="Y696" s="1826"/>
      <c r="Z696" s="1826"/>
      <c r="AA696" s="1826"/>
      <c r="AB696" s="1826"/>
      <c r="AC696" s="1826"/>
      <c r="AD696" s="1826"/>
      <c r="AE696" s="1826"/>
      <c r="AF696" s="1826"/>
      <c r="AG696" s="1826"/>
    </row>
    <row r="697" spans="1:33" s="592" customFormat="1" ht="15" thickBot="1">
      <c r="A697" s="605"/>
    </row>
    <row r="698" spans="1:33" s="592" customFormat="1" ht="48" customHeight="1" thickBot="1">
      <c r="A698" s="605" t="s">
        <v>1413</v>
      </c>
      <c r="D698" s="1706" t="s">
        <v>1808</v>
      </c>
      <c r="E698" s="1706"/>
      <c r="F698" s="1706"/>
      <c r="G698" s="1706"/>
      <c r="H698" s="1706"/>
      <c r="I698" s="1706"/>
      <c r="J698" s="1706"/>
      <c r="K698" s="1706"/>
      <c r="L698" s="1706" t="s">
        <v>1809</v>
      </c>
      <c r="M698" s="1706"/>
      <c r="N698" s="1706"/>
      <c r="O698" s="1706"/>
      <c r="P698" s="1706"/>
      <c r="Q698" s="1706"/>
      <c r="R698" s="1706"/>
      <c r="S698" s="1706" t="s">
        <v>1954</v>
      </c>
      <c r="T698" s="1706"/>
      <c r="U698" s="1706"/>
      <c r="V698" s="1706"/>
      <c r="W698" s="1706"/>
      <c r="X698" s="1706"/>
      <c r="Y698" s="1706"/>
      <c r="Z698" s="1706" t="s">
        <v>2063</v>
      </c>
      <c r="AA698" s="1706"/>
      <c r="AB698" s="1706"/>
      <c r="AC698" s="1706"/>
      <c r="AD698" s="1706"/>
      <c r="AE698" s="1706"/>
      <c r="AF698" s="1706"/>
      <c r="AG698" s="1706"/>
    </row>
    <row r="699" spans="1:33" s="592" customFormat="1" ht="18.75" customHeight="1">
      <c r="A699" s="605"/>
      <c r="D699" s="2307" t="s">
        <v>2043</v>
      </c>
      <c r="E699" s="2308"/>
      <c r="F699" s="2308"/>
      <c r="G699" s="2308"/>
      <c r="H699" s="2308"/>
      <c r="I699" s="2308"/>
      <c r="J699" s="2308"/>
      <c r="K699" s="2308"/>
      <c r="L699" s="1710" t="e">
        <f>'Notes- SK Template'!#REF!</f>
        <v>#REF!</v>
      </c>
      <c r="M699" s="1710"/>
      <c r="N699" s="1710"/>
      <c r="O699" s="1710"/>
      <c r="P699" s="1710"/>
      <c r="Q699" s="1710"/>
      <c r="R699" s="1710"/>
      <c r="S699" s="1710" t="e">
        <f>'Notes- SK Template'!#REF!</f>
        <v>#REF!</v>
      </c>
      <c r="T699" s="1710"/>
      <c r="U699" s="1710"/>
      <c r="V699" s="1710"/>
      <c r="W699" s="1710"/>
      <c r="X699" s="1710"/>
      <c r="Y699" s="1710"/>
      <c r="Z699" s="1710" t="e">
        <f>'Notes- SK Template'!#REF!</f>
        <v>#REF!</v>
      </c>
      <c r="AA699" s="1710"/>
      <c r="AB699" s="1710"/>
      <c r="AC699" s="1710"/>
      <c r="AD699" s="1710"/>
      <c r="AE699" s="1710"/>
      <c r="AF699" s="1710"/>
      <c r="AG699" s="1710"/>
    </row>
    <row r="700" spans="1:33" s="592" customFormat="1" ht="18.75" customHeight="1">
      <c r="A700" s="605"/>
      <c r="D700" s="2186" t="s">
        <v>2044</v>
      </c>
      <c r="E700" s="1781"/>
      <c r="F700" s="1781"/>
      <c r="G700" s="1781"/>
      <c r="H700" s="1781"/>
      <c r="I700" s="1781"/>
      <c r="J700" s="1781"/>
      <c r="K700" s="1781"/>
      <c r="L700" s="1679" t="e">
        <f>'Notes- SK Template'!#REF!</f>
        <v>#REF!</v>
      </c>
      <c r="M700" s="1679"/>
      <c r="N700" s="1679"/>
      <c r="O700" s="1679"/>
      <c r="P700" s="1679"/>
      <c r="Q700" s="1679"/>
      <c r="R700" s="1679"/>
      <c r="S700" s="1679" t="e">
        <f>'Notes- SK Template'!#REF!</f>
        <v>#REF!</v>
      </c>
      <c r="T700" s="1679"/>
      <c r="U700" s="1679"/>
      <c r="V700" s="1679"/>
      <c r="W700" s="1679"/>
      <c r="X700" s="1679"/>
      <c r="Y700" s="1679"/>
      <c r="Z700" s="1679" t="e">
        <f>'Notes- SK Template'!#REF!</f>
        <v>#REF!</v>
      </c>
      <c r="AA700" s="1679"/>
      <c r="AB700" s="1679"/>
      <c r="AC700" s="1679"/>
      <c r="AD700" s="1679"/>
      <c r="AE700" s="1679"/>
      <c r="AF700" s="1679"/>
      <c r="AG700" s="1679"/>
    </row>
    <row r="701" spans="1:33" s="592" customFormat="1" ht="18.75" customHeight="1" thickBot="1">
      <c r="A701" s="605"/>
      <c r="D701" s="2300" t="s">
        <v>2045</v>
      </c>
      <c r="E701" s="2301"/>
      <c r="F701" s="2301"/>
      <c r="G701" s="2301"/>
      <c r="H701" s="2301"/>
      <c r="I701" s="2301"/>
      <c r="J701" s="2301"/>
      <c r="K701" s="2301"/>
      <c r="L701" s="2302" t="e">
        <f>'Notes- SK Template'!#REF!</f>
        <v>#REF!</v>
      </c>
      <c r="M701" s="2303"/>
      <c r="N701" s="2303"/>
      <c r="O701" s="2303"/>
      <c r="P701" s="2303"/>
      <c r="Q701" s="2303"/>
      <c r="R701" s="2304"/>
      <c r="S701" s="2302" t="e">
        <f>'Notes- SK Template'!#REF!</f>
        <v>#REF!</v>
      </c>
      <c r="T701" s="2305"/>
      <c r="U701" s="2305"/>
      <c r="V701" s="2305"/>
      <c r="W701" s="2305"/>
      <c r="X701" s="2305"/>
      <c r="Y701" s="2306"/>
      <c r="Z701" s="2302" t="e">
        <f>Z699+Z700</f>
        <v>#REF!</v>
      </c>
      <c r="AA701" s="2303"/>
      <c r="AB701" s="2303"/>
      <c r="AC701" s="2303"/>
      <c r="AD701" s="2303"/>
      <c r="AE701" s="2303"/>
      <c r="AF701" s="2303"/>
      <c r="AG701" s="2303"/>
    </row>
    <row r="702" spans="1:33" s="592" customFormat="1" ht="15" thickBot="1">
      <c r="A702" s="605"/>
    </row>
    <row r="703" spans="1:33" s="592" customFormat="1" ht="45.75" customHeight="1" thickBot="1">
      <c r="A703" s="605" t="s">
        <v>1414</v>
      </c>
      <c r="D703" s="1706" t="s">
        <v>2046</v>
      </c>
      <c r="E703" s="1706"/>
      <c r="F703" s="1706"/>
      <c r="G703" s="1706"/>
      <c r="H703" s="1706"/>
      <c r="I703" s="1706"/>
      <c r="J703" s="1706"/>
      <c r="K703" s="1706"/>
      <c r="L703" s="1706"/>
      <c r="M703" s="1706"/>
      <c r="N703" s="1706" t="s">
        <v>1809</v>
      </c>
      <c r="O703" s="1706"/>
      <c r="P703" s="1706"/>
      <c r="Q703" s="1706"/>
      <c r="R703" s="1706"/>
      <c r="S703" s="1706"/>
      <c r="T703" s="1706"/>
      <c r="U703" s="1706"/>
      <c r="V703" s="1706"/>
      <c r="W703" s="1706"/>
      <c r="X703" s="1706" t="s">
        <v>2064</v>
      </c>
      <c r="Y703" s="1706"/>
      <c r="Z703" s="1706"/>
      <c r="AA703" s="1706"/>
      <c r="AB703" s="1706"/>
      <c r="AC703" s="1706"/>
      <c r="AD703" s="1706"/>
      <c r="AE703" s="1706"/>
      <c r="AF703" s="1706"/>
      <c r="AG703" s="1706"/>
    </row>
    <row r="704" spans="1:33" s="592" customFormat="1" ht="28.5" customHeight="1">
      <c r="A704" s="605"/>
      <c r="D704" s="2310" t="s">
        <v>2048</v>
      </c>
      <c r="E704" s="1739"/>
      <c r="F704" s="1739"/>
      <c r="G704" s="1739"/>
      <c r="H704" s="1739"/>
      <c r="I704" s="1739"/>
      <c r="J704" s="1739"/>
      <c r="K704" s="1739"/>
      <c r="L704" s="1739"/>
      <c r="M704" s="1739"/>
      <c r="N704" s="1710" t="e">
        <f>'Notes- SK Template'!#REF!</f>
        <v>#REF!</v>
      </c>
      <c r="O704" s="1710"/>
      <c r="P704" s="1710"/>
      <c r="Q704" s="1710"/>
      <c r="R704" s="1710"/>
      <c r="S704" s="1710"/>
      <c r="T704" s="1710"/>
      <c r="U704" s="1710"/>
      <c r="V704" s="1710"/>
      <c r="W704" s="1710"/>
      <c r="X704" s="1710" t="e">
        <f>'Notes- SK Template'!#REF!</f>
        <v>#REF!</v>
      </c>
      <c r="Y704" s="1710"/>
      <c r="Z704" s="1710"/>
      <c r="AA704" s="1710"/>
      <c r="AB704" s="1710"/>
      <c r="AC704" s="1710"/>
      <c r="AD704" s="1710"/>
      <c r="AE704" s="1710"/>
      <c r="AF704" s="1710"/>
      <c r="AG704" s="1710"/>
    </row>
    <row r="705" spans="1:33" s="592" customFormat="1" ht="36.75" customHeight="1">
      <c r="A705" s="605"/>
      <c r="D705" s="2309" t="s">
        <v>2049</v>
      </c>
      <c r="E705" s="1681"/>
      <c r="F705" s="1681"/>
      <c r="G705" s="1681"/>
      <c r="H705" s="1681"/>
      <c r="I705" s="1681"/>
      <c r="J705" s="1681"/>
      <c r="K705" s="1681"/>
      <c r="L705" s="1681"/>
      <c r="M705" s="1681"/>
      <c r="N705" s="1679" t="e">
        <f>'Notes- SK Template'!#REF!</f>
        <v>#REF!</v>
      </c>
      <c r="O705" s="1679"/>
      <c r="P705" s="1679"/>
      <c r="Q705" s="1679"/>
      <c r="R705" s="1679"/>
      <c r="S705" s="1679"/>
      <c r="T705" s="1679"/>
      <c r="U705" s="1679"/>
      <c r="V705" s="1679"/>
      <c r="W705" s="1679"/>
      <c r="X705" s="1679" t="e">
        <f>'Notes- SK Template'!#REF!</f>
        <v>#REF!</v>
      </c>
      <c r="Y705" s="1679"/>
      <c r="Z705" s="1679"/>
      <c r="AA705" s="1679"/>
      <c r="AB705" s="1679"/>
      <c r="AC705" s="1679"/>
      <c r="AD705" s="1679"/>
      <c r="AE705" s="1679"/>
      <c r="AF705" s="1679"/>
      <c r="AG705" s="1679"/>
    </row>
    <row r="706" spans="1:33" s="592" customFormat="1" ht="28.5" customHeight="1">
      <c r="A706" s="605"/>
      <c r="D706" s="2309" t="s">
        <v>2050</v>
      </c>
      <c r="E706" s="1681"/>
      <c r="F706" s="1681"/>
      <c r="G706" s="1681"/>
      <c r="H706" s="1681"/>
      <c r="I706" s="1681"/>
      <c r="J706" s="1681"/>
      <c r="K706" s="1681"/>
      <c r="L706" s="1681"/>
      <c r="M706" s="1681"/>
      <c r="N706" s="1679" t="e">
        <f>'Notes- SK Template'!#REF!</f>
        <v>#REF!</v>
      </c>
      <c r="O706" s="1679"/>
      <c r="P706" s="1679"/>
      <c r="Q706" s="1679"/>
      <c r="R706" s="1679"/>
      <c r="S706" s="1679"/>
      <c r="T706" s="1679"/>
      <c r="U706" s="1679"/>
      <c r="V706" s="1679"/>
      <c r="W706" s="1679"/>
      <c r="X706" s="1679" t="e">
        <f>'Notes- SK Template'!#REF!</f>
        <v>#REF!</v>
      </c>
      <c r="Y706" s="1679"/>
      <c r="Z706" s="1679"/>
      <c r="AA706" s="1679"/>
      <c r="AB706" s="1679"/>
      <c r="AC706" s="1679"/>
      <c r="AD706" s="1679"/>
      <c r="AE706" s="1679"/>
      <c r="AF706" s="1679"/>
      <c r="AG706" s="1679"/>
    </row>
    <row r="707" spans="1:33" s="592" customFormat="1" ht="28.5" customHeight="1" thickBot="1">
      <c r="A707" s="605"/>
      <c r="D707" s="2189" t="s">
        <v>2051</v>
      </c>
      <c r="E707" s="1738"/>
      <c r="F707" s="1738"/>
      <c r="G707" s="1738"/>
      <c r="H707" s="1738"/>
      <c r="I707" s="1738"/>
      <c r="J707" s="1738"/>
      <c r="K707" s="1738"/>
      <c r="L707" s="1738"/>
      <c r="M707" s="1738"/>
      <c r="N707" s="1680" t="e">
        <f>'Notes- SK Template'!#REF!</f>
        <v>#REF!</v>
      </c>
      <c r="O707" s="1680"/>
      <c r="P707" s="1680"/>
      <c r="Q707" s="1680"/>
      <c r="R707" s="1680"/>
      <c r="S707" s="1680"/>
      <c r="T707" s="1680"/>
      <c r="U707" s="1680"/>
      <c r="V707" s="1680"/>
      <c r="W707" s="1680"/>
      <c r="X707" s="1680" t="e">
        <f>'Notes- SK Template'!#REF!</f>
        <v>#REF!</v>
      </c>
      <c r="Y707" s="1680"/>
      <c r="Z707" s="1680"/>
      <c r="AA707" s="1680"/>
      <c r="AB707" s="1680"/>
      <c r="AC707" s="1680"/>
      <c r="AD707" s="1680"/>
      <c r="AE707" s="1680"/>
      <c r="AF707" s="1680"/>
      <c r="AG707" s="1680"/>
    </row>
    <row r="708" spans="1:33" s="592" customFormat="1" ht="15" thickBot="1">
      <c r="A708" s="605"/>
    </row>
    <row r="709" spans="1:33" s="592" customFormat="1" ht="48" customHeight="1" thickBot="1">
      <c r="A709" s="605" t="s">
        <v>1415</v>
      </c>
      <c r="D709" s="1706" t="s">
        <v>1808</v>
      </c>
      <c r="E709" s="1706"/>
      <c r="F709" s="1706"/>
      <c r="G709" s="1706"/>
      <c r="H709" s="1706"/>
      <c r="I709" s="1706"/>
      <c r="J709" s="1706"/>
      <c r="K709" s="1706"/>
      <c r="L709" s="1706" t="s">
        <v>1809</v>
      </c>
      <c r="M709" s="1706"/>
      <c r="N709" s="1706"/>
      <c r="O709" s="1706"/>
      <c r="P709" s="1706"/>
      <c r="Q709" s="1706"/>
      <c r="R709" s="1706"/>
      <c r="S709" s="1706" t="s">
        <v>1954</v>
      </c>
      <c r="T709" s="1706"/>
      <c r="U709" s="1706"/>
      <c r="V709" s="1706"/>
      <c r="W709" s="1706"/>
      <c r="X709" s="1706"/>
      <c r="Y709" s="1706"/>
      <c r="Z709" s="1706" t="s">
        <v>2063</v>
      </c>
      <c r="AA709" s="1706"/>
      <c r="AB709" s="1706"/>
      <c r="AC709" s="1706"/>
      <c r="AD709" s="1706"/>
      <c r="AE709" s="1706"/>
      <c r="AF709" s="1706"/>
      <c r="AG709" s="1706"/>
    </row>
    <row r="710" spans="1:33" s="592" customFormat="1" ht="27" customHeight="1">
      <c r="A710" s="605"/>
      <c r="D710" s="2310" t="s">
        <v>2052</v>
      </c>
      <c r="E710" s="1739"/>
      <c r="F710" s="1739"/>
      <c r="G710" s="1739"/>
      <c r="H710" s="1739"/>
      <c r="I710" s="1739"/>
      <c r="J710" s="1739"/>
      <c r="K710" s="1739"/>
      <c r="L710" s="1710" t="e">
        <f>'Notes- SK Template'!#REF!</f>
        <v>#REF!</v>
      </c>
      <c r="M710" s="1710"/>
      <c r="N710" s="1710"/>
      <c r="O710" s="1710"/>
      <c r="P710" s="1710"/>
      <c r="Q710" s="1710"/>
      <c r="R710" s="1710"/>
      <c r="S710" s="1710" t="e">
        <f>'Notes- SK Template'!#REF!</f>
        <v>#REF!</v>
      </c>
      <c r="T710" s="1710"/>
      <c r="U710" s="1710"/>
      <c r="V710" s="1710"/>
      <c r="W710" s="1710"/>
      <c r="X710" s="1710"/>
      <c r="Y710" s="1710"/>
      <c r="Z710" s="1710" t="e">
        <f>'Notes- SK Template'!#REF!</f>
        <v>#REF!</v>
      </c>
      <c r="AA710" s="1710"/>
      <c r="AB710" s="1710"/>
      <c r="AC710" s="1710"/>
      <c r="AD710" s="1710"/>
      <c r="AE710" s="1710"/>
      <c r="AF710" s="1710"/>
      <c r="AG710" s="1710"/>
    </row>
    <row r="711" spans="1:33" s="592" customFormat="1" ht="27" customHeight="1">
      <c r="A711" s="605"/>
      <c r="D711" s="2309" t="s">
        <v>2053</v>
      </c>
      <c r="E711" s="1681"/>
      <c r="F711" s="1681"/>
      <c r="G711" s="1681"/>
      <c r="H711" s="1681"/>
      <c r="I711" s="1681"/>
      <c r="J711" s="1681"/>
      <c r="K711" s="1681"/>
      <c r="L711" s="1679" t="e">
        <f>'Notes- SK Template'!#REF!</f>
        <v>#REF!</v>
      </c>
      <c r="M711" s="1679"/>
      <c r="N711" s="1679"/>
      <c r="O711" s="1679"/>
      <c r="P711" s="1679"/>
      <c r="Q711" s="1679"/>
      <c r="R711" s="1679"/>
      <c r="S711" s="1679" t="e">
        <f>'Notes- SK Template'!#REF!</f>
        <v>#REF!</v>
      </c>
      <c r="T711" s="1679"/>
      <c r="U711" s="1679"/>
      <c r="V711" s="1679"/>
      <c r="W711" s="1679"/>
      <c r="X711" s="1679"/>
      <c r="Y711" s="1679"/>
      <c r="Z711" s="1679" t="e">
        <f>'Notes- SK Template'!#REF!</f>
        <v>#REF!</v>
      </c>
      <c r="AA711" s="1679"/>
      <c r="AB711" s="1679"/>
      <c r="AC711" s="1679"/>
      <c r="AD711" s="1679"/>
      <c r="AE711" s="1679"/>
      <c r="AF711" s="1679"/>
      <c r="AG711" s="1679"/>
    </row>
    <row r="712" spans="1:33" s="592" customFormat="1" ht="27" customHeight="1" thickBot="1">
      <c r="A712" s="605"/>
      <c r="D712" s="2189" t="s">
        <v>2045</v>
      </c>
      <c r="E712" s="1738"/>
      <c r="F712" s="1738"/>
      <c r="G712" s="1738"/>
      <c r="H712" s="1738"/>
      <c r="I712" s="1738"/>
      <c r="J712" s="1738"/>
      <c r="K712" s="1738"/>
      <c r="L712" s="1855" t="e">
        <f>'Notes- SK Template'!#REF!</f>
        <v>#REF!</v>
      </c>
      <c r="M712" s="1856"/>
      <c r="N712" s="1856"/>
      <c r="O712" s="1856"/>
      <c r="P712" s="1856"/>
      <c r="Q712" s="1856"/>
      <c r="R712" s="1857"/>
      <c r="S712" s="1855" t="e">
        <f>'Notes- SK Template'!#REF!</f>
        <v>#REF!</v>
      </c>
      <c r="T712" s="1856"/>
      <c r="U712" s="1856"/>
      <c r="V712" s="1856"/>
      <c r="W712" s="1856"/>
      <c r="X712" s="1856"/>
      <c r="Y712" s="1857"/>
      <c r="Z712" s="1855" t="e">
        <f>'Notes- SK Template'!#REF!</f>
        <v>#REF!</v>
      </c>
      <c r="AA712" s="1856"/>
      <c r="AB712" s="1856"/>
      <c r="AC712" s="1856"/>
      <c r="AD712" s="1856"/>
      <c r="AE712" s="1856"/>
      <c r="AF712" s="1856"/>
      <c r="AG712" s="1857"/>
    </row>
    <row r="713" spans="1:33" s="592" customFormat="1" ht="15" thickBot="1">
      <c r="A713" s="605"/>
    </row>
    <row r="714" spans="1:33" s="592" customFormat="1" ht="49.5" customHeight="1" thickBot="1">
      <c r="A714" s="605" t="s">
        <v>1416</v>
      </c>
      <c r="D714" s="2313" t="s">
        <v>2054</v>
      </c>
      <c r="E714" s="2313"/>
      <c r="F714" s="2313"/>
      <c r="G714" s="2313"/>
      <c r="H714" s="2313"/>
      <c r="I714" s="2313"/>
      <c r="J714" s="2313"/>
      <c r="K714" s="2313"/>
      <c r="L714" s="2313"/>
      <c r="M714" s="2313"/>
      <c r="N714" s="1706" t="s">
        <v>1809</v>
      </c>
      <c r="O714" s="1706"/>
      <c r="P714" s="1706"/>
      <c r="Q714" s="1706"/>
      <c r="R714" s="1706"/>
      <c r="S714" s="1706"/>
      <c r="T714" s="1706"/>
      <c r="U714" s="1706"/>
      <c r="V714" s="1706"/>
      <c r="W714" s="1706"/>
      <c r="X714" s="1706" t="s">
        <v>2047</v>
      </c>
      <c r="Y714" s="1706"/>
      <c r="Z714" s="1706"/>
      <c r="AA714" s="1706"/>
      <c r="AB714" s="1706"/>
      <c r="AC714" s="1706"/>
      <c r="AD714" s="1706"/>
      <c r="AE714" s="1706"/>
      <c r="AF714" s="1706"/>
      <c r="AG714" s="1706"/>
    </row>
    <row r="715" spans="1:33" s="592" customFormat="1" ht="33.75" customHeight="1">
      <c r="A715" s="605"/>
      <c r="D715" s="2187" t="s">
        <v>2055</v>
      </c>
      <c r="E715" s="2188"/>
      <c r="F715" s="2188"/>
      <c r="G715" s="2188"/>
      <c r="H715" s="2188"/>
      <c r="I715" s="2188"/>
      <c r="J715" s="2188"/>
      <c r="K715" s="2188"/>
      <c r="L715" s="2188"/>
      <c r="M715" s="2188"/>
      <c r="N715" s="2311" t="e">
        <f>'Notes- SK Template'!#REF!</f>
        <v>#REF!</v>
      </c>
      <c r="O715" s="1710"/>
      <c r="P715" s="1710"/>
      <c r="Q715" s="1710"/>
      <c r="R715" s="1710"/>
      <c r="S715" s="1710"/>
      <c r="T715" s="1710"/>
      <c r="U715" s="1710"/>
      <c r="V715" s="1710"/>
      <c r="W715" s="1710"/>
      <c r="X715" s="1710" t="e">
        <f>'Notes- SK Template'!#REF!</f>
        <v>#REF!</v>
      </c>
      <c r="Y715" s="1710"/>
      <c r="Z715" s="1710"/>
      <c r="AA715" s="1710"/>
      <c r="AB715" s="1710"/>
      <c r="AC715" s="1710"/>
      <c r="AD715" s="1710"/>
      <c r="AE715" s="1710"/>
      <c r="AF715" s="1710"/>
      <c r="AG715" s="1710"/>
    </row>
    <row r="716" spans="1:33" s="592" customFormat="1" ht="36" customHeight="1">
      <c r="A716" s="605"/>
      <c r="D716" s="2312" t="s">
        <v>2056</v>
      </c>
      <c r="E716" s="1694"/>
      <c r="F716" s="1694"/>
      <c r="G716" s="1694"/>
      <c r="H716" s="1694"/>
      <c r="I716" s="1694"/>
      <c r="J716" s="1694"/>
      <c r="K716" s="1694"/>
      <c r="L716" s="1694"/>
      <c r="M716" s="1695"/>
      <c r="N716" s="1696" t="e">
        <f>'Notes- SK Template'!#REF!</f>
        <v>#REF!</v>
      </c>
      <c r="O716" s="1679"/>
      <c r="P716" s="1679"/>
      <c r="Q716" s="1679"/>
      <c r="R716" s="1679"/>
      <c r="S716" s="1679"/>
      <c r="T716" s="1679"/>
      <c r="U716" s="1679"/>
      <c r="V716" s="1679"/>
      <c r="W716" s="1679"/>
      <c r="X716" s="1679" t="e">
        <f>'Notes- SK Template'!#REF!</f>
        <v>#REF!</v>
      </c>
      <c r="Y716" s="1679"/>
      <c r="Z716" s="1679"/>
      <c r="AA716" s="1679"/>
      <c r="AB716" s="1679"/>
      <c r="AC716" s="1679"/>
      <c r="AD716" s="1679"/>
      <c r="AE716" s="1679"/>
      <c r="AF716" s="1679"/>
      <c r="AG716" s="1679"/>
    </row>
    <row r="717" spans="1:33" s="592" customFormat="1" ht="30" customHeight="1">
      <c r="A717" s="605"/>
      <c r="D717" s="2312" t="s">
        <v>2050</v>
      </c>
      <c r="E717" s="1694"/>
      <c r="F717" s="1694"/>
      <c r="G717" s="1694"/>
      <c r="H717" s="1694"/>
      <c r="I717" s="1694"/>
      <c r="J717" s="1694"/>
      <c r="K717" s="1694"/>
      <c r="L717" s="1694"/>
      <c r="M717" s="1695"/>
      <c r="N717" s="1696" t="e">
        <f>'Notes- SK Template'!#REF!</f>
        <v>#REF!</v>
      </c>
      <c r="O717" s="1679"/>
      <c r="P717" s="1679"/>
      <c r="Q717" s="1679"/>
      <c r="R717" s="1679"/>
      <c r="S717" s="1679"/>
      <c r="T717" s="1679"/>
      <c r="U717" s="1679"/>
      <c r="V717" s="1679"/>
      <c r="W717" s="1679"/>
      <c r="X717" s="1679" t="e">
        <f>'Notes- SK Template'!#REF!</f>
        <v>#REF!</v>
      </c>
      <c r="Y717" s="1679"/>
      <c r="Z717" s="1679"/>
      <c r="AA717" s="1679"/>
      <c r="AB717" s="1679"/>
      <c r="AC717" s="1679"/>
      <c r="AD717" s="1679"/>
      <c r="AE717" s="1679"/>
      <c r="AF717" s="1679"/>
      <c r="AG717" s="1679"/>
    </row>
    <row r="718" spans="1:33" s="592" customFormat="1" ht="30" customHeight="1" thickBot="1">
      <c r="A718" s="605"/>
      <c r="D718" s="2244" t="s">
        <v>2057</v>
      </c>
      <c r="E718" s="1713"/>
      <c r="F718" s="1713"/>
      <c r="G718" s="1713"/>
      <c r="H718" s="1713"/>
      <c r="I718" s="1713"/>
      <c r="J718" s="1713"/>
      <c r="K718" s="1713"/>
      <c r="L718" s="1713"/>
      <c r="M718" s="1714"/>
      <c r="N718" s="2316" t="e">
        <f>'Notes- SK Template'!#REF!</f>
        <v>#REF!</v>
      </c>
      <c r="O718" s="1680"/>
      <c r="P718" s="1680"/>
      <c r="Q718" s="1680"/>
      <c r="R718" s="1680"/>
      <c r="S718" s="1680"/>
      <c r="T718" s="1680"/>
      <c r="U718" s="1680"/>
      <c r="V718" s="1680"/>
      <c r="W718" s="1680"/>
      <c r="X718" s="1680" t="e">
        <f>'Notes- SK Template'!#REF!</f>
        <v>#REF!</v>
      </c>
      <c r="Y718" s="1680"/>
      <c r="Z718" s="1680"/>
      <c r="AA718" s="1680"/>
      <c r="AB718" s="1680"/>
      <c r="AC718" s="1680"/>
      <c r="AD718" s="1680"/>
      <c r="AE718" s="1680"/>
      <c r="AF718" s="1680"/>
      <c r="AG718" s="1680"/>
    </row>
    <row r="719" spans="1:33" s="592" customFormat="1">
      <c r="A719" s="605"/>
    </row>
    <row r="720" spans="1:33" s="592" customFormat="1">
      <c r="A720" s="605"/>
    </row>
    <row r="721" spans="1:33" s="592" customFormat="1">
      <c r="A721" s="605"/>
      <c r="D721" s="590" t="s">
        <v>2058</v>
      </c>
    </row>
    <row r="722" spans="1:33" s="592" customFormat="1">
      <c r="A722" s="605"/>
    </row>
    <row r="723" spans="1:33" s="592" customFormat="1">
      <c r="A723" s="605"/>
      <c r="D723" s="2315" t="s">
        <v>2059</v>
      </c>
      <c r="E723" s="1818"/>
      <c r="F723" s="1818"/>
      <c r="G723" s="1818"/>
      <c r="H723" s="1818"/>
      <c r="I723" s="1818"/>
      <c r="J723" s="1818"/>
      <c r="K723" s="1818"/>
      <c r="L723" s="1818"/>
      <c r="M723" s="1818"/>
      <c r="N723" s="1818"/>
      <c r="O723" s="1818"/>
      <c r="P723" s="1818"/>
      <c r="Q723" s="1818"/>
      <c r="R723" s="1818"/>
      <c r="S723" s="1818"/>
      <c r="T723" s="1818"/>
      <c r="U723" s="1818"/>
      <c r="V723" s="1818"/>
      <c r="W723" s="1818"/>
      <c r="X723" s="1818"/>
      <c r="Y723" s="1818"/>
      <c r="Z723" s="1818"/>
      <c r="AA723" s="1818"/>
      <c r="AB723" s="1818"/>
      <c r="AC723" s="1818"/>
      <c r="AD723" s="1818"/>
      <c r="AE723" s="1818"/>
      <c r="AF723" s="1818"/>
      <c r="AG723" s="1818"/>
    </row>
    <row r="724" spans="1:33" s="592" customFormat="1" ht="15" thickBot="1">
      <c r="A724" s="605"/>
    </row>
    <row r="725" spans="1:33" s="592" customFormat="1" ht="15" thickBot="1">
      <c r="A725" s="605"/>
      <c r="D725" s="1705" t="s">
        <v>2060</v>
      </c>
      <c r="E725" s="1705"/>
      <c r="F725" s="1705"/>
      <c r="G725" s="1705"/>
      <c r="H725" s="1705"/>
      <c r="I725" s="1705" t="s">
        <v>1809</v>
      </c>
      <c r="J725" s="1705"/>
      <c r="K725" s="1705"/>
      <c r="L725" s="1705"/>
      <c r="M725" s="1705"/>
      <c r="N725" s="1705"/>
      <c r="O725" s="1705"/>
      <c r="P725" s="1705"/>
      <c r="Q725" s="1705"/>
      <c r="R725" s="1705"/>
      <c r="S725" s="1705"/>
      <c r="T725" s="1705"/>
      <c r="U725" s="1705"/>
      <c r="V725" s="1705"/>
      <c r="W725" s="1705"/>
      <c r="X725" s="1705"/>
      <c r="Y725" s="1705"/>
      <c r="Z725" s="1705"/>
      <c r="AA725" s="1705"/>
      <c r="AB725" s="1705"/>
      <c r="AC725" s="1705"/>
      <c r="AD725" s="1705"/>
      <c r="AE725" s="1705"/>
      <c r="AF725" s="1705"/>
      <c r="AG725" s="1705"/>
    </row>
    <row r="726" spans="1:33" s="592" customFormat="1" ht="48" customHeight="1" thickBot="1">
      <c r="A726" s="605">
        <v>15</v>
      </c>
      <c r="D726" s="1705"/>
      <c r="E726" s="1705"/>
      <c r="F726" s="1705"/>
      <c r="G726" s="1705"/>
      <c r="H726" s="1705"/>
      <c r="I726" s="1706" t="s">
        <v>2061</v>
      </c>
      <c r="J726" s="1706"/>
      <c r="K726" s="1706"/>
      <c r="L726" s="1706"/>
      <c r="M726" s="1706"/>
      <c r="N726" s="1706" t="s">
        <v>2023</v>
      </c>
      <c r="O726" s="1706"/>
      <c r="P726" s="1706"/>
      <c r="Q726" s="1706"/>
      <c r="R726" s="1706"/>
      <c r="S726" s="1706" t="s">
        <v>2024</v>
      </c>
      <c r="T726" s="1706"/>
      <c r="U726" s="1706"/>
      <c r="V726" s="1706"/>
      <c r="W726" s="1706"/>
      <c r="X726" s="1706" t="s">
        <v>2062</v>
      </c>
      <c r="Y726" s="1706"/>
      <c r="Z726" s="1706"/>
      <c r="AA726" s="1706"/>
      <c r="AB726" s="1706"/>
      <c r="AC726" s="1706" t="s">
        <v>2065</v>
      </c>
      <c r="AD726" s="1706"/>
      <c r="AE726" s="1706"/>
      <c r="AF726" s="1706"/>
      <c r="AG726" s="1706"/>
    </row>
    <row r="727" spans="1:33" s="592" customFormat="1" ht="37.5" customHeight="1">
      <c r="A727" s="605"/>
      <c r="D727" s="2314" t="s">
        <v>2066</v>
      </c>
      <c r="E727" s="1708"/>
      <c r="F727" s="1708"/>
      <c r="G727" s="1708"/>
      <c r="H727" s="1709"/>
      <c r="I727" s="1819">
        <f>'Notes- SK Template'!I433</f>
        <v>0</v>
      </c>
      <c r="J727" s="1820"/>
      <c r="K727" s="1820"/>
      <c r="L727" s="1820">
        <f>'Notes- SK Template'!L433</f>
        <v>0</v>
      </c>
      <c r="M727" s="1820"/>
      <c r="N727" s="1820">
        <f>'Notes- SK Template'!N433</f>
        <v>0</v>
      </c>
      <c r="O727" s="1820"/>
      <c r="P727" s="1820"/>
      <c r="Q727" s="1820">
        <f>'Notes- SK Template'!Q433</f>
        <v>0</v>
      </c>
      <c r="R727" s="1820"/>
      <c r="S727" s="1820">
        <f>'Notes- SK Template'!S433</f>
        <v>0</v>
      </c>
      <c r="T727" s="1820"/>
      <c r="U727" s="1820"/>
      <c r="V727" s="1820">
        <f>'Notes- SK Template'!V433</f>
        <v>0</v>
      </c>
      <c r="W727" s="1820"/>
      <c r="X727" s="1820">
        <f>'Notes- SK Template'!X433</f>
        <v>0</v>
      </c>
      <c r="Y727" s="1820"/>
      <c r="Z727" s="1820"/>
      <c r="AA727" s="1820">
        <f>'Notes- SK Template'!AA433</f>
        <v>0</v>
      </c>
      <c r="AB727" s="1820"/>
      <c r="AC727" s="1821">
        <f>'Notes- SK Template'!AC433</f>
        <v>0</v>
      </c>
      <c r="AD727" s="1821"/>
      <c r="AE727" s="1821"/>
      <c r="AF727" s="1821">
        <f>'Notes- SK Template'!AF433</f>
        <v>0</v>
      </c>
      <c r="AG727" s="1822"/>
    </row>
    <row r="728" spans="1:33" s="592" customFormat="1" ht="45.75" customHeight="1">
      <c r="A728" s="605"/>
      <c r="D728" s="2312" t="s">
        <v>2067</v>
      </c>
      <c r="E728" s="1694"/>
      <c r="F728" s="1694"/>
      <c r="G728" s="1694"/>
      <c r="H728" s="1695"/>
      <c r="I728" s="1684">
        <f>'Notes- SK Template'!I434</f>
        <v>0</v>
      </c>
      <c r="J728" s="1764"/>
      <c r="K728" s="1764"/>
      <c r="L728" s="1764">
        <f>'Notes- SK Template'!L434</f>
        <v>0</v>
      </c>
      <c r="M728" s="1764"/>
      <c r="N728" s="1764">
        <f>'Notes- SK Template'!N434</f>
        <v>0</v>
      </c>
      <c r="O728" s="1764"/>
      <c r="P728" s="1764"/>
      <c r="Q728" s="1764">
        <f>'Notes- SK Template'!Q434</f>
        <v>0</v>
      </c>
      <c r="R728" s="1764"/>
      <c r="S728" s="1764">
        <f>'Notes- SK Template'!S434</f>
        <v>0</v>
      </c>
      <c r="T728" s="1764"/>
      <c r="U728" s="1764"/>
      <c r="V728" s="1764">
        <f>'Notes- SK Template'!V434</f>
        <v>0</v>
      </c>
      <c r="W728" s="1764"/>
      <c r="X728" s="1764">
        <f>'Notes- SK Template'!X434</f>
        <v>0</v>
      </c>
      <c r="Y728" s="1764"/>
      <c r="Z728" s="1764"/>
      <c r="AA728" s="1764">
        <f>'Notes- SK Template'!AA434</f>
        <v>0</v>
      </c>
      <c r="AB728" s="1764"/>
      <c r="AC728" s="1765">
        <f>'Notes- SK Template'!AC434</f>
        <v>0</v>
      </c>
      <c r="AD728" s="1765"/>
      <c r="AE728" s="1765"/>
      <c r="AF728" s="1765">
        <f>'Notes- SK Template'!AF434</f>
        <v>0</v>
      </c>
      <c r="AG728" s="1766"/>
    </row>
    <row r="729" spans="1:33" s="592" customFormat="1" ht="37.5" customHeight="1">
      <c r="A729" s="605"/>
      <c r="D729" s="2312" t="s">
        <v>2068</v>
      </c>
      <c r="E729" s="1694"/>
      <c r="F729" s="1694"/>
      <c r="G729" s="1694"/>
      <c r="H729" s="1695"/>
      <c r="I729" s="1684">
        <f>'Notes- SK Template'!I435</f>
        <v>0</v>
      </c>
      <c r="J729" s="1764"/>
      <c r="K729" s="1764"/>
      <c r="L729" s="1764">
        <f>'Notes- SK Template'!L435</f>
        <v>0</v>
      </c>
      <c r="M729" s="1764"/>
      <c r="N729" s="1764">
        <f>'Notes- SK Template'!N435</f>
        <v>0</v>
      </c>
      <c r="O729" s="1764"/>
      <c r="P729" s="1764"/>
      <c r="Q729" s="1764">
        <f>'Notes- SK Template'!Q435</f>
        <v>0</v>
      </c>
      <c r="R729" s="1764"/>
      <c r="S729" s="1764">
        <f>'Notes- SK Template'!S435</f>
        <v>0</v>
      </c>
      <c r="T729" s="1764"/>
      <c r="U729" s="1764"/>
      <c r="V729" s="1764">
        <f>'Notes- SK Template'!V435</f>
        <v>0</v>
      </c>
      <c r="W729" s="1764"/>
      <c r="X729" s="1764">
        <f>'Notes- SK Template'!X435</f>
        <v>0</v>
      </c>
      <c r="Y729" s="1764"/>
      <c r="Z729" s="1764"/>
      <c r="AA729" s="1764">
        <f>'Notes- SK Template'!AA435</f>
        <v>0</v>
      </c>
      <c r="AB729" s="1764"/>
      <c r="AC729" s="1765">
        <f>'Notes- SK Template'!AC435</f>
        <v>0</v>
      </c>
      <c r="AD729" s="1765"/>
      <c r="AE729" s="1765"/>
      <c r="AF729" s="1765">
        <f>'Notes- SK Template'!AF435</f>
        <v>0</v>
      </c>
      <c r="AG729" s="1766"/>
    </row>
    <row r="730" spans="1:33" s="592" customFormat="1" ht="37.5" customHeight="1">
      <c r="A730" s="605"/>
      <c r="D730" s="2312" t="s">
        <v>2069</v>
      </c>
      <c r="E730" s="1694"/>
      <c r="F730" s="1694"/>
      <c r="G730" s="1694"/>
      <c r="H730" s="1695"/>
      <c r="I730" s="1684">
        <f>'Notes- SK Template'!I436</f>
        <v>0</v>
      </c>
      <c r="J730" s="1764"/>
      <c r="K730" s="1764"/>
      <c r="L730" s="1764">
        <f>'Notes- SK Template'!L436</f>
        <v>0</v>
      </c>
      <c r="M730" s="1764"/>
      <c r="N730" s="1764">
        <f>'Notes- SK Template'!N436</f>
        <v>0</v>
      </c>
      <c r="O730" s="1764"/>
      <c r="P730" s="1764"/>
      <c r="Q730" s="1764">
        <f>'Notes- SK Template'!Q436</f>
        <v>0</v>
      </c>
      <c r="R730" s="1764"/>
      <c r="S730" s="1764">
        <f>'Notes- SK Template'!S436</f>
        <v>0</v>
      </c>
      <c r="T730" s="1764"/>
      <c r="U730" s="1764"/>
      <c r="V730" s="1764">
        <f>'Notes- SK Template'!V436</f>
        <v>0</v>
      </c>
      <c r="W730" s="1764"/>
      <c r="X730" s="1764">
        <f>'Notes- SK Template'!X436</f>
        <v>0</v>
      </c>
      <c r="Y730" s="1764"/>
      <c r="Z730" s="1764"/>
      <c r="AA730" s="1764">
        <f>'Notes- SK Template'!AA436</f>
        <v>0</v>
      </c>
      <c r="AB730" s="1764"/>
      <c r="AC730" s="1765">
        <f>'Notes- SK Template'!AC436</f>
        <v>0</v>
      </c>
      <c r="AD730" s="1765"/>
      <c r="AE730" s="1765"/>
      <c r="AF730" s="1765">
        <f>'Notes- SK Template'!AF436</f>
        <v>0</v>
      </c>
      <c r="AG730" s="1766"/>
    </row>
    <row r="731" spans="1:33" s="592" customFormat="1" ht="37.5" customHeight="1">
      <c r="A731" s="605"/>
      <c r="D731" s="2312" t="s">
        <v>2070</v>
      </c>
      <c r="E731" s="1694"/>
      <c r="F731" s="1694"/>
      <c r="G731" s="1694"/>
      <c r="H731" s="1695"/>
      <c r="I731" s="1684">
        <f>'Notes- SK Template'!I437</f>
        <v>0</v>
      </c>
      <c r="J731" s="1764"/>
      <c r="K731" s="1764"/>
      <c r="L731" s="1764">
        <f>'Notes- SK Template'!L437</f>
        <v>0</v>
      </c>
      <c r="M731" s="1764"/>
      <c r="N731" s="1764">
        <f>'Notes- SK Template'!N437</f>
        <v>0</v>
      </c>
      <c r="O731" s="1764"/>
      <c r="P731" s="1764"/>
      <c r="Q731" s="1764">
        <f>'Notes- SK Template'!Q437</f>
        <v>0</v>
      </c>
      <c r="R731" s="1764"/>
      <c r="S731" s="1764">
        <f>'Notes- SK Template'!S437</f>
        <v>0</v>
      </c>
      <c r="T731" s="1764"/>
      <c r="U731" s="1764"/>
      <c r="V731" s="1764">
        <f>'Notes- SK Template'!V437</f>
        <v>0</v>
      </c>
      <c r="W731" s="1764"/>
      <c r="X731" s="1764">
        <f>'Notes- SK Template'!X437</f>
        <v>0</v>
      </c>
      <c r="Y731" s="1764"/>
      <c r="Z731" s="1764"/>
      <c r="AA731" s="1764">
        <f>'Notes- SK Template'!AA437</f>
        <v>0</v>
      </c>
      <c r="AB731" s="1764"/>
      <c r="AC731" s="1765">
        <f>'Notes- SK Template'!AC437</f>
        <v>0</v>
      </c>
      <c r="AD731" s="1765"/>
      <c r="AE731" s="1765"/>
      <c r="AF731" s="1765">
        <f>'Notes- SK Template'!AF437</f>
        <v>0</v>
      </c>
      <c r="AG731" s="1766"/>
    </row>
    <row r="732" spans="1:33" s="592" customFormat="1" ht="27.75" customHeight="1" thickBot="1">
      <c r="A732" s="605"/>
      <c r="D732" s="1782" t="s">
        <v>2071</v>
      </c>
      <c r="E732" s="1782"/>
      <c r="F732" s="1782"/>
      <c r="G732" s="1782"/>
      <c r="H732" s="1782"/>
      <c r="I732" s="1783">
        <f>'Notes- SK Template'!I438</f>
        <v>0</v>
      </c>
      <c r="J732" s="1784"/>
      <c r="K732" s="1784"/>
      <c r="L732" s="1784">
        <f>'Notes- SK Template'!L438</f>
        <v>0</v>
      </c>
      <c r="M732" s="1784"/>
      <c r="N732" s="1784">
        <f>'Notes- SK Template'!N438</f>
        <v>0</v>
      </c>
      <c r="O732" s="1784"/>
      <c r="P732" s="1784"/>
      <c r="Q732" s="1784">
        <f>'Notes- SK Template'!Q438</f>
        <v>0</v>
      </c>
      <c r="R732" s="1784"/>
      <c r="S732" s="1784">
        <f>'Notes- SK Template'!S438</f>
        <v>0</v>
      </c>
      <c r="T732" s="1784"/>
      <c r="U732" s="1784"/>
      <c r="V732" s="1784">
        <f>'Notes- SK Template'!V438</f>
        <v>0</v>
      </c>
      <c r="W732" s="1784"/>
      <c r="X732" s="1784">
        <f>'Notes- SK Template'!X438</f>
        <v>0</v>
      </c>
      <c r="Y732" s="1784"/>
      <c r="Z732" s="1784"/>
      <c r="AA732" s="1784">
        <f>'Notes- SK Template'!AA438</f>
        <v>0</v>
      </c>
      <c r="AB732" s="1784"/>
      <c r="AC732" s="1784">
        <f>'Notes- SK Template'!AC438</f>
        <v>0</v>
      </c>
      <c r="AD732" s="1784"/>
      <c r="AE732" s="1784"/>
      <c r="AF732" s="1784">
        <f>'Notes- SK Template'!AF438</f>
        <v>0</v>
      </c>
      <c r="AG732" s="1785"/>
    </row>
    <row r="733" spans="1:33" s="592" customFormat="1">
      <c r="A733" s="605"/>
    </row>
    <row r="734" spans="1:33" s="592" customFormat="1">
      <c r="A734" s="605"/>
      <c r="D734" s="2177" t="s">
        <v>3078</v>
      </c>
      <c r="E734" s="1767"/>
      <c r="F734" s="1767"/>
      <c r="G734" s="1767"/>
      <c r="H734" s="1767"/>
      <c r="I734" s="1767"/>
      <c r="J734" s="1767"/>
      <c r="K734" s="1767"/>
      <c r="L734" s="1767"/>
      <c r="M734" s="1767"/>
      <c r="N734" s="1767"/>
      <c r="O734" s="1767"/>
      <c r="P734" s="1767"/>
      <c r="Q734" s="1767"/>
      <c r="R734" s="1767"/>
      <c r="S734" s="1767"/>
      <c r="T734" s="1767"/>
      <c r="U734" s="1767"/>
      <c r="V734" s="1767"/>
      <c r="W734" s="1767"/>
      <c r="X734" s="1767"/>
      <c r="Y734" s="1767"/>
      <c r="Z734" s="1767"/>
      <c r="AA734" s="1767"/>
      <c r="AB734" s="1767"/>
      <c r="AC734" s="1767"/>
      <c r="AD734" s="1767"/>
      <c r="AE734" s="1767"/>
      <c r="AF734" s="1767"/>
      <c r="AG734" s="1767"/>
    </row>
    <row r="735" spans="1:33" s="592" customFormat="1">
      <c r="A735" s="605"/>
    </row>
    <row r="736" spans="1:33" s="592" customFormat="1">
      <c r="A736" s="605"/>
      <c r="D736" s="1797" t="s">
        <v>3079</v>
      </c>
      <c r="E736" s="1838"/>
      <c r="F736" s="1838"/>
      <c r="G736" s="1838"/>
      <c r="H736" s="1838"/>
      <c r="I736" s="1838"/>
      <c r="J736" s="1838"/>
      <c r="K736" s="1838"/>
      <c r="L736" s="1838"/>
      <c r="M736" s="1838"/>
      <c r="N736" s="1838"/>
      <c r="O736" s="1838"/>
      <c r="P736" s="1838"/>
      <c r="Q736" s="1838"/>
      <c r="R736" s="1838"/>
      <c r="S736" s="1838"/>
      <c r="T736" s="1838"/>
      <c r="U736" s="1838"/>
      <c r="V736" s="1838"/>
      <c r="W736" s="1838"/>
      <c r="X736" s="1838"/>
      <c r="Y736" s="1838"/>
      <c r="Z736" s="1838"/>
      <c r="AA736" s="1838"/>
      <c r="AB736" s="1838"/>
      <c r="AC736" s="1838"/>
      <c r="AD736" s="1838"/>
      <c r="AE736" s="1838"/>
      <c r="AF736" s="1838"/>
      <c r="AG736" s="1838"/>
    </row>
    <row r="737" spans="1:33" s="592" customFormat="1">
      <c r="A737" s="605"/>
      <c r="D737" s="1838"/>
      <c r="E737" s="1838"/>
      <c r="F737" s="1838"/>
      <c r="G737" s="1838"/>
      <c r="H737" s="1838"/>
      <c r="I737" s="1838"/>
      <c r="J737" s="1838"/>
      <c r="K737" s="1838"/>
      <c r="L737" s="1838"/>
      <c r="M737" s="1838"/>
      <c r="N737" s="1838"/>
      <c r="O737" s="1838"/>
      <c r="P737" s="1838"/>
      <c r="Q737" s="1838"/>
      <c r="R737" s="1838"/>
      <c r="S737" s="1838"/>
      <c r="T737" s="1838"/>
      <c r="U737" s="1838"/>
      <c r="V737" s="1838"/>
      <c r="W737" s="1838"/>
      <c r="X737" s="1838"/>
      <c r="Y737" s="1838"/>
      <c r="Z737" s="1838"/>
      <c r="AA737" s="1838"/>
      <c r="AB737" s="1838"/>
      <c r="AC737" s="1838"/>
      <c r="AD737" s="1838"/>
      <c r="AE737" s="1838"/>
      <c r="AF737" s="1838"/>
      <c r="AG737" s="1838"/>
    </row>
    <row r="738" spans="1:33" s="592" customFormat="1">
      <c r="A738" s="605"/>
      <c r="D738" s="1838"/>
      <c r="E738" s="1838"/>
      <c r="F738" s="1838"/>
      <c r="G738" s="1838"/>
      <c r="H738" s="1838"/>
      <c r="I738" s="1838"/>
      <c r="J738" s="1838"/>
      <c r="K738" s="1838"/>
      <c r="L738" s="1838"/>
      <c r="M738" s="1838"/>
      <c r="N738" s="1838"/>
      <c r="O738" s="1838"/>
      <c r="P738" s="1838"/>
      <c r="Q738" s="1838"/>
      <c r="R738" s="1838"/>
      <c r="S738" s="1838"/>
      <c r="T738" s="1838"/>
      <c r="U738" s="1838"/>
      <c r="V738" s="1838"/>
      <c r="W738" s="1838"/>
      <c r="X738" s="1838"/>
      <c r="Y738" s="1838"/>
      <c r="Z738" s="1838"/>
      <c r="AA738" s="1838"/>
      <c r="AB738" s="1838"/>
      <c r="AC738" s="1838"/>
      <c r="AD738" s="1838"/>
      <c r="AE738" s="1838"/>
      <c r="AF738" s="1838"/>
      <c r="AG738" s="1838"/>
    </row>
    <row r="739" spans="1:33" s="592" customFormat="1">
      <c r="A739" s="605"/>
    </row>
    <row r="740" spans="1:33" s="592" customFormat="1">
      <c r="A740" s="605"/>
      <c r="D740" s="2177" t="s">
        <v>2072</v>
      </c>
      <c r="E740" s="1767"/>
      <c r="F740" s="1767"/>
      <c r="G740" s="1767"/>
      <c r="H740" s="1767"/>
      <c r="I740" s="1767"/>
      <c r="J740" s="1767"/>
      <c r="K740" s="1767"/>
      <c r="L740" s="1767"/>
      <c r="M740" s="1767"/>
      <c r="N740" s="1767"/>
      <c r="O740" s="1767"/>
      <c r="P740" s="1767"/>
      <c r="Q740" s="1767"/>
      <c r="R740" s="1767"/>
      <c r="S740" s="1767"/>
      <c r="T740" s="1767"/>
      <c r="U740" s="1767"/>
      <c r="V740" s="1767"/>
      <c r="W740" s="1767"/>
      <c r="X740" s="1767"/>
      <c r="Y740" s="1767"/>
      <c r="Z740" s="1767"/>
      <c r="AA740" s="1767"/>
      <c r="AB740" s="1767"/>
      <c r="AC740" s="1767"/>
      <c r="AD740" s="1767"/>
      <c r="AE740" s="1767"/>
      <c r="AF740" s="1767"/>
      <c r="AG740" s="1767"/>
    </row>
    <row r="741" spans="1:33" s="592" customFormat="1">
      <c r="A741" s="605"/>
    </row>
    <row r="742" spans="1:33" s="592" customFormat="1">
      <c r="A742" s="605"/>
      <c r="D742" s="2177" t="s">
        <v>2073</v>
      </c>
      <c r="E742" s="1767"/>
      <c r="F742" s="1767"/>
      <c r="G742" s="1767"/>
      <c r="H742" s="1767"/>
      <c r="I742" s="1767"/>
      <c r="J742" s="1767"/>
      <c r="K742" s="1767"/>
      <c r="L742" s="1767"/>
      <c r="M742" s="1767"/>
      <c r="N742" s="1767"/>
      <c r="O742" s="1767"/>
      <c r="P742" s="1767"/>
      <c r="Q742" s="1767"/>
      <c r="R742" s="1767"/>
      <c r="S742" s="1767"/>
      <c r="T742" s="1767"/>
      <c r="U742" s="1767"/>
      <c r="V742" s="1767"/>
      <c r="W742" s="1767"/>
      <c r="X742" s="1767"/>
      <c r="Y742" s="1767"/>
      <c r="Z742" s="1767"/>
      <c r="AA742" s="1767"/>
      <c r="AB742" s="1767"/>
      <c r="AC742" s="1767"/>
      <c r="AD742" s="1767"/>
      <c r="AE742" s="1767"/>
      <c r="AF742" s="1767"/>
      <c r="AG742" s="1767"/>
    </row>
    <row r="743" spans="1:33" s="592" customFormat="1">
      <c r="A743" s="605"/>
    </row>
    <row r="744" spans="1:33" s="592" customFormat="1">
      <c r="A744" s="605"/>
    </row>
    <row r="745" spans="1:33" s="592" customFormat="1">
      <c r="A745" s="605"/>
      <c r="D745" s="2177" t="s">
        <v>2074</v>
      </c>
      <c r="E745" s="1767"/>
      <c r="F745" s="1767"/>
      <c r="G745" s="1767"/>
      <c r="H745" s="1767"/>
      <c r="I745" s="1767"/>
      <c r="J745" s="1767"/>
      <c r="K745" s="1767"/>
      <c r="L745" s="1767"/>
      <c r="M745" s="1767"/>
      <c r="N745" s="1767"/>
      <c r="O745" s="1767"/>
      <c r="P745" s="1767"/>
      <c r="Q745" s="1767"/>
      <c r="R745" s="1767"/>
      <c r="S745" s="1767"/>
      <c r="T745" s="1767"/>
      <c r="U745" s="1767"/>
      <c r="V745" s="1767"/>
      <c r="W745" s="1767"/>
      <c r="X745" s="1767"/>
      <c r="Y745" s="1767"/>
      <c r="Z745" s="1767"/>
      <c r="AA745" s="1767"/>
      <c r="AB745" s="1767"/>
      <c r="AC745" s="1767"/>
      <c r="AD745" s="1767"/>
      <c r="AE745" s="1767"/>
      <c r="AF745" s="1767"/>
      <c r="AG745" s="1767"/>
    </row>
    <row r="746" spans="1:33" s="592" customFormat="1" ht="15" thickBot="1">
      <c r="A746" s="605"/>
    </row>
    <row r="747" spans="1:33" s="592" customFormat="1" ht="27.75" customHeight="1" thickBot="1">
      <c r="A747" s="605">
        <v>16</v>
      </c>
      <c r="D747" s="1705" t="s">
        <v>1808</v>
      </c>
      <c r="E747" s="1705"/>
      <c r="F747" s="1705"/>
      <c r="G747" s="1705"/>
      <c r="H747" s="1705"/>
      <c r="I747" s="1705"/>
      <c r="J747" s="1705"/>
      <c r="K747" s="1705"/>
      <c r="L747" s="1705"/>
      <c r="M747" s="1705" t="s">
        <v>2075</v>
      </c>
      <c r="N747" s="1705"/>
      <c r="O747" s="1705"/>
      <c r="P747" s="1705"/>
      <c r="Q747" s="1705"/>
      <c r="R747" s="1705"/>
      <c r="S747" s="1705"/>
      <c r="T747" s="1705" t="s">
        <v>2076</v>
      </c>
      <c r="U747" s="1705"/>
      <c r="V747" s="1705"/>
      <c r="W747" s="1705"/>
      <c r="X747" s="1705"/>
      <c r="Y747" s="1705"/>
      <c r="Z747" s="1705"/>
      <c r="AA747" s="1705" t="s">
        <v>2077</v>
      </c>
      <c r="AB747" s="1705"/>
      <c r="AC747" s="1705"/>
      <c r="AD747" s="1705"/>
      <c r="AE747" s="1705"/>
      <c r="AF747" s="1705"/>
      <c r="AG747" s="1705"/>
    </row>
    <row r="748" spans="1:33" s="592" customFormat="1" ht="27.75" customHeight="1" thickBot="1">
      <c r="A748" s="605"/>
      <c r="D748" s="1768" t="s">
        <v>2078</v>
      </c>
      <c r="E748" s="1768"/>
      <c r="F748" s="1768"/>
      <c r="G748" s="1768"/>
      <c r="H748" s="1768"/>
      <c r="I748" s="1768"/>
      <c r="J748" s="1768"/>
      <c r="K748" s="1768"/>
      <c r="L748" s="1768"/>
      <c r="M748" s="1768"/>
      <c r="N748" s="1768"/>
      <c r="O748" s="1768"/>
      <c r="P748" s="1768"/>
      <c r="Q748" s="1768"/>
      <c r="R748" s="1768"/>
      <c r="S748" s="1768"/>
      <c r="T748" s="1768"/>
      <c r="U748" s="1768"/>
      <c r="V748" s="1768"/>
      <c r="W748" s="1768"/>
      <c r="X748" s="1768"/>
      <c r="Y748" s="1768"/>
      <c r="Z748" s="1768"/>
      <c r="AA748" s="1768"/>
      <c r="AB748" s="1768"/>
      <c r="AC748" s="1768"/>
      <c r="AD748" s="1768"/>
      <c r="AE748" s="1768"/>
      <c r="AF748" s="1768"/>
      <c r="AG748" s="1768"/>
    </row>
    <row r="749" spans="1:33" s="592" customFormat="1" ht="27.75" customHeight="1">
      <c r="A749" s="605"/>
      <c r="D749" s="2310" t="s">
        <v>2066</v>
      </c>
      <c r="E749" s="1739"/>
      <c r="F749" s="1739"/>
      <c r="G749" s="1739"/>
      <c r="H749" s="1739"/>
      <c r="I749" s="1739"/>
      <c r="J749" s="1739"/>
      <c r="K749" s="1739"/>
      <c r="L749" s="1739"/>
      <c r="M749" s="1710">
        <f>'Notes- SK Template'!M445</f>
        <v>0</v>
      </c>
      <c r="N749" s="1710"/>
      <c r="O749" s="1710"/>
      <c r="P749" s="1710"/>
      <c r="Q749" s="1710"/>
      <c r="R749" s="1710"/>
      <c r="S749" s="1710"/>
      <c r="T749" s="1710">
        <f>'Notes- SK Template'!T445</f>
        <v>0</v>
      </c>
      <c r="U749" s="1710"/>
      <c r="V749" s="1710"/>
      <c r="W749" s="1710"/>
      <c r="X749" s="1710"/>
      <c r="Y749" s="1710"/>
      <c r="Z749" s="1710"/>
      <c r="AA749" s="1780">
        <f>'Notes- SK Template'!AA445</f>
        <v>0</v>
      </c>
      <c r="AB749" s="1780"/>
      <c r="AC749" s="1780"/>
      <c r="AD749" s="1780"/>
      <c r="AE749" s="1780"/>
      <c r="AF749" s="1780"/>
      <c r="AG749" s="1780"/>
    </row>
    <row r="750" spans="1:33" s="592" customFormat="1" ht="27.75" customHeight="1">
      <c r="A750" s="605"/>
      <c r="D750" s="2309" t="s">
        <v>2079</v>
      </c>
      <c r="E750" s="1681"/>
      <c r="F750" s="1681"/>
      <c r="G750" s="1681"/>
      <c r="H750" s="1681"/>
      <c r="I750" s="1681"/>
      <c r="J750" s="1681"/>
      <c r="K750" s="1681"/>
      <c r="L750" s="1681"/>
      <c r="M750" s="1679">
        <f>'Notes- SK Template'!M446</f>
        <v>0</v>
      </c>
      <c r="N750" s="1679"/>
      <c r="O750" s="1679"/>
      <c r="P750" s="1679"/>
      <c r="Q750" s="1679"/>
      <c r="R750" s="1679"/>
      <c r="S750" s="1679"/>
      <c r="T750" s="1679">
        <f>'Notes- SK Template'!T446</f>
        <v>0</v>
      </c>
      <c r="U750" s="1679"/>
      <c r="V750" s="1679"/>
      <c r="W750" s="1679"/>
      <c r="X750" s="1679"/>
      <c r="Y750" s="1679"/>
      <c r="Z750" s="1679"/>
      <c r="AA750" s="1773">
        <f>'Notes- SK Template'!AA446</f>
        <v>0</v>
      </c>
      <c r="AB750" s="1773"/>
      <c r="AC750" s="1773"/>
      <c r="AD750" s="1773"/>
      <c r="AE750" s="1773"/>
      <c r="AF750" s="1773"/>
      <c r="AG750" s="1773"/>
    </row>
    <row r="751" spans="1:33" s="592" customFormat="1" ht="27.75" customHeight="1">
      <c r="A751" s="605"/>
      <c r="D751" s="2309" t="s">
        <v>2068</v>
      </c>
      <c r="E751" s="1681"/>
      <c r="F751" s="1681"/>
      <c r="G751" s="1681"/>
      <c r="H751" s="1681"/>
      <c r="I751" s="1681"/>
      <c r="J751" s="1681"/>
      <c r="K751" s="1681"/>
      <c r="L751" s="1681"/>
      <c r="M751" s="1679">
        <f>'Notes- SK Template'!M447</f>
        <v>0</v>
      </c>
      <c r="N751" s="1679"/>
      <c r="O751" s="1679"/>
      <c r="P751" s="1679"/>
      <c r="Q751" s="1679"/>
      <c r="R751" s="1679"/>
      <c r="S751" s="1679"/>
      <c r="T751" s="1679">
        <f>'Notes- SK Template'!T447</f>
        <v>0</v>
      </c>
      <c r="U751" s="1679"/>
      <c r="V751" s="1679"/>
      <c r="W751" s="1679"/>
      <c r="X751" s="1679"/>
      <c r="Y751" s="1679"/>
      <c r="Z751" s="1679"/>
      <c r="AA751" s="1773">
        <f>'Notes- SK Template'!AA447</f>
        <v>0</v>
      </c>
      <c r="AB751" s="1773"/>
      <c r="AC751" s="1773"/>
      <c r="AD751" s="1773"/>
      <c r="AE751" s="1773"/>
      <c r="AF751" s="1773"/>
      <c r="AG751" s="1773"/>
    </row>
    <row r="752" spans="1:33" s="592" customFormat="1" ht="27.75" customHeight="1">
      <c r="A752" s="605"/>
      <c r="D752" s="2309" t="s">
        <v>2080</v>
      </c>
      <c r="E752" s="1681"/>
      <c r="F752" s="1681"/>
      <c r="G752" s="1681"/>
      <c r="H752" s="1681"/>
      <c r="I752" s="1681"/>
      <c r="J752" s="1681"/>
      <c r="K752" s="1681"/>
      <c r="L752" s="1681"/>
      <c r="M752" s="1679">
        <f>'Notes- SK Template'!M448</f>
        <v>77900</v>
      </c>
      <c r="N752" s="1679"/>
      <c r="O752" s="1679"/>
      <c r="P752" s="1679"/>
      <c r="Q752" s="1679"/>
      <c r="R752" s="1679"/>
      <c r="S752" s="1679"/>
      <c r="T752" s="1679">
        <f>'Notes- SK Template'!T448</f>
        <v>0</v>
      </c>
      <c r="U752" s="1679"/>
      <c r="V752" s="1679"/>
      <c r="W752" s="1679"/>
      <c r="X752" s="1679"/>
      <c r="Y752" s="1679"/>
      <c r="Z752" s="1679"/>
      <c r="AA752" s="1773">
        <f>'Notes- SK Template'!AA448</f>
        <v>77900</v>
      </c>
      <c r="AB752" s="1773"/>
      <c r="AC752" s="1773"/>
      <c r="AD752" s="1773"/>
      <c r="AE752" s="1773"/>
      <c r="AF752" s="1773"/>
      <c r="AG752" s="1773"/>
    </row>
    <row r="753" spans="1:33" s="592" customFormat="1" ht="27.75" customHeight="1" thickBot="1">
      <c r="A753" s="605"/>
      <c r="D753" s="2189" t="s">
        <v>2070</v>
      </c>
      <c r="E753" s="1738"/>
      <c r="F753" s="1738"/>
      <c r="G753" s="1738"/>
      <c r="H753" s="1738"/>
      <c r="I753" s="1738"/>
      <c r="J753" s="1738"/>
      <c r="K753" s="1738"/>
      <c r="L753" s="1738"/>
      <c r="M753" s="1679">
        <f>'Notes- SK Template'!M449</f>
        <v>0</v>
      </c>
      <c r="N753" s="1679"/>
      <c r="O753" s="1679"/>
      <c r="P753" s="1679"/>
      <c r="Q753" s="1679"/>
      <c r="R753" s="1679"/>
      <c r="S753" s="1679"/>
      <c r="T753" s="1679">
        <f>'Notes- SK Template'!T449</f>
        <v>0</v>
      </c>
      <c r="U753" s="1679"/>
      <c r="V753" s="1679"/>
      <c r="W753" s="1679"/>
      <c r="X753" s="1679"/>
      <c r="Y753" s="1679"/>
      <c r="Z753" s="1679"/>
      <c r="AA753" s="1773">
        <f>'Notes- SK Template'!AA449</f>
        <v>0</v>
      </c>
      <c r="AB753" s="1773"/>
      <c r="AC753" s="1773"/>
      <c r="AD753" s="1773"/>
      <c r="AE753" s="1773"/>
      <c r="AF753" s="1773"/>
      <c r="AG753" s="1773"/>
    </row>
    <row r="754" spans="1:33" s="592" customFormat="1" ht="27.75" customHeight="1" thickBot="1">
      <c r="A754" s="605"/>
      <c r="D754" s="1768" t="s">
        <v>2081</v>
      </c>
      <c r="E754" s="1768"/>
      <c r="F754" s="1768"/>
      <c r="G754" s="1768"/>
      <c r="H754" s="1768"/>
      <c r="I754" s="1768"/>
      <c r="J754" s="1768"/>
      <c r="K754" s="1768"/>
      <c r="L754" s="1768"/>
      <c r="M754" s="1825">
        <f>'Notes- SK Template'!M450</f>
        <v>0</v>
      </c>
      <c r="N754" s="1825"/>
      <c r="O754" s="1825"/>
      <c r="P754" s="1825"/>
      <c r="Q754" s="1825"/>
      <c r="R754" s="1825"/>
      <c r="S754" s="1825"/>
      <c r="T754" s="1825">
        <f>'Notes- SK Template'!T450</f>
        <v>0</v>
      </c>
      <c r="U754" s="1825"/>
      <c r="V754" s="1825"/>
      <c r="W754" s="1825"/>
      <c r="X754" s="1825"/>
      <c r="Y754" s="1825"/>
      <c r="Z754" s="1825"/>
      <c r="AA754" s="1825">
        <f>'Notes- SK Template'!AA450</f>
        <v>77900</v>
      </c>
      <c r="AB754" s="1825"/>
      <c r="AC754" s="1825"/>
      <c r="AD754" s="1825"/>
      <c r="AE754" s="1825"/>
      <c r="AF754" s="1825"/>
      <c r="AG754" s="1825"/>
    </row>
    <row r="755" spans="1:33" s="592" customFormat="1" ht="27.75" customHeight="1" thickBot="1">
      <c r="A755" s="605"/>
      <c r="D755" s="1768" t="s">
        <v>2082</v>
      </c>
      <c r="E755" s="1768"/>
      <c r="F755" s="1768"/>
      <c r="G755" s="1768"/>
      <c r="H755" s="1768"/>
      <c r="I755" s="1768"/>
      <c r="J755" s="1768"/>
      <c r="K755" s="1768"/>
      <c r="L755" s="1768"/>
      <c r="M755" s="1768"/>
      <c r="N755" s="1768"/>
      <c r="O755" s="1768"/>
      <c r="P755" s="1768"/>
      <c r="Q755" s="1768"/>
      <c r="R755" s="1768"/>
      <c r="S755" s="1768"/>
      <c r="T755" s="1768"/>
      <c r="U755" s="1768"/>
      <c r="V755" s="1768"/>
      <c r="W755" s="1768"/>
      <c r="X755" s="1768"/>
      <c r="Y755" s="1768"/>
      <c r="Z755" s="1768"/>
      <c r="AA755" s="1768"/>
      <c r="AB755" s="1768"/>
      <c r="AC755" s="1768"/>
      <c r="AD755" s="1768"/>
      <c r="AE755" s="1768"/>
      <c r="AF755" s="1768"/>
      <c r="AG755" s="1768"/>
    </row>
    <row r="756" spans="1:33" s="592" customFormat="1" ht="27.75" customHeight="1">
      <c r="A756" s="605"/>
      <c r="D756" s="2310" t="s">
        <v>2066</v>
      </c>
      <c r="E756" s="1739"/>
      <c r="F756" s="1739"/>
      <c r="G756" s="1739"/>
      <c r="H756" s="1739"/>
      <c r="I756" s="1739"/>
      <c r="J756" s="1739"/>
      <c r="K756" s="1739"/>
      <c r="L756" s="1739"/>
      <c r="M756" s="1710">
        <f>'Notes- SK Template'!M452</f>
        <v>232009</v>
      </c>
      <c r="N756" s="1710"/>
      <c r="O756" s="1710"/>
      <c r="P756" s="1710"/>
      <c r="Q756" s="1710"/>
      <c r="R756" s="1710"/>
      <c r="S756" s="1710"/>
      <c r="T756" s="1710">
        <f>'Notes- SK Template'!T452</f>
        <v>0</v>
      </c>
      <c r="U756" s="1710"/>
      <c r="V756" s="1710"/>
      <c r="W756" s="1710"/>
      <c r="X756" s="1710"/>
      <c r="Y756" s="1710"/>
      <c r="Z756" s="1710"/>
      <c r="AA756" s="1780">
        <f>'Notes- SK Template'!AA452</f>
        <v>232009</v>
      </c>
      <c r="AB756" s="1780"/>
      <c r="AC756" s="1780"/>
      <c r="AD756" s="1780"/>
      <c r="AE756" s="1780"/>
      <c r="AF756" s="1780"/>
      <c r="AG756" s="1780"/>
    </row>
    <row r="757" spans="1:33" s="592" customFormat="1" ht="27.75" customHeight="1">
      <c r="A757" s="605"/>
      <c r="D757" s="2309" t="s">
        <v>2079</v>
      </c>
      <c r="E757" s="1681"/>
      <c r="F757" s="1681"/>
      <c r="G757" s="1681"/>
      <c r="H757" s="1681"/>
      <c r="I757" s="1681"/>
      <c r="J757" s="1681"/>
      <c r="K757" s="1681"/>
      <c r="L757" s="1681"/>
      <c r="M757" s="1679">
        <f>'Notes- SK Template'!M453</f>
        <v>12549</v>
      </c>
      <c r="N757" s="1679"/>
      <c r="O757" s="1679"/>
      <c r="P757" s="1679"/>
      <c r="Q757" s="1679"/>
      <c r="R757" s="1679"/>
      <c r="S757" s="1679"/>
      <c r="T757" s="1679">
        <f>'Notes- SK Template'!T453</f>
        <v>0</v>
      </c>
      <c r="U757" s="1679"/>
      <c r="V757" s="1679"/>
      <c r="W757" s="1679"/>
      <c r="X757" s="1679"/>
      <c r="Y757" s="1679"/>
      <c r="Z757" s="1679"/>
      <c r="AA757" s="1773">
        <f>'Notes- SK Template'!AA453</f>
        <v>12549</v>
      </c>
      <c r="AB757" s="1773"/>
      <c r="AC757" s="1773"/>
      <c r="AD757" s="1773"/>
      <c r="AE757" s="1773"/>
      <c r="AF757" s="1773"/>
      <c r="AG757" s="1773"/>
    </row>
    <row r="758" spans="1:33" s="592" customFormat="1" ht="27.75" customHeight="1">
      <c r="A758" s="605"/>
      <c r="D758" s="2309" t="s">
        <v>2068</v>
      </c>
      <c r="E758" s="1681"/>
      <c r="F758" s="1681"/>
      <c r="G758" s="1681"/>
      <c r="H758" s="1681"/>
      <c r="I758" s="1681"/>
      <c r="J758" s="1681"/>
      <c r="K758" s="1681"/>
      <c r="L758" s="1681"/>
      <c r="M758" s="1679">
        <f>'Notes- SK Template'!M454</f>
        <v>0</v>
      </c>
      <c r="N758" s="1679"/>
      <c r="O758" s="1679"/>
      <c r="P758" s="1679"/>
      <c r="Q758" s="1679"/>
      <c r="R758" s="1679"/>
      <c r="S758" s="1679"/>
      <c r="T758" s="1679">
        <f>'Notes- SK Template'!T454</f>
        <v>0</v>
      </c>
      <c r="U758" s="1679"/>
      <c r="V758" s="1679"/>
      <c r="W758" s="1679"/>
      <c r="X758" s="1679"/>
      <c r="Y758" s="1679"/>
      <c r="Z758" s="1679"/>
      <c r="AA758" s="1773">
        <f>'Notes- SK Template'!AA454</f>
        <v>0</v>
      </c>
      <c r="AB758" s="1773"/>
      <c r="AC758" s="1773"/>
      <c r="AD758" s="1773"/>
      <c r="AE758" s="1773"/>
      <c r="AF758" s="1773"/>
      <c r="AG758" s="1773"/>
    </row>
    <row r="759" spans="1:33" s="592" customFormat="1" ht="27.75" customHeight="1">
      <c r="A759" s="605"/>
      <c r="D759" s="2309" t="s">
        <v>2080</v>
      </c>
      <c r="E759" s="1681"/>
      <c r="F759" s="1681"/>
      <c r="G759" s="1681"/>
      <c r="H759" s="1681"/>
      <c r="I759" s="1681"/>
      <c r="J759" s="1681"/>
      <c r="K759" s="1681"/>
      <c r="L759" s="1681"/>
      <c r="M759" s="1679">
        <f>'Notes- SK Template'!M455</f>
        <v>0</v>
      </c>
      <c r="N759" s="1679"/>
      <c r="O759" s="1679"/>
      <c r="P759" s="1679"/>
      <c r="Q759" s="1679"/>
      <c r="R759" s="1679"/>
      <c r="S759" s="1679"/>
      <c r="T759" s="1679">
        <f>'Notes- SK Template'!T455</f>
        <v>0</v>
      </c>
      <c r="U759" s="1679"/>
      <c r="V759" s="1679"/>
      <c r="W759" s="1679"/>
      <c r="X759" s="1679"/>
      <c r="Y759" s="1679"/>
      <c r="Z759" s="1679"/>
      <c r="AA759" s="1773">
        <f>'Notes- SK Template'!AA455</f>
        <v>0</v>
      </c>
      <c r="AB759" s="1773"/>
      <c r="AC759" s="1773"/>
      <c r="AD759" s="1773"/>
      <c r="AE759" s="1773"/>
      <c r="AF759" s="1773"/>
      <c r="AG759" s="1773"/>
    </row>
    <row r="760" spans="1:33" s="592" customFormat="1" ht="27.75" customHeight="1">
      <c r="A760" s="605"/>
      <c r="D760" s="2309" t="s">
        <v>2083</v>
      </c>
      <c r="E760" s="1681"/>
      <c r="F760" s="1681"/>
      <c r="G760" s="1681"/>
      <c r="H760" s="1681"/>
      <c r="I760" s="1681"/>
      <c r="J760" s="1681"/>
      <c r="K760" s="1681"/>
      <c r="L760" s="1681"/>
      <c r="M760" s="1824">
        <f>'Notes- SK Template'!M456</f>
        <v>0</v>
      </c>
      <c r="N760" s="1824"/>
      <c r="O760" s="1824"/>
      <c r="P760" s="1824"/>
      <c r="Q760" s="1824"/>
      <c r="R760" s="1824"/>
      <c r="S760" s="1824"/>
      <c r="T760" s="1679">
        <f>'Notes- SK Template'!T456</f>
        <v>0</v>
      </c>
      <c r="U760" s="1679"/>
      <c r="V760" s="1679"/>
      <c r="W760" s="1679"/>
      <c r="X760" s="1679"/>
      <c r="Y760" s="1679"/>
      <c r="Z760" s="1679"/>
      <c r="AA760" s="1773">
        <f>'Notes- SK Template'!AA456</f>
        <v>0</v>
      </c>
      <c r="AB760" s="1773"/>
      <c r="AC760" s="1773"/>
      <c r="AD760" s="1773"/>
      <c r="AE760" s="1773"/>
      <c r="AF760" s="1773"/>
      <c r="AG760" s="1773"/>
    </row>
    <row r="761" spans="1:33" s="592" customFormat="1" ht="27.75" customHeight="1">
      <c r="A761" s="605"/>
      <c r="D761" s="2309" t="s">
        <v>2084</v>
      </c>
      <c r="E761" s="1681"/>
      <c r="F761" s="1681"/>
      <c r="G761" s="1681"/>
      <c r="H761" s="1681"/>
      <c r="I761" s="1681"/>
      <c r="J761" s="1681"/>
      <c r="K761" s="1681"/>
      <c r="L761" s="1681"/>
      <c r="M761" s="1679">
        <f>'Notes- SK Template'!M457</f>
        <v>0</v>
      </c>
      <c r="N761" s="1679"/>
      <c r="O761" s="1679"/>
      <c r="P761" s="1679"/>
      <c r="Q761" s="1679"/>
      <c r="R761" s="1679"/>
      <c r="S761" s="1679"/>
      <c r="T761" s="1679">
        <f>'Notes- SK Template'!T457</f>
        <v>0</v>
      </c>
      <c r="U761" s="1679"/>
      <c r="V761" s="1679"/>
      <c r="W761" s="1679"/>
      <c r="X761" s="1679"/>
      <c r="Y761" s="1679"/>
      <c r="Z761" s="1679"/>
      <c r="AA761" s="1773">
        <f>'Notes- SK Template'!AA457</f>
        <v>0</v>
      </c>
      <c r="AB761" s="1773"/>
      <c r="AC761" s="1773"/>
      <c r="AD761" s="1773"/>
      <c r="AE761" s="1773"/>
      <c r="AF761" s="1773"/>
      <c r="AG761" s="1773"/>
    </row>
    <row r="762" spans="1:33" s="592" customFormat="1" ht="27.75" customHeight="1" thickBot="1">
      <c r="A762" s="605"/>
      <c r="D762" s="2189" t="s">
        <v>2070</v>
      </c>
      <c r="E762" s="1738"/>
      <c r="F762" s="1738"/>
      <c r="G762" s="1738"/>
      <c r="H762" s="1738"/>
      <c r="I762" s="1738"/>
      <c r="J762" s="1738"/>
      <c r="K762" s="1738"/>
      <c r="L762" s="1738"/>
      <c r="M762" s="1679">
        <f>'Notes- SK Template'!M458</f>
        <v>0</v>
      </c>
      <c r="N762" s="1679"/>
      <c r="O762" s="1679"/>
      <c r="P762" s="1679"/>
      <c r="Q762" s="1679"/>
      <c r="R762" s="1679"/>
      <c r="S762" s="1679"/>
      <c r="T762" s="1679">
        <f>'Notes- SK Template'!T458</f>
        <v>0</v>
      </c>
      <c r="U762" s="1679"/>
      <c r="V762" s="1679"/>
      <c r="W762" s="1679"/>
      <c r="X762" s="1679"/>
      <c r="Y762" s="1679"/>
      <c r="Z762" s="1679"/>
      <c r="AA762" s="1773">
        <f>'Notes- SK Template'!AA458</f>
        <v>0</v>
      </c>
      <c r="AB762" s="1773"/>
      <c r="AC762" s="1773"/>
      <c r="AD762" s="1773"/>
      <c r="AE762" s="1773"/>
      <c r="AF762" s="1773"/>
      <c r="AG762" s="1773"/>
    </row>
    <row r="763" spans="1:33" s="592" customFormat="1" ht="27.75" customHeight="1" thickBot="1">
      <c r="A763" s="605"/>
      <c r="D763" s="1837" t="s">
        <v>2085</v>
      </c>
      <c r="E763" s="1837"/>
      <c r="F763" s="1837"/>
      <c r="G763" s="1837"/>
      <c r="H763" s="1837"/>
      <c r="I763" s="1837"/>
      <c r="J763" s="1837"/>
      <c r="K763" s="1837"/>
      <c r="L763" s="1837"/>
      <c r="M763" s="1825">
        <f>'Notes- SK Template'!M459</f>
        <v>244558</v>
      </c>
      <c r="N763" s="1825"/>
      <c r="O763" s="1825"/>
      <c r="P763" s="1825"/>
      <c r="Q763" s="1825"/>
      <c r="R763" s="1825"/>
      <c r="S763" s="1825"/>
      <c r="T763" s="1825">
        <f>'Notes- SK Template'!T459</f>
        <v>0</v>
      </c>
      <c r="U763" s="1825"/>
      <c r="V763" s="1825"/>
      <c r="W763" s="1825"/>
      <c r="X763" s="1825"/>
      <c r="Y763" s="1825"/>
      <c r="Z763" s="1825"/>
      <c r="AA763" s="1825">
        <f>'Notes- SK Template'!AA459</f>
        <v>244558</v>
      </c>
      <c r="AB763" s="1825"/>
      <c r="AC763" s="1825"/>
      <c r="AD763" s="1825"/>
      <c r="AE763" s="1825"/>
      <c r="AF763" s="1825"/>
      <c r="AG763" s="1825"/>
    </row>
    <row r="764" spans="1:33" s="592" customFormat="1">
      <c r="A764" s="605"/>
    </row>
    <row r="765" spans="1:33" s="592" customFormat="1">
      <c r="A765" s="605"/>
      <c r="D765" s="1871" t="s">
        <v>2086</v>
      </c>
      <c r="E765" s="1826"/>
      <c r="F765" s="1826"/>
      <c r="G765" s="1826"/>
      <c r="H765" s="1826"/>
      <c r="I765" s="1826"/>
      <c r="J765" s="1826"/>
      <c r="K765" s="1826"/>
      <c r="L765" s="1826"/>
      <c r="M765" s="1826"/>
      <c r="N765" s="1826"/>
      <c r="O765" s="1826"/>
      <c r="P765" s="1826"/>
      <c r="Q765" s="1826"/>
      <c r="R765" s="1826"/>
      <c r="S765" s="1826"/>
      <c r="T765" s="1826"/>
      <c r="U765" s="1826"/>
      <c r="V765" s="1826"/>
      <c r="W765" s="1826"/>
      <c r="X765" s="1826"/>
      <c r="Y765" s="1826"/>
      <c r="Z765" s="1826"/>
      <c r="AA765" s="1826"/>
      <c r="AB765" s="1826"/>
      <c r="AC765" s="1826"/>
      <c r="AD765" s="1826"/>
      <c r="AE765" s="1826"/>
      <c r="AF765" s="1826"/>
      <c r="AG765" s="1826"/>
    </row>
    <row r="766" spans="1:33" s="592" customFormat="1" ht="15" thickBot="1">
      <c r="A766" s="605"/>
      <c r="D766" s="925"/>
      <c r="E766" s="925"/>
      <c r="F766" s="925"/>
      <c r="G766" s="925"/>
      <c r="H766" s="925"/>
      <c r="I766" s="925"/>
      <c r="J766" s="925"/>
      <c r="K766" s="925"/>
      <c r="L766" s="925"/>
      <c r="M766" s="925"/>
      <c r="N766" s="925"/>
      <c r="O766" s="925"/>
      <c r="P766" s="925"/>
      <c r="Q766" s="925"/>
      <c r="R766" s="925"/>
      <c r="S766" s="925"/>
      <c r="T766" s="925"/>
      <c r="U766" s="925"/>
      <c r="V766" s="925"/>
      <c r="W766" s="925"/>
      <c r="X766" s="925"/>
      <c r="Y766" s="925"/>
      <c r="Z766" s="925"/>
      <c r="AA766" s="925"/>
      <c r="AB766" s="925"/>
      <c r="AC766" s="925"/>
      <c r="AD766" s="925"/>
      <c r="AE766" s="925"/>
      <c r="AF766" s="925"/>
      <c r="AG766" s="925"/>
    </row>
    <row r="767" spans="1:33" s="592" customFormat="1" ht="15.75" customHeight="1" thickBot="1">
      <c r="A767" s="605">
        <v>17</v>
      </c>
      <c r="D767" s="1697" t="s">
        <v>2087</v>
      </c>
      <c r="E767" s="1698"/>
      <c r="F767" s="1698"/>
      <c r="G767" s="1698"/>
      <c r="H767" s="1698"/>
      <c r="I767" s="1698"/>
      <c r="J767" s="1698"/>
      <c r="K767" s="1698"/>
      <c r="L767" s="1698"/>
      <c r="M767" s="1698"/>
      <c r="N767" s="1827" t="s">
        <v>1809</v>
      </c>
      <c r="O767" s="1828"/>
      <c r="P767" s="1828"/>
      <c r="Q767" s="1828"/>
      <c r="R767" s="1828"/>
      <c r="S767" s="1828"/>
      <c r="T767" s="1828"/>
      <c r="U767" s="1828"/>
      <c r="V767" s="1828"/>
      <c r="W767" s="1828"/>
      <c r="X767" s="1828"/>
      <c r="Y767" s="1828"/>
      <c r="Z767" s="1828"/>
      <c r="AA767" s="1828"/>
      <c r="AB767" s="1828"/>
      <c r="AC767" s="1828"/>
      <c r="AD767" s="1828"/>
      <c r="AE767" s="1828"/>
      <c r="AF767" s="1828"/>
      <c r="AG767" s="1829"/>
    </row>
    <row r="768" spans="1:33" s="592" customFormat="1" ht="35.25" customHeight="1" thickBot="1">
      <c r="A768" s="605"/>
      <c r="D768" s="1700"/>
      <c r="E768" s="1701"/>
      <c r="F768" s="1701"/>
      <c r="G768" s="1701"/>
      <c r="H768" s="1701"/>
      <c r="I768" s="1701"/>
      <c r="J768" s="1701"/>
      <c r="K768" s="1701"/>
      <c r="L768" s="1701"/>
      <c r="M768" s="1701"/>
      <c r="N768" s="1706" t="s">
        <v>2404</v>
      </c>
      <c r="O768" s="1706"/>
      <c r="P768" s="1706"/>
      <c r="Q768" s="1706"/>
      <c r="R768" s="1706"/>
      <c r="S768" s="1706"/>
      <c r="T768" s="1706"/>
      <c r="U768" s="1706"/>
      <c r="V768" s="1706"/>
      <c r="W768" s="1706"/>
      <c r="X768" s="1706" t="s">
        <v>2088</v>
      </c>
      <c r="Y768" s="1706"/>
      <c r="Z768" s="1706"/>
      <c r="AA768" s="1706"/>
      <c r="AB768" s="1706"/>
      <c r="AC768" s="1706"/>
      <c r="AD768" s="1706"/>
      <c r="AE768" s="1706"/>
      <c r="AF768" s="1706"/>
      <c r="AG768" s="1706"/>
    </row>
    <row r="769" spans="1:33" s="592" customFormat="1" ht="27" customHeight="1">
      <c r="A769" s="605"/>
      <c r="D769" s="2187" t="s">
        <v>2089</v>
      </c>
      <c r="E769" s="2188"/>
      <c r="F769" s="2188"/>
      <c r="G769" s="2188"/>
      <c r="H769" s="2188"/>
      <c r="I769" s="2188"/>
      <c r="J769" s="2188"/>
      <c r="K769" s="2188"/>
      <c r="L769" s="2188"/>
      <c r="M769" s="2188"/>
      <c r="N769" s="2311" t="e">
        <f>'Notes- SK Template'!#REF!</f>
        <v>#REF!</v>
      </c>
      <c r="O769" s="1710"/>
      <c r="P769" s="1710"/>
      <c r="Q769" s="1710"/>
      <c r="R769" s="1710"/>
      <c r="S769" s="1710"/>
      <c r="T769" s="1710"/>
      <c r="U769" s="1710"/>
      <c r="V769" s="1710"/>
      <c r="W769" s="1710"/>
      <c r="X769" s="1710" t="e">
        <f>'Notes- SK Template'!#REF!</f>
        <v>#REF!</v>
      </c>
      <c r="Y769" s="1710"/>
      <c r="Z769" s="1710"/>
      <c r="AA769" s="1710"/>
      <c r="AB769" s="1710"/>
      <c r="AC769" s="1710"/>
      <c r="AD769" s="1710"/>
      <c r="AE769" s="1710"/>
      <c r="AF769" s="1710"/>
      <c r="AG769" s="1710"/>
    </row>
    <row r="770" spans="1:33" s="592" customFormat="1" ht="27" customHeight="1">
      <c r="A770" s="605"/>
      <c r="D770" s="2312" t="s">
        <v>2090</v>
      </c>
      <c r="E770" s="1694"/>
      <c r="F770" s="1694"/>
      <c r="G770" s="1694"/>
      <c r="H770" s="1694"/>
      <c r="I770" s="1694"/>
      <c r="J770" s="1694"/>
      <c r="K770" s="1694"/>
      <c r="L770" s="1694"/>
      <c r="M770" s="1695"/>
      <c r="N770" s="2318" t="e">
        <f>'Notes- SK Template'!#REF!</f>
        <v>#REF!</v>
      </c>
      <c r="O770" s="1687"/>
      <c r="P770" s="1687"/>
      <c r="Q770" s="1687"/>
      <c r="R770" s="1687"/>
      <c r="S770" s="1687"/>
      <c r="T770" s="1687"/>
      <c r="U770" s="1687"/>
      <c r="V770" s="1687"/>
      <c r="W770" s="1687"/>
      <c r="X770" s="1679" t="e">
        <f>'Notes- SK Template'!#REF!</f>
        <v>#REF!</v>
      </c>
      <c r="Y770" s="1679"/>
      <c r="Z770" s="1679"/>
      <c r="AA770" s="1679"/>
      <c r="AB770" s="1679"/>
      <c r="AC770" s="1679"/>
      <c r="AD770" s="1679"/>
      <c r="AE770" s="1679"/>
      <c r="AF770" s="1679"/>
      <c r="AG770" s="1679"/>
    </row>
    <row r="771" spans="1:33" s="592" customFormat="1" ht="27" customHeight="1" thickBot="1">
      <c r="A771" s="605"/>
      <c r="D771" s="2244" t="s">
        <v>2091</v>
      </c>
      <c r="E771" s="1713"/>
      <c r="F771" s="1713"/>
      <c r="G771" s="1713"/>
      <c r="H771" s="1713"/>
      <c r="I771" s="1713"/>
      <c r="J771" s="1713"/>
      <c r="K771" s="1713"/>
      <c r="L771" s="1713"/>
      <c r="M771" s="1714"/>
      <c r="N771" s="2319" t="e">
        <f>'Notes- SK Template'!#REF!</f>
        <v>#REF!</v>
      </c>
      <c r="O771" s="2320"/>
      <c r="P771" s="2320"/>
      <c r="Q771" s="2320"/>
      <c r="R771" s="2320"/>
      <c r="S771" s="2320"/>
      <c r="T771" s="2320"/>
      <c r="U771" s="2320"/>
      <c r="V771" s="2320"/>
      <c r="W771" s="2320"/>
      <c r="X771" s="1680" t="e">
        <f>'Notes- SK Template'!#REF!</f>
        <v>#REF!</v>
      </c>
      <c r="Y771" s="1680"/>
      <c r="Z771" s="1680"/>
      <c r="AA771" s="1680"/>
      <c r="AB771" s="1680"/>
      <c r="AC771" s="1680"/>
      <c r="AD771" s="1680"/>
      <c r="AE771" s="1680"/>
      <c r="AF771" s="1680"/>
      <c r="AG771" s="1680"/>
    </row>
    <row r="772" spans="1:33" s="592" customFormat="1">
      <c r="A772" s="605"/>
    </row>
    <row r="773" spans="1:33" s="592" customFormat="1">
      <c r="A773" s="605"/>
    </row>
    <row r="774" spans="1:33" s="592" customFormat="1">
      <c r="A774" s="605"/>
      <c r="D774" s="590" t="s">
        <v>2092</v>
      </c>
    </row>
    <row r="775" spans="1:33" s="592" customFormat="1">
      <c r="A775" s="605"/>
    </row>
    <row r="776" spans="1:33" s="592" customFormat="1">
      <c r="A776" s="18"/>
      <c r="D776" s="1871" t="s">
        <v>2093</v>
      </c>
      <c r="E776" s="1826"/>
      <c r="F776" s="1826"/>
      <c r="G776" s="1826"/>
      <c r="H776" s="1826"/>
      <c r="I776" s="1826"/>
      <c r="J776" s="1826"/>
      <c r="K776" s="1826"/>
      <c r="L776" s="1826"/>
      <c r="M776" s="1826"/>
      <c r="N776" s="1826"/>
      <c r="O776" s="1826"/>
      <c r="P776" s="1826"/>
      <c r="Q776" s="1826"/>
      <c r="R776" s="1826"/>
      <c r="S776" s="1826"/>
      <c r="T776" s="1826"/>
      <c r="U776" s="1826"/>
      <c r="V776" s="1826"/>
      <c r="W776" s="1826"/>
      <c r="X776" s="1826"/>
      <c r="Y776" s="1826"/>
      <c r="Z776" s="1826"/>
      <c r="AA776" s="1826"/>
      <c r="AB776" s="1826"/>
      <c r="AC776" s="1826"/>
      <c r="AD776" s="1826"/>
      <c r="AE776" s="1826"/>
      <c r="AF776" s="1826"/>
      <c r="AG776" s="1826"/>
    </row>
    <row r="777" spans="1:33" s="592" customFormat="1" ht="15" thickBot="1">
      <c r="A777" s="605"/>
    </row>
    <row r="778" spans="1:33" s="592" customFormat="1" ht="31.5" customHeight="1" thickBot="1">
      <c r="A778" s="605">
        <v>18</v>
      </c>
      <c r="D778" s="1827" t="s">
        <v>1808</v>
      </c>
      <c r="E778" s="1828"/>
      <c r="F778" s="1828"/>
      <c r="G778" s="1828"/>
      <c r="H778" s="1828"/>
      <c r="I778" s="1828"/>
      <c r="J778" s="1828"/>
      <c r="K778" s="1828"/>
      <c r="L778" s="1828"/>
      <c r="M778" s="1829"/>
      <c r="N778" s="1827" t="s">
        <v>1809</v>
      </c>
      <c r="O778" s="1828"/>
      <c r="P778" s="1828"/>
      <c r="Q778" s="1828"/>
      <c r="R778" s="1828"/>
      <c r="S778" s="1828"/>
      <c r="T778" s="1828"/>
      <c r="U778" s="1828"/>
      <c r="V778" s="1828"/>
      <c r="W778" s="1829"/>
      <c r="X778" s="1827" t="s">
        <v>2094</v>
      </c>
      <c r="Y778" s="1828"/>
      <c r="Z778" s="1828"/>
      <c r="AA778" s="1828"/>
      <c r="AB778" s="1828"/>
      <c r="AC778" s="1828"/>
      <c r="AD778" s="1828"/>
      <c r="AE778" s="1828"/>
      <c r="AF778" s="1828"/>
      <c r="AG778" s="1829"/>
    </row>
    <row r="779" spans="1:33" s="592" customFormat="1" ht="23.25" customHeight="1">
      <c r="A779" s="605"/>
      <c r="D779" s="2317" t="s">
        <v>2095</v>
      </c>
      <c r="E779" s="1832"/>
      <c r="F779" s="1832"/>
      <c r="G779" s="1832"/>
      <c r="H779" s="1832"/>
      <c r="I779" s="1832"/>
      <c r="J779" s="1832"/>
      <c r="K779" s="1832"/>
      <c r="L779" s="1832"/>
      <c r="M779" s="1833"/>
      <c r="N779" s="1834">
        <f>'Notes- SK Template'!N468</f>
        <v>1516.93</v>
      </c>
      <c r="O779" s="1835"/>
      <c r="P779" s="1835"/>
      <c r="Q779" s="1835"/>
      <c r="R779" s="1835"/>
      <c r="S779" s="1835"/>
      <c r="T779" s="1835"/>
      <c r="U779" s="1835"/>
      <c r="V779" s="1835"/>
      <c r="W779" s="1835"/>
      <c r="X779" s="1835">
        <f>'Notes- SK Template'!X468</f>
        <v>8172.69</v>
      </c>
      <c r="Y779" s="1835"/>
      <c r="Z779" s="1835"/>
      <c r="AA779" s="1835"/>
      <c r="AB779" s="1835"/>
      <c r="AC779" s="1835"/>
      <c r="AD779" s="1835"/>
      <c r="AE779" s="1835"/>
      <c r="AF779" s="1835"/>
      <c r="AG779" s="1835"/>
    </row>
    <row r="780" spans="1:33" s="592" customFormat="1" ht="23.25" customHeight="1">
      <c r="A780" s="605"/>
      <c r="D780" s="2312" t="s">
        <v>2096</v>
      </c>
      <c r="E780" s="1694"/>
      <c r="F780" s="1694"/>
      <c r="G780" s="1694"/>
      <c r="H780" s="1694"/>
      <c r="I780" s="1694"/>
      <c r="J780" s="1694"/>
      <c r="K780" s="1694"/>
      <c r="L780" s="1694"/>
      <c r="M780" s="1695"/>
      <c r="N780" s="1696">
        <f>'Notes- SK Template'!N469</f>
        <v>32814.54</v>
      </c>
      <c r="O780" s="1679"/>
      <c r="P780" s="1679"/>
      <c r="Q780" s="1679"/>
      <c r="R780" s="1679"/>
      <c r="S780" s="1679"/>
      <c r="T780" s="1679"/>
      <c r="U780" s="1679"/>
      <c r="V780" s="1679"/>
      <c r="W780" s="1679"/>
      <c r="X780" s="1679">
        <f>'Notes- SK Template'!X469</f>
        <v>3998.38</v>
      </c>
      <c r="Y780" s="1679"/>
      <c r="Z780" s="1679"/>
      <c r="AA780" s="1679"/>
      <c r="AB780" s="1679"/>
      <c r="AC780" s="1679"/>
      <c r="AD780" s="1679"/>
      <c r="AE780" s="1679"/>
      <c r="AF780" s="1679"/>
      <c r="AG780" s="1679"/>
    </row>
    <row r="781" spans="1:33" s="592" customFormat="1" ht="23.25" customHeight="1">
      <c r="A781" s="605"/>
      <c r="D781" s="2312" t="s">
        <v>2097</v>
      </c>
      <c r="E781" s="1694"/>
      <c r="F781" s="1694"/>
      <c r="G781" s="1694"/>
      <c r="H781" s="1694"/>
      <c r="I781" s="1694"/>
      <c r="J781" s="1694"/>
      <c r="K781" s="1694"/>
      <c r="L781" s="1694"/>
      <c r="M781" s="1695"/>
      <c r="N781" s="1696">
        <f>'Notes- SK Template'!N470</f>
        <v>0</v>
      </c>
      <c r="O781" s="1679"/>
      <c r="P781" s="1679"/>
      <c r="Q781" s="1679"/>
      <c r="R781" s="1679"/>
      <c r="S781" s="1679"/>
      <c r="T781" s="1679"/>
      <c r="U781" s="1679"/>
      <c r="V781" s="1679"/>
      <c r="W781" s="1679"/>
      <c r="X781" s="1679">
        <f>'Notes- SK Template'!X470</f>
        <v>0</v>
      </c>
      <c r="Y781" s="1679"/>
      <c r="Z781" s="1679"/>
      <c r="AA781" s="1679"/>
      <c r="AB781" s="1679"/>
      <c r="AC781" s="1679"/>
      <c r="AD781" s="1679"/>
      <c r="AE781" s="1679"/>
      <c r="AF781" s="1679"/>
      <c r="AG781" s="1679"/>
    </row>
    <row r="782" spans="1:33" s="592" customFormat="1" ht="23.25" customHeight="1">
      <c r="A782" s="605"/>
      <c r="D782" s="2312" t="s">
        <v>2098</v>
      </c>
      <c r="E782" s="1694"/>
      <c r="F782" s="1694"/>
      <c r="G782" s="1694"/>
      <c r="H782" s="1694"/>
      <c r="I782" s="1694"/>
      <c r="J782" s="1694"/>
      <c r="K782" s="1694"/>
      <c r="L782" s="1694"/>
      <c r="M782" s="1695"/>
      <c r="N782" s="1696">
        <f>'Notes- SK Template'!N471</f>
        <v>0</v>
      </c>
      <c r="O782" s="1679"/>
      <c r="P782" s="1679"/>
      <c r="Q782" s="1679"/>
      <c r="R782" s="1679"/>
      <c r="S782" s="1679"/>
      <c r="T782" s="1679"/>
      <c r="U782" s="1679"/>
      <c r="V782" s="1679"/>
      <c r="W782" s="1679"/>
      <c r="X782" s="1679">
        <f>'Notes- SK Template'!X471</f>
        <v>0</v>
      </c>
      <c r="Y782" s="1679"/>
      <c r="Z782" s="1679"/>
      <c r="AA782" s="1679"/>
      <c r="AB782" s="1679"/>
      <c r="AC782" s="1679"/>
      <c r="AD782" s="1679"/>
      <c r="AE782" s="1679"/>
      <c r="AF782" s="1679"/>
      <c r="AG782" s="1679"/>
    </row>
    <row r="783" spans="1:33" s="592" customFormat="1" ht="23.25" customHeight="1" thickBot="1">
      <c r="A783" s="605"/>
      <c r="D783" s="1789" t="s">
        <v>1821</v>
      </c>
      <c r="E783" s="1790"/>
      <c r="F783" s="1790"/>
      <c r="G783" s="1790"/>
      <c r="H783" s="1790"/>
      <c r="I783" s="1790"/>
      <c r="J783" s="1790"/>
      <c r="K783" s="1790"/>
      <c r="L783" s="1790"/>
      <c r="M783" s="1791"/>
      <c r="N783" s="1830">
        <f>'Notes- SK Template'!N472</f>
        <v>34331.47</v>
      </c>
      <c r="O783" s="1825"/>
      <c r="P783" s="1825"/>
      <c r="Q783" s="1825"/>
      <c r="R783" s="1825"/>
      <c r="S783" s="1825"/>
      <c r="T783" s="1825"/>
      <c r="U783" s="1825"/>
      <c r="V783" s="1825"/>
      <c r="W783" s="1825"/>
      <c r="X783" s="1830">
        <f>'Notes- SK Template'!X472</f>
        <v>12171.07</v>
      </c>
      <c r="Y783" s="1825"/>
      <c r="Z783" s="1825"/>
      <c r="AA783" s="1825"/>
      <c r="AB783" s="1825"/>
      <c r="AC783" s="1825"/>
      <c r="AD783" s="1825"/>
      <c r="AE783" s="1825"/>
      <c r="AF783" s="1825"/>
      <c r="AG783" s="1825"/>
    </row>
    <row r="784" spans="1:33" s="592" customFormat="1">
      <c r="A784" s="605"/>
    </row>
    <row r="785" spans="1:33" s="592" customFormat="1">
      <c r="A785" s="605"/>
    </row>
    <row r="786" spans="1:33" s="592" customFormat="1">
      <c r="A786" s="605"/>
      <c r="D786" s="1797" t="s">
        <v>3080</v>
      </c>
      <c r="E786" s="1838"/>
      <c r="F786" s="1838"/>
      <c r="G786" s="1838"/>
      <c r="H786" s="1838"/>
      <c r="I786" s="1838"/>
      <c r="J786" s="1838"/>
      <c r="K786" s="1838"/>
      <c r="L786" s="1838"/>
      <c r="M786" s="1838"/>
      <c r="N786" s="1838"/>
      <c r="O786" s="1838"/>
      <c r="P786" s="1838"/>
      <c r="Q786" s="1838"/>
      <c r="R786" s="1838"/>
      <c r="S786" s="1838"/>
      <c r="T786" s="1838"/>
      <c r="U786" s="1838"/>
      <c r="V786" s="1838"/>
      <c r="W786" s="1838"/>
      <c r="X786" s="1838"/>
      <c r="Y786" s="1838"/>
      <c r="Z786" s="1838"/>
      <c r="AA786" s="1838"/>
      <c r="AB786" s="1838"/>
      <c r="AC786" s="1838"/>
      <c r="AD786" s="1838"/>
      <c r="AE786" s="1838"/>
      <c r="AF786" s="1838"/>
      <c r="AG786" s="1838"/>
    </row>
    <row r="787" spans="1:33" s="592" customFormat="1">
      <c r="A787" s="605"/>
      <c r="D787" s="1838"/>
      <c r="E787" s="1838"/>
      <c r="F787" s="1838"/>
      <c r="G787" s="1838"/>
      <c r="H787" s="1838"/>
      <c r="I787" s="1838"/>
      <c r="J787" s="1838"/>
      <c r="K787" s="1838"/>
      <c r="L787" s="1838"/>
      <c r="M787" s="1838"/>
      <c r="N787" s="1838"/>
      <c r="O787" s="1838"/>
      <c r="P787" s="1838"/>
      <c r="Q787" s="1838"/>
      <c r="R787" s="1838"/>
      <c r="S787" s="1838"/>
      <c r="T787" s="1838"/>
      <c r="U787" s="1838"/>
      <c r="V787" s="1838"/>
      <c r="W787" s="1838"/>
      <c r="X787" s="1838"/>
      <c r="Y787" s="1838"/>
      <c r="Z787" s="1838"/>
      <c r="AA787" s="1838"/>
      <c r="AB787" s="1838"/>
      <c r="AC787" s="1838"/>
      <c r="AD787" s="1838"/>
      <c r="AE787" s="1838"/>
      <c r="AF787" s="1838"/>
      <c r="AG787" s="1838"/>
    </row>
    <row r="788" spans="1:33" s="592" customFormat="1">
      <c r="A788" s="605"/>
      <c r="D788" s="1838"/>
      <c r="E788" s="1838"/>
      <c r="F788" s="1838"/>
      <c r="G788" s="1838"/>
      <c r="H788" s="1838"/>
      <c r="I788" s="1838"/>
      <c r="J788" s="1838"/>
      <c r="K788" s="1838"/>
      <c r="L788" s="1838"/>
      <c r="M788" s="1838"/>
      <c r="N788" s="1838"/>
      <c r="O788" s="1838"/>
      <c r="P788" s="1838"/>
      <c r="Q788" s="1838"/>
      <c r="R788" s="1838"/>
      <c r="S788" s="1838"/>
      <c r="T788" s="1838"/>
      <c r="U788" s="1838"/>
      <c r="V788" s="1838"/>
      <c r="W788" s="1838"/>
      <c r="X788" s="1838"/>
      <c r="Y788" s="1838"/>
      <c r="Z788" s="1838"/>
      <c r="AA788" s="1838"/>
      <c r="AB788" s="1838"/>
      <c r="AC788" s="1838"/>
      <c r="AD788" s="1838"/>
      <c r="AE788" s="1838"/>
      <c r="AF788" s="1838"/>
      <c r="AG788" s="1838"/>
    </row>
    <row r="789" spans="1:33" s="592" customFormat="1" ht="15" thickBot="1">
      <c r="A789" s="605"/>
    </row>
    <row r="790" spans="1:33" s="592" customFormat="1" ht="15" customHeight="1" thickBot="1">
      <c r="A790" s="18" t="s">
        <v>1421</v>
      </c>
      <c r="D790" s="1706" t="s">
        <v>2099</v>
      </c>
      <c r="E790" s="1706"/>
      <c r="F790" s="1706"/>
      <c r="G790" s="1706"/>
      <c r="H790" s="1706"/>
      <c r="I790" s="1706"/>
      <c r="J790" s="1706"/>
      <c r="K790" s="1706"/>
      <c r="L790" s="1706"/>
      <c r="M790" s="1706"/>
      <c r="N790" s="1706" t="s">
        <v>1809</v>
      </c>
      <c r="O790" s="1706"/>
      <c r="P790" s="1706"/>
      <c r="Q790" s="1706"/>
      <c r="R790" s="1706"/>
      <c r="S790" s="1706"/>
      <c r="T790" s="1706"/>
      <c r="U790" s="1706"/>
      <c r="V790" s="1706"/>
      <c r="W790" s="1706"/>
      <c r="X790" s="1706"/>
      <c r="Y790" s="1706"/>
      <c r="Z790" s="1706"/>
      <c r="AA790" s="1706"/>
      <c r="AB790" s="1706"/>
      <c r="AC790" s="1706"/>
      <c r="AD790" s="1706"/>
      <c r="AE790" s="1706"/>
      <c r="AF790" s="1706"/>
      <c r="AG790" s="1706"/>
    </row>
    <row r="791" spans="1:33" s="592" customFormat="1" ht="28.5" customHeight="1" thickBot="1">
      <c r="A791" s="605"/>
      <c r="D791" s="1706"/>
      <c r="E791" s="1706"/>
      <c r="F791" s="1706"/>
      <c r="G791" s="1706"/>
      <c r="H791" s="1706"/>
      <c r="I791" s="1706"/>
      <c r="J791" s="1706"/>
      <c r="K791" s="1706"/>
      <c r="L791" s="1706"/>
      <c r="M791" s="1706"/>
      <c r="N791" s="1706" t="s">
        <v>1946</v>
      </c>
      <c r="O791" s="1706"/>
      <c r="P791" s="1706"/>
      <c r="Q791" s="1706"/>
      <c r="R791" s="1706" t="s">
        <v>1947</v>
      </c>
      <c r="S791" s="1706" t="s">
        <v>1947</v>
      </c>
      <c r="T791" s="1706"/>
      <c r="U791" s="1706"/>
      <c r="V791" s="1706" t="s">
        <v>1948</v>
      </c>
      <c r="W791" s="1706"/>
      <c r="X791" s="1706" t="s">
        <v>1948</v>
      </c>
      <c r="Y791" s="1706"/>
      <c r="Z791" s="1706" t="s">
        <v>1949</v>
      </c>
      <c r="AA791" s="1706"/>
      <c r="AB791" s="1706"/>
      <c r="AC791" s="1706" t="s">
        <v>1950</v>
      </c>
      <c r="AD791" s="1706" t="s">
        <v>1950</v>
      </c>
      <c r="AE791" s="1706"/>
      <c r="AF791" s="1706"/>
      <c r="AG791" s="1706"/>
    </row>
    <row r="792" spans="1:33" s="615" customFormat="1" ht="24.75" customHeight="1">
      <c r="A792" s="641"/>
      <c r="D792" s="2310" t="s">
        <v>2100</v>
      </c>
      <c r="E792" s="1739"/>
      <c r="F792" s="1739"/>
      <c r="G792" s="1739"/>
      <c r="H792" s="1739"/>
      <c r="I792" s="1739"/>
      <c r="J792" s="1739"/>
      <c r="K792" s="1739"/>
      <c r="L792" s="1739"/>
      <c r="M792" s="1739"/>
      <c r="N792" s="2324" t="e">
        <f>'Notes- SK Template'!#REF!</f>
        <v>#REF!</v>
      </c>
      <c r="O792" s="2325" t="e">
        <f>'Notes- SK Template'!#REF!</f>
        <v>#REF!</v>
      </c>
      <c r="P792" s="2325" t="e">
        <f>'Notes- SK Template'!#REF!</f>
        <v>#REF!</v>
      </c>
      <c r="Q792" s="2326" t="e">
        <f>'Notes- SK Template'!#REF!</f>
        <v>#REF!</v>
      </c>
      <c r="R792" s="2324" t="e">
        <f>'Notes- SK Template'!#REF!</f>
        <v>#REF!</v>
      </c>
      <c r="S792" s="2325" t="e">
        <f>'Notes- SK Template'!#REF!</f>
        <v>#REF!</v>
      </c>
      <c r="T792" s="2325" t="e">
        <f>'Notes- SK Template'!#REF!</f>
        <v>#REF!</v>
      </c>
      <c r="U792" s="2326" t="e">
        <f>'Notes- SK Template'!#REF!</f>
        <v>#REF!</v>
      </c>
      <c r="V792" s="2324" t="e">
        <f>'Notes- SK Template'!#REF!</f>
        <v>#REF!</v>
      </c>
      <c r="W792" s="2325" t="e">
        <f>'Notes- SK Template'!#REF!</f>
        <v>#REF!</v>
      </c>
      <c r="X792" s="2325" t="e">
        <f>'Notes- SK Template'!#REF!</f>
        <v>#REF!</v>
      </c>
      <c r="Y792" s="2326" t="e">
        <f>'Notes- SK Template'!#REF!</f>
        <v>#REF!</v>
      </c>
      <c r="Z792" s="2324" t="e">
        <f>'Notes- SK Template'!#REF!</f>
        <v>#REF!</v>
      </c>
      <c r="AA792" s="2325" t="e">
        <f>'Notes- SK Template'!#REF!</f>
        <v>#REF!</v>
      </c>
      <c r="AB792" s="2325" t="e">
        <f>'Notes- SK Template'!#REF!</f>
        <v>#REF!</v>
      </c>
      <c r="AC792" s="2326" t="e">
        <f>'Notes- SK Template'!#REF!</f>
        <v>#REF!</v>
      </c>
      <c r="AD792" s="2324" t="e">
        <f>'Notes- SK Template'!#REF!</f>
        <v>#REF!</v>
      </c>
      <c r="AE792" s="2325" t="e">
        <f>'Notes- SK Template'!#REF!</f>
        <v>#REF!</v>
      </c>
      <c r="AF792" s="2325" t="e">
        <f>'Notes- SK Template'!#REF!</f>
        <v>#REF!</v>
      </c>
      <c r="AG792" s="2326" t="e">
        <f>'Notes- SK Template'!#REF!</f>
        <v>#REF!</v>
      </c>
    </row>
    <row r="793" spans="1:33" s="615" customFormat="1" ht="24.75" customHeight="1">
      <c r="A793" s="641"/>
      <c r="D793" s="2309" t="s">
        <v>2101</v>
      </c>
      <c r="E793" s="1681"/>
      <c r="F793" s="1681"/>
      <c r="G793" s="1681"/>
      <c r="H793" s="1681"/>
      <c r="I793" s="1681"/>
      <c r="J793" s="1681"/>
      <c r="K793" s="1681"/>
      <c r="L793" s="1681"/>
      <c r="M793" s="1681"/>
      <c r="N793" s="2321" t="e">
        <f>'Notes- SK Template'!#REF!</f>
        <v>#REF!</v>
      </c>
      <c r="O793" s="2322" t="e">
        <f>'Notes- SK Template'!#REF!</f>
        <v>#REF!</v>
      </c>
      <c r="P793" s="2322" t="e">
        <f>'Notes- SK Template'!#REF!</f>
        <v>#REF!</v>
      </c>
      <c r="Q793" s="2323" t="e">
        <f>'Notes- SK Template'!#REF!</f>
        <v>#REF!</v>
      </c>
      <c r="R793" s="2321" t="e">
        <f>'Notes- SK Template'!#REF!</f>
        <v>#REF!</v>
      </c>
      <c r="S793" s="2322" t="e">
        <f>'Notes- SK Template'!#REF!</f>
        <v>#REF!</v>
      </c>
      <c r="T793" s="2322" t="e">
        <f>'Notes- SK Template'!#REF!</f>
        <v>#REF!</v>
      </c>
      <c r="U793" s="2323" t="e">
        <f>'Notes- SK Template'!#REF!</f>
        <v>#REF!</v>
      </c>
      <c r="V793" s="2321" t="e">
        <f>'Notes- SK Template'!#REF!</f>
        <v>#REF!</v>
      </c>
      <c r="W793" s="2322" t="e">
        <f>'Notes- SK Template'!#REF!</f>
        <v>#REF!</v>
      </c>
      <c r="X793" s="2322" t="e">
        <f>'Notes- SK Template'!#REF!</f>
        <v>#REF!</v>
      </c>
      <c r="Y793" s="2323" t="e">
        <f>'Notes- SK Template'!#REF!</f>
        <v>#REF!</v>
      </c>
      <c r="Z793" s="2321" t="e">
        <f>'Notes- SK Template'!#REF!</f>
        <v>#REF!</v>
      </c>
      <c r="AA793" s="2322" t="e">
        <f>'Notes- SK Template'!#REF!</f>
        <v>#REF!</v>
      </c>
      <c r="AB793" s="2322" t="e">
        <f>'Notes- SK Template'!#REF!</f>
        <v>#REF!</v>
      </c>
      <c r="AC793" s="2323" t="e">
        <f>'Notes- SK Template'!#REF!</f>
        <v>#REF!</v>
      </c>
      <c r="AD793" s="2321" t="e">
        <f>'Notes- SK Template'!#REF!</f>
        <v>#REF!</v>
      </c>
      <c r="AE793" s="2322" t="e">
        <f>'Notes- SK Template'!#REF!</f>
        <v>#REF!</v>
      </c>
      <c r="AF793" s="2322" t="e">
        <f>'Notes- SK Template'!#REF!</f>
        <v>#REF!</v>
      </c>
      <c r="AG793" s="2323" t="e">
        <f>'Notes- SK Template'!#REF!</f>
        <v>#REF!</v>
      </c>
    </row>
    <row r="794" spans="1:33" s="615" customFormat="1" ht="24.75" customHeight="1">
      <c r="A794" s="641"/>
      <c r="D794" s="2309" t="s">
        <v>2102</v>
      </c>
      <c r="E794" s="1681"/>
      <c r="F794" s="1681"/>
      <c r="G794" s="1681"/>
      <c r="H794" s="1681"/>
      <c r="I794" s="1681"/>
      <c r="J794" s="1681"/>
      <c r="K794" s="1681"/>
      <c r="L794" s="1681"/>
      <c r="M794" s="1681"/>
      <c r="N794" s="2321" t="e">
        <f>'Notes- SK Template'!#REF!</f>
        <v>#REF!</v>
      </c>
      <c r="O794" s="2322" t="e">
        <f>'Notes- SK Template'!#REF!</f>
        <v>#REF!</v>
      </c>
      <c r="P794" s="2322" t="e">
        <f>'Notes- SK Template'!#REF!</f>
        <v>#REF!</v>
      </c>
      <c r="Q794" s="2323" t="e">
        <f>'Notes- SK Template'!#REF!</f>
        <v>#REF!</v>
      </c>
      <c r="R794" s="2321" t="e">
        <f>'Notes- SK Template'!#REF!</f>
        <v>#REF!</v>
      </c>
      <c r="S794" s="2322" t="e">
        <f>'Notes- SK Template'!#REF!</f>
        <v>#REF!</v>
      </c>
      <c r="T794" s="2322" t="e">
        <f>'Notes- SK Template'!#REF!</f>
        <v>#REF!</v>
      </c>
      <c r="U794" s="2323" t="e">
        <f>'Notes- SK Template'!#REF!</f>
        <v>#REF!</v>
      </c>
      <c r="V794" s="2321" t="e">
        <f>'Notes- SK Template'!#REF!</f>
        <v>#REF!</v>
      </c>
      <c r="W794" s="2322" t="e">
        <f>'Notes- SK Template'!#REF!</f>
        <v>#REF!</v>
      </c>
      <c r="X794" s="2322" t="e">
        <f>'Notes- SK Template'!#REF!</f>
        <v>#REF!</v>
      </c>
      <c r="Y794" s="2323" t="e">
        <f>'Notes- SK Template'!#REF!</f>
        <v>#REF!</v>
      </c>
      <c r="Z794" s="2321" t="e">
        <f>'Notes- SK Template'!#REF!</f>
        <v>#REF!</v>
      </c>
      <c r="AA794" s="2322" t="e">
        <f>'Notes- SK Template'!#REF!</f>
        <v>#REF!</v>
      </c>
      <c r="AB794" s="2322" t="e">
        <f>'Notes- SK Template'!#REF!</f>
        <v>#REF!</v>
      </c>
      <c r="AC794" s="2323" t="e">
        <f>'Notes- SK Template'!#REF!</f>
        <v>#REF!</v>
      </c>
      <c r="AD794" s="2321" t="e">
        <f>'Notes- SK Template'!#REF!</f>
        <v>#REF!</v>
      </c>
      <c r="AE794" s="2322" t="e">
        <f>'Notes- SK Template'!#REF!</f>
        <v>#REF!</v>
      </c>
      <c r="AF794" s="2322" t="e">
        <f>'Notes- SK Template'!#REF!</f>
        <v>#REF!</v>
      </c>
      <c r="AG794" s="2323" t="e">
        <f>'Notes- SK Template'!#REF!</f>
        <v>#REF!</v>
      </c>
    </row>
    <row r="795" spans="1:33" s="615" customFormat="1" ht="24.75" customHeight="1">
      <c r="A795" s="641"/>
      <c r="D795" s="2309" t="s">
        <v>2103</v>
      </c>
      <c r="E795" s="1681"/>
      <c r="F795" s="1681"/>
      <c r="G795" s="1681"/>
      <c r="H795" s="1681"/>
      <c r="I795" s="1681"/>
      <c r="J795" s="1681"/>
      <c r="K795" s="1681"/>
      <c r="L795" s="1681"/>
      <c r="M795" s="1681"/>
      <c r="N795" s="2321" t="e">
        <f>'Notes- SK Template'!#REF!</f>
        <v>#REF!</v>
      </c>
      <c r="O795" s="2322" t="e">
        <f>'Notes- SK Template'!#REF!</f>
        <v>#REF!</v>
      </c>
      <c r="P795" s="2322" t="e">
        <f>'Notes- SK Template'!#REF!</f>
        <v>#REF!</v>
      </c>
      <c r="Q795" s="2323" t="e">
        <f>'Notes- SK Template'!#REF!</f>
        <v>#REF!</v>
      </c>
      <c r="R795" s="2321" t="e">
        <f>'Notes- SK Template'!#REF!</f>
        <v>#REF!</v>
      </c>
      <c r="S795" s="2322" t="e">
        <f>'Notes- SK Template'!#REF!</f>
        <v>#REF!</v>
      </c>
      <c r="T795" s="2322" t="e">
        <f>'Notes- SK Template'!#REF!</f>
        <v>#REF!</v>
      </c>
      <c r="U795" s="2323" t="e">
        <f>'Notes- SK Template'!#REF!</f>
        <v>#REF!</v>
      </c>
      <c r="V795" s="2321" t="e">
        <f>'Notes- SK Template'!#REF!</f>
        <v>#REF!</v>
      </c>
      <c r="W795" s="2322" t="e">
        <f>'Notes- SK Template'!#REF!</f>
        <v>#REF!</v>
      </c>
      <c r="X795" s="2322" t="e">
        <f>'Notes- SK Template'!#REF!</f>
        <v>#REF!</v>
      </c>
      <c r="Y795" s="2323" t="e">
        <f>'Notes- SK Template'!#REF!</f>
        <v>#REF!</v>
      </c>
      <c r="Z795" s="2321" t="e">
        <f>'Notes- SK Template'!#REF!</f>
        <v>#REF!</v>
      </c>
      <c r="AA795" s="2322" t="e">
        <f>'Notes- SK Template'!#REF!</f>
        <v>#REF!</v>
      </c>
      <c r="AB795" s="2322" t="e">
        <f>'Notes- SK Template'!#REF!</f>
        <v>#REF!</v>
      </c>
      <c r="AC795" s="2323" t="e">
        <f>'Notes- SK Template'!#REF!</f>
        <v>#REF!</v>
      </c>
      <c r="AD795" s="2321" t="e">
        <f>'Notes- SK Template'!#REF!</f>
        <v>#REF!</v>
      </c>
      <c r="AE795" s="2322" t="e">
        <f>'Notes- SK Template'!#REF!</f>
        <v>#REF!</v>
      </c>
      <c r="AF795" s="2322" t="e">
        <f>'Notes- SK Template'!#REF!</f>
        <v>#REF!</v>
      </c>
      <c r="AG795" s="2323" t="e">
        <f>'Notes- SK Template'!#REF!</f>
        <v>#REF!</v>
      </c>
    </row>
    <row r="796" spans="1:33" s="615" customFormat="1" ht="24.75" customHeight="1">
      <c r="A796" s="641"/>
      <c r="D796" s="2309" t="s">
        <v>2104</v>
      </c>
      <c r="E796" s="1681"/>
      <c r="F796" s="1681"/>
      <c r="G796" s="1681"/>
      <c r="H796" s="1681"/>
      <c r="I796" s="1681"/>
      <c r="J796" s="1681"/>
      <c r="K796" s="1681"/>
      <c r="L796" s="1681"/>
      <c r="M796" s="1681"/>
      <c r="N796" s="2321" t="e">
        <f>'Notes- SK Template'!#REF!</f>
        <v>#REF!</v>
      </c>
      <c r="O796" s="2322" t="e">
        <f>'Notes- SK Template'!#REF!</f>
        <v>#REF!</v>
      </c>
      <c r="P796" s="2322" t="e">
        <f>'Notes- SK Template'!#REF!</f>
        <v>#REF!</v>
      </c>
      <c r="Q796" s="2323" t="e">
        <f>'Notes- SK Template'!#REF!</f>
        <v>#REF!</v>
      </c>
      <c r="R796" s="2321" t="e">
        <f>'Notes- SK Template'!#REF!</f>
        <v>#REF!</v>
      </c>
      <c r="S796" s="2322" t="e">
        <f>'Notes- SK Template'!#REF!</f>
        <v>#REF!</v>
      </c>
      <c r="T796" s="2322" t="e">
        <f>'Notes- SK Template'!#REF!</f>
        <v>#REF!</v>
      </c>
      <c r="U796" s="2323" t="e">
        <f>'Notes- SK Template'!#REF!</f>
        <v>#REF!</v>
      </c>
      <c r="V796" s="2321" t="e">
        <f>'Notes- SK Template'!#REF!</f>
        <v>#REF!</v>
      </c>
      <c r="W796" s="2322" t="e">
        <f>'Notes- SK Template'!#REF!</f>
        <v>#REF!</v>
      </c>
      <c r="X796" s="2322" t="e">
        <f>'Notes- SK Template'!#REF!</f>
        <v>#REF!</v>
      </c>
      <c r="Y796" s="2323" t="e">
        <f>'Notes- SK Template'!#REF!</f>
        <v>#REF!</v>
      </c>
      <c r="Z796" s="2321" t="e">
        <f>'Notes- SK Template'!#REF!</f>
        <v>#REF!</v>
      </c>
      <c r="AA796" s="2322" t="e">
        <f>'Notes- SK Template'!#REF!</f>
        <v>#REF!</v>
      </c>
      <c r="AB796" s="2322" t="e">
        <f>'Notes- SK Template'!#REF!</f>
        <v>#REF!</v>
      </c>
      <c r="AC796" s="2323" t="e">
        <f>'Notes- SK Template'!#REF!</f>
        <v>#REF!</v>
      </c>
      <c r="AD796" s="2321" t="e">
        <f>'Notes- SK Template'!#REF!</f>
        <v>#REF!</v>
      </c>
      <c r="AE796" s="2322" t="e">
        <f>'Notes- SK Template'!#REF!</f>
        <v>#REF!</v>
      </c>
      <c r="AF796" s="2322" t="e">
        <f>'Notes- SK Template'!#REF!</f>
        <v>#REF!</v>
      </c>
      <c r="AG796" s="2323" t="e">
        <f>'Notes- SK Template'!#REF!</f>
        <v>#REF!</v>
      </c>
    </row>
    <row r="797" spans="1:33" s="615" customFormat="1" ht="24.75" customHeight="1">
      <c r="A797" s="641"/>
      <c r="D797" s="2309" t="s">
        <v>2105</v>
      </c>
      <c r="E797" s="1681"/>
      <c r="F797" s="1681"/>
      <c r="G797" s="1681"/>
      <c r="H797" s="1681"/>
      <c r="I797" s="1681"/>
      <c r="J797" s="1681"/>
      <c r="K797" s="1681"/>
      <c r="L797" s="1681"/>
      <c r="M797" s="1681"/>
      <c r="N797" s="2321" t="e">
        <f>'Notes- SK Template'!#REF!</f>
        <v>#REF!</v>
      </c>
      <c r="O797" s="2322" t="e">
        <f>'Notes- SK Template'!#REF!</f>
        <v>#REF!</v>
      </c>
      <c r="P797" s="2322" t="e">
        <f>'Notes- SK Template'!#REF!</f>
        <v>#REF!</v>
      </c>
      <c r="Q797" s="2323" t="e">
        <f>'Notes- SK Template'!#REF!</f>
        <v>#REF!</v>
      </c>
      <c r="R797" s="2321" t="e">
        <f>'Notes- SK Template'!#REF!</f>
        <v>#REF!</v>
      </c>
      <c r="S797" s="2322" t="e">
        <f>'Notes- SK Template'!#REF!</f>
        <v>#REF!</v>
      </c>
      <c r="T797" s="2322" t="e">
        <f>'Notes- SK Template'!#REF!</f>
        <v>#REF!</v>
      </c>
      <c r="U797" s="2323" t="e">
        <f>'Notes- SK Template'!#REF!</f>
        <v>#REF!</v>
      </c>
      <c r="V797" s="2321" t="e">
        <f>'Notes- SK Template'!#REF!</f>
        <v>#REF!</v>
      </c>
      <c r="W797" s="2322" t="e">
        <f>'Notes- SK Template'!#REF!</f>
        <v>#REF!</v>
      </c>
      <c r="X797" s="2322" t="e">
        <f>'Notes- SK Template'!#REF!</f>
        <v>#REF!</v>
      </c>
      <c r="Y797" s="2323" t="e">
        <f>'Notes- SK Template'!#REF!</f>
        <v>#REF!</v>
      </c>
      <c r="Z797" s="2321" t="e">
        <f>'Notes- SK Template'!#REF!</f>
        <v>#REF!</v>
      </c>
      <c r="AA797" s="2322" t="e">
        <f>'Notes- SK Template'!#REF!</f>
        <v>#REF!</v>
      </c>
      <c r="AB797" s="2322" t="e">
        <f>'Notes- SK Template'!#REF!</f>
        <v>#REF!</v>
      </c>
      <c r="AC797" s="2323" t="e">
        <f>'Notes- SK Template'!#REF!</f>
        <v>#REF!</v>
      </c>
      <c r="AD797" s="2321" t="e">
        <f>'Notes- SK Template'!#REF!</f>
        <v>#REF!</v>
      </c>
      <c r="AE797" s="2322" t="e">
        <f>'Notes- SK Template'!#REF!</f>
        <v>#REF!</v>
      </c>
      <c r="AF797" s="2322" t="e">
        <f>'Notes- SK Template'!#REF!</f>
        <v>#REF!</v>
      </c>
      <c r="AG797" s="2323" t="e">
        <f>'Notes- SK Template'!#REF!</f>
        <v>#REF!</v>
      </c>
    </row>
    <row r="798" spans="1:33" s="615" customFormat="1" ht="24.75" customHeight="1" thickBot="1">
      <c r="A798" s="641"/>
      <c r="D798" s="1782" t="s">
        <v>2106</v>
      </c>
      <c r="E798" s="1782"/>
      <c r="F798" s="1782"/>
      <c r="G798" s="1782"/>
      <c r="H798" s="1782"/>
      <c r="I798" s="1782"/>
      <c r="J798" s="1782"/>
      <c r="K798" s="1782"/>
      <c r="L798" s="1782"/>
      <c r="M798" s="1782"/>
      <c r="N798" s="2327" t="e">
        <f>'Notes- SK Template'!#REF!</f>
        <v>#REF!</v>
      </c>
      <c r="O798" s="2328" t="e">
        <f>'Notes- SK Template'!#REF!</f>
        <v>#REF!</v>
      </c>
      <c r="P798" s="2328" t="e">
        <f>'Notes- SK Template'!#REF!</f>
        <v>#REF!</v>
      </c>
      <c r="Q798" s="2329" t="e">
        <f>'Notes- SK Template'!#REF!</f>
        <v>#REF!</v>
      </c>
      <c r="R798" s="2327" t="e">
        <f>'Notes- SK Template'!#REF!</f>
        <v>#REF!</v>
      </c>
      <c r="S798" s="2328" t="e">
        <f>'Notes- SK Template'!#REF!</f>
        <v>#REF!</v>
      </c>
      <c r="T798" s="2328" t="e">
        <f>'Notes- SK Template'!#REF!</f>
        <v>#REF!</v>
      </c>
      <c r="U798" s="2329" t="e">
        <f>'Notes- SK Template'!#REF!</f>
        <v>#REF!</v>
      </c>
      <c r="V798" s="2327" t="e">
        <f>'Notes- SK Template'!#REF!</f>
        <v>#REF!</v>
      </c>
      <c r="W798" s="2328" t="e">
        <f>'Notes- SK Template'!#REF!</f>
        <v>#REF!</v>
      </c>
      <c r="X798" s="2328" t="e">
        <f>'Notes- SK Template'!#REF!</f>
        <v>#REF!</v>
      </c>
      <c r="Y798" s="2329" t="e">
        <f>'Notes- SK Template'!#REF!</f>
        <v>#REF!</v>
      </c>
      <c r="Z798" s="2327" t="e">
        <f>'Notes- SK Template'!#REF!</f>
        <v>#REF!</v>
      </c>
      <c r="AA798" s="2328" t="e">
        <f>'Notes- SK Template'!#REF!</f>
        <v>#REF!</v>
      </c>
      <c r="AB798" s="2328" t="e">
        <f>'Notes- SK Template'!#REF!</f>
        <v>#REF!</v>
      </c>
      <c r="AC798" s="2329" t="e">
        <f>'Notes- SK Template'!#REF!</f>
        <v>#REF!</v>
      </c>
      <c r="AD798" s="2327" t="e">
        <f>'Notes- SK Template'!#REF!</f>
        <v>#REF!</v>
      </c>
      <c r="AE798" s="2328" t="e">
        <f>'Notes- SK Template'!#REF!</f>
        <v>#REF!</v>
      </c>
      <c r="AF798" s="2328" t="e">
        <f>'Notes- SK Template'!#REF!</f>
        <v>#REF!</v>
      </c>
      <c r="AG798" s="2329" t="e">
        <f>'Notes- SK Template'!#REF!</f>
        <v>#REF!</v>
      </c>
    </row>
    <row r="799" spans="1:33" s="592" customFormat="1">
      <c r="A799" s="605"/>
    </row>
    <row r="800" spans="1:33" s="592" customFormat="1">
      <c r="A800" s="605"/>
    </row>
    <row r="801" spans="1:33" s="592" customFormat="1">
      <c r="A801" s="605"/>
      <c r="D801" s="1871" t="s">
        <v>2107</v>
      </c>
      <c r="E801" s="1826"/>
      <c r="F801" s="1826"/>
      <c r="G801" s="1826"/>
      <c r="H801" s="1826"/>
      <c r="I801" s="1826"/>
      <c r="J801" s="1826"/>
      <c r="K801" s="1826"/>
      <c r="L801" s="1826"/>
      <c r="M801" s="1826"/>
      <c r="N801" s="1826"/>
      <c r="O801" s="1826"/>
      <c r="P801" s="1826"/>
      <c r="Q801" s="1826"/>
      <c r="R801" s="1826"/>
      <c r="S801" s="1826"/>
      <c r="T801" s="1826"/>
      <c r="U801" s="1826"/>
      <c r="V801" s="1826"/>
      <c r="W801" s="1826"/>
      <c r="X801" s="1826"/>
      <c r="Y801" s="1826"/>
      <c r="Z801" s="1826"/>
      <c r="AA801" s="1826"/>
      <c r="AB801" s="1826"/>
      <c r="AC801" s="1826"/>
      <c r="AD801" s="1826"/>
      <c r="AE801" s="1826"/>
      <c r="AF801" s="1826"/>
      <c r="AG801" s="1826"/>
    </row>
    <row r="802" spans="1:33" s="592" customFormat="1" ht="15" thickBot="1">
      <c r="A802" s="605"/>
    </row>
    <row r="803" spans="1:33" s="592" customFormat="1" ht="57" customHeight="1" thickBot="1">
      <c r="A803" s="605">
        <v>19</v>
      </c>
      <c r="D803" s="1706" t="s">
        <v>2099</v>
      </c>
      <c r="E803" s="1706"/>
      <c r="F803" s="1706"/>
      <c r="G803" s="1706"/>
      <c r="H803" s="1706"/>
      <c r="I803" s="1706"/>
      <c r="J803" s="1706"/>
      <c r="K803" s="1706"/>
      <c r="L803" s="1706"/>
      <c r="M803" s="1706"/>
      <c r="N803" s="1706" t="s">
        <v>2022</v>
      </c>
      <c r="O803" s="1706"/>
      <c r="P803" s="1706"/>
      <c r="Q803" s="1706"/>
      <c r="R803" s="1706" t="s">
        <v>2023</v>
      </c>
      <c r="S803" s="1706"/>
      <c r="T803" s="1706"/>
      <c r="U803" s="1706"/>
      <c r="V803" s="1706" t="s">
        <v>2108</v>
      </c>
      <c r="W803" s="1706"/>
      <c r="X803" s="1706"/>
      <c r="Y803" s="1706"/>
      <c r="Z803" s="1706" t="s">
        <v>2109</v>
      </c>
      <c r="AA803" s="1706"/>
      <c r="AB803" s="1706"/>
      <c r="AC803" s="1706"/>
      <c r="AD803" s="1706" t="s">
        <v>2026</v>
      </c>
      <c r="AE803" s="1706"/>
      <c r="AF803" s="1706"/>
      <c r="AG803" s="1706"/>
    </row>
    <row r="804" spans="1:33" s="592" customFormat="1" ht="27.75" customHeight="1">
      <c r="A804" s="605"/>
      <c r="D804" s="2310" t="s">
        <v>2104</v>
      </c>
      <c r="E804" s="1739"/>
      <c r="F804" s="1739"/>
      <c r="G804" s="1739"/>
      <c r="H804" s="1739"/>
      <c r="I804" s="1739"/>
      <c r="J804" s="1739"/>
      <c r="K804" s="1739"/>
      <c r="L804" s="1739"/>
      <c r="M804" s="1739"/>
      <c r="N804" s="1808" t="e">
        <f>'Notes- SK Template'!#REF!</f>
        <v>#REF!</v>
      </c>
      <c r="O804" s="1808"/>
      <c r="P804" s="1808"/>
      <c r="Q804" s="1808" t="e">
        <f>'Notes- SK Template'!#REF!</f>
        <v>#REF!</v>
      </c>
      <c r="R804" s="1808" t="e">
        <f>'Notes- SK Template'!#REF!</f>
        <v>#REF!</v>
      </c>
      <c r="S804" s="1808"/>
      <c r="T804" s="1808"/>
      <c r="U804" s="1808" t="e">
        <f>'Notes- SK Template'!#REF!</f>
        <v>#REF!</v>
      </c>
      <c r="V804" s="1808" t="e">
        <f>'Notes- SK Template'!#REF!</f>
        <v>#REF!</v>
      </c>
      <c r="W804" s="1808"/>
      <c r="X804" s="1808"/>
      <c r="Y804" s="1808" t="e">
        <f>'Notes- SK Template'!#REF!</f>
        <v>#REF!</v>
      </c>
      <c r="Z804" s="1808" t="e">
        <f>'Notes- SK Template'!#REF!</f>
        <v>#REF!</v>
      </c>
      <c r="AA804" s="1808"/>
      <c r="AB804" s="1808"/>
      <c r="AC804" s="1808" t="e">
        <f>'Notes- SK Template'!#REF!</f>
        <v>#REF!</v>
      </c>
      <c r="AD804" s="1808" t="e">
        <f>'Notes- SK Template'!#REF!</f>
        <v>#REF!</v>
      </c>
      <c r="AE804" s="1808"/>
      <c r="AF804" s="1808"/>
      <c r="AG804" s="1808" t="e">
        <f>'Notes- SK Template'!#REF!</f>
        <v>#REF!</v>
      </c>
    </row>
    <row r="805" spans="1:33" s="592" customFormat="1" ht="27.75" customHeight="1">
      <c r="A805" s="605"/>
      <c r="D805" s="2309" t="s">
        <v>2105</v>
      </c>
      <c r="E805" s="1681"/>
      <c r="F805" s="1681"/>
      <c r="G805" s="1681"/>
      <c r="H805" s="1681"/>
      <c r="I805" s="1681"/>
      <c r="J805" s="1681"/>
      <c r="K805" s="1681"/>
      <c r="L805" s="1681"/>
      <c r="M805" s="1681"/>
      <c r="N805" s="1729" t="e">
        <f>'Notes- SK Template'!#REF!</f>
        <v>#REF!</v>
      </c>
      <c r="O805" s="1729"/>
      <c r="P805" s="1729"/>
      <c r="Q805" s="1729" t="e">
        <f>'Notes- SK Template'!#REF!</f>
        <v>#REF!</v>
      </c>
      <c r="R805" s="1729" t="e">
        <f>'Notes- SK Template'!#REF!</f>
        <v>#REF!</v>
      </c>
      <c r="S805" s="1729"/>
      <c r="T805" s="1729"/>
      <c r="U805" s="1729" t="e">
        <f>'Notes- SK Template'!#REF!</f>
        <v>#REF!</v>
      </c>
      <c r="V805" s="1729" t="e">
        <f>'Notes- SK Template'!#REF!</f>
        <v>#REF!</v>
      </c>
      <c r="W805" s="1729"/>
      <c r="X805" s="1729"/>
      <c r="Y805" s="1729" t="e">
        <f>'Notes- SK Template'!#REF!</f>
        <v>#REF!</v>
      </c>
      <c r="Z805" s="1729" t="e">
        <f>'Notes- SK Template'!#REF!</f>
        <v>#REF!</v>
      </c>
      <c r="AA805" s="1729"/>
      <c r="AB805" s="1729"/>
      <c r="AC805" s="1729" t="e">
        <f>'Notes- SK Template'!#REF!</f>
        <v>#REF!</v>
      </c>
      <c r="AD805" s="1729" t="e">
        <f>'Notes- SK Template'!#REF!</f>
        <v>#REF!</v>
      </c>
      <c r="AE805" s="1729"/>
      <c r="AF805" s="1729"/>
      <c r="AG805" s="1729" t="e">
        <f>'Notes- SK Template'!#REF!</f>
        <v>#REF!</v>
      </c>
    </row>
    <row r="806" spans="1:33" s="592" customFormat="1" ht="27.75" customHeight="1" thickBot="1">
      <c r="A806" s="605"/>
      <c r="D806" s="1782" t="s">
        <v>2106</v>
      </c>
      <c r="E806" s="1782"/>
      <c r="F806" s="1782"/>
      <c r="G806" s="1782"/>
      <c r="H806" s="1782"/>
      <c r="I806" s="1782"/>
      <c r="J806" s="1782"/>
      <c r="K806" s="1782"/>
      <c r="L806" s="1782"/>
      <c r="M806" s="1782"/>
      <c r="N806" s="2327" t="e">
        <f>'Notes- SK Template'!#REF!</f>
        <v>#REF!</v>
      </c>
      <c r="O806" s="2328"/>
      <c r="P806" s="2328"/>
      <c r="Q806" s="2329" t="e">
        <f>'Notes- SK Template'!#REF!</f>
        <v>#REF!</v>
      </c>
      <c r="R806" s="2327" t="e">
        <f>'Notes- SK Template'!#REF!</f>
        <v>#REF!</v>
      </c>
      <c r="S806" s="2328"/>
      <c r="T806" s="2328"/>
      <c r="U806" s="2329" t="e">
        <f>'Notes- SK Template'!#REF!</f>
        <v>#REF!</v>
      </c>
      <c r="V806" s="2327" t="e">
        <f>'Notes- SK Template'!#REF!</f>
        <v>#REF!</v>
      </c>
      <c r="W806" s="2328"/>
      <c r="X806" s="2328"/>
      <c r="Y806" s="2329" t="e">
        <f>'Notes- SK Template'!#REF!</f>
        <v>#REF!</v>
      </c>
      <c r="Z806" s="2327" t="e">
        <f>'Notes- SK Template'!#REF!</f>
        <v>#REF!</v>
      </c>
      <c r="AA806" s="2328"/>
      <c r="AB806" s="2328"/>
      <c r="AC806" s="2329" t="e">
        <f>'Notes- SK Template'!#REF!</f>
        <v>#REF!</v>
      </c>
      <c r="AD806" s="2327" t="e">
        <f>'Notes- SK Template'!#REF!</f>
        <v>#REF!</v>
      </c>
      <c r="AE806" s="2328"/>
      <c r="AF806" s="2328"/>
      <c r="AG806" s="2329" t="e">
        <f>'Notes- SK Template'!#REF!</f>
        <v>#REF!</v>
      </c>
    </row>
    <row r="807" spans="1:33" s="592" customFormat="1">
      <c r="A807" s="605"/>
    </row>
    <row r="808" spans="1:33" s="592" customFormat="1">
      <c r="A808" s="605"/>
      <c r="D808" s="1797" t="s">
        <v>2110</v>
      </c>
      <c r="E808" s="1838"/>
      <c r="F808" s="1838"/>
      <c r="G808" s="1838"/>
      <c r="H808" s="1838"/>
      <c r="I808" s="1838"/>
      <c r="J808" s="1838"/>
      <c r="K808" s="1838"/>
      <c r="L808" s="1838"/>
      <c r="M808" s="1838"/>
      <c r="N808" s="1838"/>
      <c r="O808" s="1838"/>
      <c r="P808" s="1838"/>
      <c r="Q808" s="1838"/>
      <c r="R808" s="1838"/>
      <c r="S808" s="1838"/>
      <c r="T808" s="1838"/>
      <c r="U808" s="1838"/>
      <c r="V808" s="1838"/>
      <c r="W808" s="1838"/>
      <c r="X808" s="1838"/>
      <c r="Y808" s="1838"/>
      <c r="Z808" s="1838"/>
      <c r="AA808" s="1838"/>
      <c r="AB808" s="1838"/>
      <c r="AC808" s="1838"/>
      <c r="AD808" s="1838"/>
      <c r="AE808" s="1838"/>
      <c r="AF808" s="1838"/>
      <c r="AG808" s="1838"/>
    </row>
    <row r="809" spans="1:33" s="592" customFormat="1">
      <c r="A809" s="605"/>
      <c r="D809" s="1838"/>
      <c r="E809" s="1838"/>
      <c r="F809" s="1838"/>
      <c r="G809" s="1838"/>
      <c r="H809" s="1838"/>
      <c r="I809" s="1838"/>
      <c r="J809" s="1838"/>
      <c r="K809" s="1838"/>
      <c r="L809" s="1838"/>
      <c r="M809" s="1838"/>
      <c r="N809" s="1838"/>
      <c r="O809" s="1838"/>
      <c r="P809" s="1838"/>
      <c r="Q809" s="1838"/>
      <c r="R809" s="1838"/>
      <c r="S809" s="1838"/>
      <c r="T809" s="1838"/>
      <c r="U809" s="1838"/>
      <c r="V809" s="1838"/>
      <c r="W809" s="1838"/>
      <c r="X809" s="1838"/>
      <c r="Y809" s="1838"/>
      <c r="Z809" s="1838"/>
      <c r="AA809" s="1838"/>
      <c r="AB809" s="1838"/>
      <c r="AC809" s="1838"/>
      <c r="AD809" s="1838"/>
      <c r="AE809" s="1838"/>
      <c r="AF809" s="1838"/>
      <c r="AG809" s="1838"/>
    </row>
    <row r="810" spans="1:33" s="592" customFormat="1" ht="15" thickBot="1">
      <c r="A810" s="605"/>
    </row>
    <row r="811" spans="1:33" s="592" customFormat="1" ht="15" thickBot="1">
      <c r="A811" s="605">
        <v>20</v>
      </c>
      <c r="D811" s="1705" t="s">
        <v>1808</v>
      </c>
      <c r="E811" s="1705"/>
      <c r="F811" s="1705"/>
      <c r="G811" s="1705"/>
      <c r="H811" s="1705"/>
      <c r="I811" s="1705"/>
      <c r="J811" s="1705"/>
      <c r="K811" s="1705"/>
      <c r="L811" s="1705"/>
      <c r="M811" s="1705"/>
      <c r="N811" s="1705"/>
      <c r="O811" s="1705"/>
      <c r="P811" s="1705"/>
      <c r="Q811" s="1705"/>
      <c r="R811" s="1705"/>
      <c r="S811" s="1705" t="s">
        <v>1955</v>
      </c>
      <c r="T811" s="1705"/>
      <c r="U811" s="1705"/>
      <c r="V811" s="1705"/>
      <c r="W811" s="1705"/>
      <c r="X811" s="1705"/>
      <c r="Y811" s="1705"/>
      <c r="Z811" s="1705"/>
      <c r="AA811" s="1705"/>
      <c r="AB811" s="1705"/>
      <c r="AC811" s="1705"/>
      <c r="AD811" s="1705"/>
      <c r="AE811" s="1705"/>
      <c r="AF811" s="1705"/>
      <c r="AG811" s="1705"/>
    </row>
    <row r="812" spans="1:33" s="592" customFormat="1" ht="27.75" customHeight="1">
      <c r="A812" s="605"/>
      <c r="D812" s="2187" t="s">
        <v>2111</v>
      </c>
      <c r="E812" s="2188"/>
      <c r="F812" s="2188"/>
      <c r="G812" s="2188"/>
      <c r="H812" s="2188"/>
      <c r="I812" s="2188"/>
      <c r="J812" s="2188"/>
      <c r="K812" s="2188"/>
      <c r="L812" s="2188"/>
      <c r="M812" s="2188"/>
      <c r="N812" s="2188"/>
      <c r="O812" s="2188"/>
      <c r="P812" s="2188"/>
      <c r="Q812" s="2188"/>
      <c r="R812" s="2188"/>
      <c r="S812" s="1859" t="e">
        <f>'Notes- SK Template'!#REF!</f>
        <v>#REF!</v>
      </c>
      <c r="T812" s="1859"/>
      <c r="U812" s="1859"/>
      <c r="V812" s="1859"/>
      <c r="W812" s="1859"/>
      <c r="X812" s="1859"/>
      <c r="Y812" s="1859"/>
      <c r="Z812" s="1859"/>
      <c r="AA812" s="1859"/>
      <c r="AB812" s="1859"/>
      <c r="AC812" s="1859"/>
      <c r="AD812" s="1859"/>
      <c r="AE812" s="1859"/>
      <c r="AF812" s="1859"/>
      <c r="AG812" s="1859"/>
    </row>
    <row r="813" spans="1:33" s="592" customFormat="1" ht="27.75" customHeight="1" thickBot="1">
      <c r="A813" s="605"/>
      <c r="D813" s="2189" t="s">
        <v>2112</v>
      </c>
      <c r="E813" s="1738"/>
      <c r="F813" s="1738"/>
      <c r="G813" s="1738"/>
      <c r="H813" s="1738"/>
      <c r="I813" s="1738"/>
      <c r="J813" s="1738"/>
      <c r="K813" s="1738"/>
      <c r="L813" s="1738"/>
      <c r="M813" s="1738"/>
      <c r="N813" s="1738"/>
      <c r="O813" s="1738"/>
      <c r="P813" s="1738"/>
      <c r="Q813" s="1738"/>
      <c r="R813" s="1738"/>
      <c r="S813" s="2245" t="e">
        <f>'Notes- SK Template'!#REF!</f>
        <v>#REF!</v>
      </c>
      <c r="T813" s="2246"/>
      <c r="U813" s="2246"/>
      <c r="V813" s="2246"/>
      <c r="W813" s="2246"/>
      <c r="X813" s="2246"/>
      <c r="Y813" s="2246"/>
      <c r="Z813" s="2246"/>
      <c r="AA813" s="2246"/>
      <c r="AB813" s="2246"/>
      <c r="AC813" s="2246"/>
      <c r="AD813" s="2246"/>
      <c r="AE813" s="2246"/>
      <c r="AF813" s="2246"/>
      <c r="AG813" s="2247"/>
    </row>
    <row r="814" spans="1:33" s="592" customFormat="1">
      <c r="A814" s="605"/>
    </row>
    <row r="815" spans="1:33" s="592" customFormat="1">
      <c r="A815" s="605"/>
    </row>
    <row r="816" spans="1:33" s="592" customFormat="1">
      <c r="A816" s="605"/>
      <c r="D816" s="1797" t="s">
        <v>2113</v>
      </c>
      <c r="E816" s="1838"/>
      <c r="F816" s="1838"/>
      <c r="G816" s="1838"/>
      <c r="H816" s="1838"/>
      <c r="I816" s="1838"/>
      <c r="J816" s="1838"/>
      <c r="K816" s="1838"/>
      <c r="L816" s="1838"/>
      <c r="M816" s="1838"/>
      <c r="N816" s="1838"/>
      <c r="O816" s="1838"/>
      <c r="P816" s="1838"/>
      <c r="Q816" s="1838"/>
      <c r="R816" s="1838"/>
      <c r="S816" s="1838"/>
      <c r="T816" s="1838"/>
      <c r="U816" s="1838"/>
      <c r="V816" s="1838"/>
      <c r="W816" s="1838"/>
      <c r="X816" s="1838"/>
      <c r="Y816" s="1838"/>
      <c r="Z816" s="1838"/>
      <c r="AA816" s="1838"/>
      <c r="AB816" s="1838"/>
      <c r="AC816" s="1838"/>
      <c r="AD816" s="1838"/>
      <c r="AE816" s="1838"/>
      <c r="AF816" s="1838"/>
      <c r="AG816" s="1838"/>
    </row>
    <row r="817" spans="1:33" s="592" customFormat="1">
      <c r="A817" s="605"/>
      <c r="D817" s="1838"/>
      <c r="E817" s="1838"/>
      <c r="F817" s="1838"/>
      <c r="G817" s="1838"/>
      <c r="H817" s="1838"/>
      <c r="I817" s="1838"/>
      <c r="J817" s="1838"/>
      <c r="K817" s="1838"/>
      <c r="L817" s="1838"/>
      <c r="M817" s="1838"/>
      <c r="N817" s="1838"/>
      <c r="O817" s="1838"/>
      <c r="P817" s="1838"/>
      <c r="Q817" s="1838"/>
      <c r="R817" s="1838"/>
      <c r="S817" s="1838"/>
      <c r="T817" s="1838"/>
      <c r="U817" s="1838"/>
      <c r="V817" s="1838"/>
      <c r="W817" s="1838"/>
      <c r="X817" s="1838"/>
      <c r="Y817" s="1838"/>
      <c r="Z817" s="1838"/>
      <c r="AA817" s="1838"/>
      <c r="AB817" s="1838"/>
      <c r="AC817" s="1838"/>
      <c r="AD817" s="1838"/>
      <c r="AE817" s="1838"/>
      <c r="AF817" s="1838"/>
      <c r="AG817" s="1838"/>
    </row>
    <row r="818" spans="1:33" s="592" customFormat="1" ht="15" thickBot="1">
      <c r="A818" s="605"/>
    </row>
    <row r="819" spans="1:33" s="592" customFormat="1" ht="45" customHeight="1" thickBot="1">
      <c r="A819" s="605">
        <v>21</v>
      </c>
      <c r="D819" s="1706" t="s">
        <v>2099</v>
      </c>
      <c r="E819" s="1706"/>
      <c r="F819" s="1706"/>
      <c r="G819" s="1706"/>
      <c r="H819" s="1706"/>
      <c r="I819" s="1706"/>
      <c r="J819" s="1706"/>
      <c r="K819" s="1706"/>
      <c r="L819" s="1706" t="s">
        <v>2114</v>
      </c>
      <c r="M819" s="1706"/>
      <c r="N819" s="1706"/>
      <c r="O819" s="1706"/>
      <c r="P819" s="1706"/>
      <c r="Q819" s="1706"/>
      <c r="R819" s="1706"/>
      <c r="S819" s="1706" t="s">
        <v>2115</v>
      </c>
      <c r="T819" s="1706"/>
      <c r="U819" s="1706"/>
      <c r="V819" s="1706"/>
      <c r="W819" s="1706"/>
      <c r="X819" s="1706"/>
      <c r="Y819" s="1706"/>
      <c r="Z819" s="1706" t="s">
        <v>2116</v>
      </c>
      <c r="AA819" s="1706"/>
      <c r="AB819" s="1706"/>
      <c r="AC819" s="1706"/>
      <c r="AD819" s="1706"/>
      <c r="AE819" s="1706"/>
      <c r="AF819" s="1706"/>
      <c r="AG819" s="1706"/>
    </row>
    <row r="820" spans="1:33" ht="30.75" customHeight="1">
      <c r="D820" s="2314" t="s">
        <v>2100</v>
      </c>
      <c r="E820" s="1708"/>
      <c r="F820" s="1708"/>
      <c r="G820" s="1708"/>
      <c r="H820" s="1708"/>
      <c r="I820" s="1708"/>
      <c r="J820" s="1708"/>
      <c r="K820" s="1709"/>
      <c r="L820" s="1710" t="e">
        <f>'Notes- SK Template'!#REF!</f>
        <v>#REF!</v>
      </c>
      <c r="M820" s="1710" t="e">
        <f>'Notes- SK Template'!#REF!</f>
        <v>#REF!</v>
      </c>
      <c r="N820" s="1710" t="e">
        <f>'Notes- SK Template'!#REF!</f>
        <v>#REF!</v>
      </c>
      <c r="O820" s="1710" t="e">
        <f>'Notes- SK Template'!#REF!</f>
        <v>#REF!</v>
      </c>
      <c r="P820" s="1710" t="e">
        <f>'Notes- SK Template'!#REF!</f>
        <v>#REF!</v>
      </c>
      <c r="Q820" s="1710" t="e">
        <f>'Notes- SK Template'!#REF!</f>
        <v>#REF!</v>
      </c>
      <c r="R820" s="1710" t="e">
        <f>'Notes- SK Template'!#REF!</f>
        <v>#REF!</v>
      </c>
      <c r="S820" s="1710" t="e">
        <f>'Notes- SK Template'!#REF!</f>
        <v>#REF!</v>
      </c>
      <c r="T820" s="1710" t="e">
        <f>'Notes- SK Template'!#REF!</f>
        <v>#REF!</v>
      </c>
      <c r="U820" s="1710" t="e">
        <f>'Notes- SK Template'!#REF!</f>
        <v>#REF!</v>
      </c>
      <c r="V820" s="1710" t="e">
        <f>'Notes- SK Template'!#REF!</f>
        <v>#REF!</v>
      </c>
      <c r="W820" s="1710" t="e">
        <f>'Notes- SK Template'!#REF!</f>
        <v>#REF!</v>
      </c>
      <c r="X820" s="1710" t="e">
        <f>'Notes- SK Template'!#REF!</f>
        <v>#REF!</v>
      </c>
      <c r="Y820" s="1710" t="e">
        <f>'Notes- SK Template'!#REF!</f>
        <v>#REF!</v>
      </c>
      <c r="Z820" s="1710" t="e">
        <f>'Notes- SK Template'!#REF!</f>
        <v>#REF!</v>
      </c>
      <c r="AA820" s="1710" t="e">
        <f>'Notes- SK Template'!#REF!</f>
        <v>#REF!</v>
      </c>
      <c r="AB820" s="1710" t="e">
        <f>'Notes- SK Template'!#REF!</f>
        <v>#REF!</v>
      </c>
      <c r="AC820" s="1710" t="e">
        <f>'Notes- SK Template'!#REF!</f>
        <v>#REF!</v>
      </c>
      <c r="AD820" s="1710" t="e">
        <f>'Notes- SK Template'!#REF!</f>
        <v>#REF!</v>
      </c>
      <c r="AE820" s="1710" t="e">
        <f>'Notes- SK Template'!#REF!</f>
        <v>#REF!</v>
      </c>
      <c r="AF820" s="1710" t="e">
        <f>'Notes- SK Template'!#REF!</f>
        <v>#REF!</v>
      </c>
      <c r="AG820" s="1710" t="e">
        <f>'Notes- SK Template'!#REF!</f>
        <v>#REF!</v>
      </c>
    </row>
    <row r="821" spans="1:33" ht="18" customHeight="1">
      <c r="D821" s="2201" t="s">
        <v>2101</v>
      </c>
      <c r="E821" s="1787"/>
      <c r="F821" s="1787"/>
      <c r="G821" s="1787"/>
      <c r="H821" s="1787"/>
      <c r="I821" s="1787"/>
      <c r="J821" s="1787"/>
      <c r="K821" s="1788"/>
      <c r="L821" s="1679" t="e">
        <f>'Notes- SK Template'!#REF!</f>
        <v>#REF!</v>
      </c>
      <c r="M821" s="1679" t="e">
        <f>'Notes- SK Template'!#REF!</f>
        <v>#REF!</v>
      </c>
      <c r="N821" s="1679" t="e">
        <f>'Notes- SK Template'!#REF!</f>
        <v>#REF!</v>
      </c>
      <c r="O821" s="1679" t="e">
        <f>'Notes- SK Template'!#REF!</f>
        <v>#REF!</v>
      </c>
      <c r="P821" s="1679" t="e">
        <f>'Notes- SK Template'!#REF!</f>
        <v>#REF!</v>
      </c>
      <c r="Q821" s="1679" t="e">
        <f>'Notes- SK Template'!#REF!</f>
        <v>#REF!</v>
      </c>
      <c r="R821" s="1679" t="e">
        <f>'Notes- SK Template'!#REF!</f>
        <v>#REF!</v>
      </c>
      <c r="S821" s="1679" t="e">
        <f>'Notes- SK Template'!#REF!</f>
        <v>#REF!</v>
      </c>
      <c r="T821" s="1679" t="e">
        <f>'Notes- SK Template'!#REF!</f>
        <v>#REF!</v>
      </c>
      <c r="U821" s="1679" t="e">
        <f>'Notes- SK Template'!#REF!</f>
        <v>#REF!</v>
      </c>
      <c r="V821" s="1679" t="e">
        <f>'Notes- SK Template'!#REF!</f>
        <v>#REF!</v>
      </c>
      <c r="W821" s="1679" t="e">
        <f>'Notes- SK Template'!#REF!</f>
        <v>#REF!</v>
      </c>
      <c r="X821" s="1679" t="e">
        <f>'Notes- SK Template'!#REF!</f>
        <v>#REF!</v>
      </c>
      <c r="Y821" s="1679" t="e">
        <f>'Notes- SK Template'!#REF!</f>
        <v>#REF!</v>
      </c>
      <c r="Z821" s="1679" t="e">
        <f>'Notes- SK Template'!#REF!</f>
        <v>#REF!</v>
      </c>
      <c r="AA821" s="1679" t="e">
        <f>'Notes- SK Template'!#REF!</f>
        <v>#REF!</v>
      </c>
      <c r="AB821" s="1679" t="e">
        <f>'Notes- SK Template'!#REF!</f>
        <v>#REF!</v>
      </c>
      <c r="AC821" s="1679" t="e">
        <f>'Notes- SK Template'!#REF!</f>
        <v>#REF!</v>
      </c>
      <c r="AD821" s="1679" t="e">
        <f>'Notes- SK Template'!#REF!</f>
        <v>#REF!</v>
      </c>
      <c r="AE821" s="1679" t="e">
        <f>'Notes- SK Template'!#REF!</f>
        <v>#REF!</v>
      </c>
      <c r="AF821" s="1679" t="e">
        <f>'Notes- SK Template'!#REF!</f>
        <v>#REF!</v>
      </c>
      <c r="AG821" s="1679" t="e">
        <f>'Notes- SK Template'!#REF!</f>
        <v>#REF!</v>
      </c>
    </row>
    <row r="822" spans="1:33" ht="18" customHeight="1">
      <c r="D822" s="2201" t="s">
        <v>2117</v>
      </c>
      <c r="E822" s="1787"/>
      <c r="F822" s="1787"/>
      <c r="G822" s="1787"/>
      <c r="H822" s="1787"/>
      <c r="I822" s="1787"/>
      <c r="J822" s="1787"/>
      <c r="K822" s="1788"/>
      <c r="L822" s="1679" t="e">
        <f>'Notes- SK Template'!#REF!</f>
        <v>#REF!</v>
      </c>
      <c r="M822" s="1679" t="e">
        <f>'Notes- SK Template'!#REF!</f>
        <v>#REF!</v>
      </c>
      <c r="N822" s="1679" t="e">
        <f>'Notes- SK Template'!#REF!</f>
        <v>#REF!</v>
      </c>
      <c r="O822" s="1679" t="e">
        <f>'Notes- SK Template'!#REF!</f>
        <v>#REF!</v>
      </c>
      <c r="P822" s="1679" t="e">
        <f>'Notes- SK Template'!#REF!</f>
        <v>#REF!</v>
      </c>
      <c r="Q822" s="1679" t="e">
        <f>'Notes- SK Template'!#REF!</f>
        <v>#REF!</v>
      </c>
      <c r="R822" s="1679" t="e">
        <f>'Notes- SK Template'!#REF!</f>
        <v>#REF!</v>
      </c>
      <c r="S822" s="1679" t="e">
        <f>'Notes- SK Template'!#REF!</f>
        <v>#REF!</v>
      </c>
      <c r="T822" s="1679" t="e">
        <f>'Notes- SK Template'!#REF!</f>
        <v>#REF!</v>
      </c>
      <c r="U822" s="1679" t="e">
        <f>'Notes- SK Template'!#REF!</f>
        <v>#REF!</v>
      </c>
      <c r="V822" s="1679" t="e">
        <f>'Notes- SK Template'!#REF!</f>
        <v>#REF!</v>
      </c>
      <c r="W822" s="1679" t="e">
        <f>'Notes- SK Template'!#REF!</f>
        <v>#REF!</v>
      </c>
      <c r="X822" s="1679" t="e">
        <f>'Notes- SK Template'!#REF!</f>
        <v>#REF!</v>
      </c>
      <c r="Y822" s="1679" t="e">
        <f>'Notes- SK Template'!#REF!</f>
        <v>#REF!</v>
      </c>
      <c r="Z822" s="1679" t="e">
        <f>'Notes- SK Template'!#REF!</f>
        <v>#REF!</v>
      </c>
      <c r="AA822" s="1679" t="e">
        <f>'Notes- SK Template'!#REF!</f>
        <v>#REF!</v>
      </c>
      <c r="AB822" s="1679" t="e">
        <f>'Notes- SK Template'!#REF!</f>
        <v>#REF!</v>
      </c>
      <c r="AC822" s="1679" t="e">
        <f>'Notes- SK Template'!#REF!</f>
        <v>#REF!</v>
      </c>
      <c r="AD822" s="1679" t="e">
        <f>'Notes- SK Template'!#REF!</f>
        <v>#REF!</v>
      </c>
      <c r="AE822" s="1679" t="e">
        <f>'Notes- SK Template'!#REF!</f>
        <v>#REF!</v>
      </c>
      <c r="AF822" s="1679" t="e">
        <f>'Notes- SK Template'!#REF!</f>
        <v>#REF!</v>
      </c>
      <c r="AG822" s="1679" t="e">
        <f>'Notes- SK Template'!#REF!</f>
        <v>#REF!</v>
      </c>
    </row>
    <row r="823" spans="1:33" ht="18" customHeight="1">
      <c r="D823" s="2201" t="s">
        <v>2104</v>
      </c>
      <c r="E823" s="1787"/>
      <c r="F823" s="1787"/>
      <c r="G823" s="1787"/>
      <c r="H823" s="1787"/>
      <c r="I823" s="1787"/>
      <c r="J823" s="1787"/>
      <c r="K823" s="1788"/>
      <c r="L823" s="1679" t="e">
        <f>'Notes- SK Template'!#REF!</f>
        <v>#REF!</v>
      </c>
      <c r="M823" s="1679" t="e">
        <f>'Notes- SK Template'!#REF!</f>
        <v>#REF!</v>
      </c>
      <c r="N823" s="1679" t="e">
        <f>'Notes- SK Template'!#REF!</f>
        <v>#REF!</v>
      </c>
      <c r="O823" s="1679" t="e">
        <f>'Notes- SK Template'!#REF!</f>
        <v>#REF!</v>
      </c>
      <c r="P823" s="1679" t="e">
        <f>'Notes- SK Template'!#REF!</f>
        <v>#REF!</v>
      </c>
      <c r="Q823" s="1679" t="e">
        <f>'Notes- SK Template'!#REF!</f>
        <v>#REF!</v>
      </c>
      <c r="R823" s="1679" t="e">
        <f>'Notes- SK Template'!#REF!</f>
        <v>#REF!</v>
      </c>
      <c r="S823" s="1679" t="e">
        <f>'Notes- SK Template'!#REF!</f>
        <v>#REF!</v>
      </c>
      <c r="T823" s="1679" t="e">
        <f>'Notes- SK Template'!#REF!</f>
        <v>#REF!</v>
      </c>
      <c r="U823" s="1679" t="e">
        <f>'Notes- SK Template'!#REF!</f>
        <v>#REF!</v>
      </c>
      <c r="V823" s="1679" t="e">
        <f>'Notes- SK Template'!#REF!</f>
        <v>#REF!</v>
      </c>
      <c r="W823" s="1679" t="e">
        <f>'Notes- SK Template'!#REF!</f>
        <v>#REF!</v>
      </c>
      <c r="X823" s="1679" t="e">
        <f>'Notes- SK Template'!#REF!</f>
        <v>#REF!</v>
      </c>
      <c r="Y823" s="1679" t="e">
        <f>'Notes- SK Template'!#REF!</f>
        <v>#REF!</v>
      </c>
      <c r="Z823" s="1679" t="e">
        <f>'Notes- SK Template'!#REF!</f>
        <v>#REF!</v>
      </c>
      <c r="AA823" s="1679" t="e">
        <f>'Notes- SK Template'!#REF!</f>
        <v>#REF!</v>
      </c>
      <c r="AB823" s="1679" t="e">
        <f>'Notes- SK Template'!#REF!</f>
        <v>#REF!</v>
      </c>
      <c r="AC823" s="1679" t="e">
        <f>'Notes- SK Template'!#REF!</f>
        <v>#REF!</v>
      </c>
      <c r="AD823" s="1679" t="e">
        <f>'Notes- SK Template'!#REF!</f>
        <v>#REF!</v>
      </c>
      <c r="AE823" s="1679" t="e">
        <f>'Notes- SK Template'!#REF!</f>
        <v>#REF!</v>
      </c>
      <c r="AF823" s="1679" t="e">
        <f>'Notes- SK Template'!#REF!</f>
        <v>#REF!</v>
      </c>
      <c r="AG823" s="1679" t="e">
        <f>'Notes- SK Template'!#REF!</f>
        <v>#REF!</v>
      </c>
    </row>
    <row r="824" spans="1:33" ht="18" customHeight="1" thickBot="1">
      <c r="D824" s="2330" t="s">
        <v>2106</v>
      </c>
      <c r="E824" s="2331"/>
      <c r="F824" s="2331"/>
      <c r="G824" s="2331"/>
      <c r="H824" s="2331"/>
      <c r="I824" s="2331"/>
      <c r="J824" s="2331"/>
      <c r="K824" s="2332"/>
      <c r="L824" s="1724" t="e">
        <f>'Notes- SK Template'!#REF!</f>
        <v>#REF!</v>
      </c>
      <c r="M824" s="1724" t="e">
        <f>'Notes- SK Template'!#REF!</f>
        <v>#REF!</v>
      </c>
      <c r="N824" s="1724" t="e">
        <f>'Notes- SK Template'!#REF!</f>
        <v>#REF!</v>
      </c>
      <c r="O824" s="1724" t="e">
        <f>'Notes- SK Template'!#REF!</f>
        <v>#REF!</v>
      </c>
      <c r="P824" s="1724" t="e">
        <f>'Notes- SK Template'!#REF!</f>
        <v>#REF!</v>
      </c>
      <c r="Q824" s="1724" t="e">
        <f>'Notes- SK Template'!#REF!</f>
        <v>#REF!</v>
      </c>
      <c r="R824" s="1724" t="e">
        <f>'Notes- SK Template'!#REF!</f>
        <v>#REF!</v>
      </c>
      <c r="S824" s="1724" t="e">
        <f>'Notes- SK Template'!#REF!</f>
        <v>#REF!</v>
      </c>
      <c r="T824" s="1724" t="e">
        <f>'Notes- SK Template'!#REF!</f>
        <v>#REF!</v>
      </c>
      <c r="U824" s="1724" t="e">
        <f>'Notes- SK Template'!#REF!</f>
        <v>#REF!</v>
      </c>
      <c r="V824" s="1724" t="e">
        <f>'Notes- SK Template'!#REF!</f>
        <v>#REF!</v>
      </c>
      <c r="W824" s="1724" t="e">
        <f>'Notes- SK Template'!#REF!</f>
        <v>#REF!</v>
      </c>
      <c r="X824" s="1724" t="e">
        <f>'Notes- SK Template'!#REF!</f>
        <v>#REF!</v>
      </c>
      <c r="Y824" s="1724" t="e">
        <f>'Notes- SK Template'!#REF!</f>
        <v>#REF!</v>
      </c>
      <c r="Z824" s="1724" t="e">
        <f>'Notes- SK Template'!#REF!</f>
        <v>#REF!</v>
      </c>
      <c r="AA824" s="1724" t="e">
        <f>'Notes- SK Template'!#REF!</f>
        <v>#REF!</v>
      </c>
      <c r="AB824" s="1724" t="e">
        <f>'Notes- SK Template'!#REF!</f>
        <v>#REF!</v>
      </c>
      <c r="AC824" s="1724" t="e">
        <f>'Notes- SK Template'!#REF!</f>
        <v>#REF!</v>
      </c>
      <c r="AD824" s="1724" t="e">
        <f>'Notes- SK Template'!#REF!</f>
        <v>#REF!</v>
      </c>
      <c r="AE824" s="1724" t="e">
        <f>'Notes- SK Template'!#REF!</f>
        <v>#REF!</v>
      </c>
      <c r="AF824" s="1724" t="e">
        <f>'Notes- SK Template'!#REF!</f>
        <v>#REF!</v>
      </c>
      <c r="AG824" s="1724" t="e">
        <f>'Notes- SK Template'!#REF!</f>
        <v>#REF!</v>
      </c>
    </row>
    <row r="827" spans="1:33" ht="14.25" customHeight="1">
      <c r="D827" s="590" t="s">
        <v>2118</v>
      </c>
    </row>
    <row r="829" spans="1:33" ht="14.25" customHeight="1">
      <c r="D829" s="1871" t="s">
        <v>2119</v>
      </c>
      <c r="E829" s="1826"/>
      <c r="F829" s="1826"/>
      <c r="G829" s="1826"/>
      <c r="H829" s="1826"/>
      <c r="I829" s="1826"/>
      <c r="J829" s="1826"/>
      <c r="K829" s="1826"/>
      <c r="L829" s="1826"/>
      <c r="M829" s="1826"/>
      <c r="N829" s="1826"/>
      <c r="O829" s="1826"/>
      <c r="P829" s="1826"/>
      <c r="Q829" s="1826"/>
      <c r="R829" s="1826"/>
      <c r="S829" s="1826"/>
      <c r="T829" s="1826"/>
      <c r="U829" s="1826"/>
      <c r="V829" s="1826"/>
      <c r="W829" s="1826"/>
      <c r="X829" s="1826"/>
      <c r="Y829" s="1826"/>
      <c r="Z829" s="1826"/>
      <c r="AA829" s="1826"/>
      <c r="AB829" s="1826"/>
      <c r="AC829" s="1826"/>
      <c r="AD829" s="1826"/>
      <c r="AE829" s="1826"/>
      <c r="AF829" s="1826"/>
      <c r="AG829" s="1826"/>
    </row>
    <row r="830" spans="1:33" ht="14.25" customHeight="1" thickBot="1"/>
    <row r="831" spans="1:33" ht="28.5" customHeight="1" thickBot="1">
      <c r="A831" s="605">
        <v>22</v>
      </c>
      <c r="D831" s="2313" t="s">
        <v>1808</v>
      </c>
      <c r="E831" s="2313"/>
      <c r="F831" s="2313"/>
      <c r="G831" s="2313"/>
      <c r="H831" s="2313"/>
      <c r="I831" s="2313"/>
      <c r="J831" s="2313"/>
      <c r="K831" s="2313"/>
      <c r="L831" s="2313"/>
      <c r="M831" s="2313"/>
      <c r="N831" s="2313"/>
      <c r="O831" s="2313"/>
      <c r="P831" s="2313" t="s">
        <v>1809</v>
      </c>
      <c r="Q831" s="2313"/>
      <c r="R831" s="2313"/>
      <c r="S831" s="2313"/>
      <c r="T831" s="2313"/>
      <c r="U831" s="2313"/>
      <c r="V831" s="2313"/>
      <c r="W831" s="2313"/>
      <c r="X831" s="2313"/>
      <c r="Y831" s="2313" t="s">
        <v>1954</v>
      </c>
      <c r="Z831" s="2313"/>
      <c r="AA831" s="2313"/>
      <c r="AB831" s="2313"/>
      <c r="AC831" s="2313"/>
      <c r="AD831" s="2313"/>
      <c r="AE831" s="2313"/>
      <c r="AF831" s="2313"/>
      <c r="AG831" s="2313"/>
    </row>
    <row r="832" spans="1:33" ht="16.5" customHeight="1" thickBot="1">
      <c r="D832" s="1837" t="s">
        <v>2120</v>
      </c>
      <c r="E832" s="1837"/>
      <c r="F832" s="1837"/>
      <c r="G832" s="1837"/>
      <c r="H832" s="1837"/>
      <c r="I832" s="1837"/>
      <c r="J832" s="1837"/>
      <c r="K832" s="1837"/>
      <c r="L832" s="1837"/>
      <c r="M832" s="1837"/>
      <c r="N832" s="1837"/>
      <c r="O832" s="1837"/>
      <c r="P832" s="2333"/>
      <c r="Q832" s="2333"/>
      <c r="R832" s="2333"/>
      <c r="S832" s="2333"/>
      <c r="T832" s="2333"/>
      <c r="U832" s="2333"/>
      <c r="V832" s="2333"/>
      <c r="W832" s="2333"/>
      <c r="X832" s="2334"/>
      <c r="Y832" s="2335"/>
      <c r="Z832" s="2333"/>
      <c r="AA832" s="2333"/>
      <c r="AB832" s="2333"/>
      <c r="AC832" s="2333"/>
      <c r="AD832" s="2333"/>
      <c r="AE832" s="2333"/>
      <c r="AF832" s="2333"/>
      <c r="AG832" s="2333"/>
    </row>
    <row r="833" spans="4:33" ht="16.5" customHeight="1">
      <c r="D833" s="2336" t="e">
        <f>'Notes- SK Template'!#REF!</f>
        <v>#REF!</v>
      </c>
      <c r="E833" s="2336" t="e">
        <f>'Notes- SK Template'!#REF!</f>
        <v>#REF!</v>
      </c>
      <c r="F833" s="2336" t="e">
        <f>'Notes- SK Template'!#REF!</f>
        <v>#REF!</v>
      </c>
      <c r="G833" s="2336" t="e">
        <f>'Notes- SK Template'!#REF!</f>
        <v>#REF!</v>
      </c>
      <c r="H833" s="2336" t="e">
        <f>'Notes- SK Template'!#REF!</f>
        <v>#REF!</v>
      </c>
      <c r="I833" s="2336" t="e">
        <f>'Notes- SK Template'!#REF!</f>
        <v>#REF!</v>
      </c>
      <c r="J833" s="2336" t="e">
        <f>'Notes- SK Template'!#REF!</f>
        <v>#REF!</v>
      </c>
      <c r="K833" s="2336" t="e">
        <f>'Notes- SK Template'!#REF!</f>
        <v>#REF!</v>
      </c>
      <c r="L833" s="2336" t="e">
        <f>'Notes- SK Template'!#REF!</f>
        <v>#REF!</v>
      </c>
      <c r="M833" s="2336" t="e">
        <f>'Notes- SK Template'!#REF!</f>
        <v>#REF!</v>
      </c>
      <c r="N833" s="2336" t="e">
        <f>'Notes- SK Template'!#REF!</f>
        <v>#REF!</v>
      </c>
      <c r="O833" s="2336" t="e">
        <f>'Notes- SK Template'!#REF!</f>
        <v>#REF!</v>
      </c>
      <c r="P833" s="2337" t="e">
        <f>'Notes- SK Template'!#REF!</f>
        <v>#REF!</v>
      </c>
      <c r="Q833" s="2337" t="e">
        <f>'Notes- SK Template'!#REF!</f>
        <v>#REF!</v>
      </c>
      <c r="R833" s="2337" t="e">
        <f>'Notes- SK Template'!#REF!</f>
        <v>#REF!</v>
      </c>
      <c r="S833" s="2337" t="e">
        <f>'Notes- SK Template'!#REF!</f>
        <v>#REF!</v>
      </c>
      <c r="T833" s="2337" t="e">
        <f>'Notes- SK Template'!#REF!</f>
        <v>#REF!</v>
      </c>
      <c r="U833" s="2337" t="e">
        <f>'Notes- SK Template'!#REF!</f>
        <v>#REF!</v>
      </c>
      <c r="V833" s="2337" t="e">
        <f>'Notes- SK Template'!#REF!</f>
        <v>#REF!</v>
      </c>
      <c r="W833" s="2337" t="e">
        <f>'Notes- SK Template'!#REF!</f>
        <v>#REF!</v>
      </c>
      <c r="X833" s="2338" t="e">
        <f>'Notes- SK Template'!#REF!</f>
        <v>#REF!</v>
      </c>
      <c r="Y833" s="2339" t="e">
        <f>'Notes- SK Template'!#REF!</f>
        <v>#REF!</v>
      </c>
      <c r="Z833" s="2337" t="e">
        <f>'Notes- SK Template'!#REF!</f>
        <v>#REF!</v>
      </c>
      <c r="AA833" s="2337" t="e">
        <f>'Notes- SK Template'!#REF!</f>
        <v>#REF!</v>
      </c>
      <c r="AB833" s="2337" t="e">
        <f>'Notes- SK Template'!#REF!</f>
        <v>#REF!</v>
      </c>
      <c r="AC833" s="2337" t="e">
        <f>'Notes- SK Template'!#REF!</f>
        <v>#REF!</v>
      </c>
      <c r="AD833" s="2337" t="e">
        <f>'Notes- SK Template'!#REF!</f>
        <v>#REF!</v>
      </c>
      <c r="AE833" s="2337" t="e">
        <f>'Notes- SK Template'!#REF!</f>
        <v>#REF!</v>
      </c>
      <c r="AF833" s="2337" t="e">
        <f>'Notes- SK Template'!#REF!</f>
        <v>#REF!</v>
      </c>
      <c r="AG833" s="2337" t="e">
        <f>'Notes- SK Template'!#REF!</f>
        <v>#REF!</v>
      </c>
    </row>
    <row r="834" spans="4:33" ht="16.5" customHeight="1" thickBot="1">
      <c r="D834" s="2340" t="e">
        <f>'Notes- SK Template'!#REF!</f>
        <v>#REF!</v>
      </c>
      <c r="E834" s="2340" t="e">
        <f>'Notes- SK Template'!#REF!</f>
        <v>#REF!</v>
      </c>
      <c r="F834" s="2340" t="e">
        <f>'Notes- SK Template'!#REF!</f>
        <v>#REF!</v>
      </c>
      <c r="G834" s="2340" t="e">
        <f>'Notes- SK Template'!#REF!</f>
        <v>#REF!</v>
      </c>
      <c r="H834" s="2340" t="e">
        <f>'Notes- SK Template'!#REF!</f>
        <v>#REF!</v>
      </c>
      <c r="I834" s="2340" t="e">
        <f>'Notes- SK Template'!#REF!</f>
        <v>#REF!</v>
      </c>
      <c r="J834" s="2340" t="e">
        <f>'Notes- SK Template'!#REF!</f>
        <v>#REF!</v>
      </c>
      <c r="K834" s="2340" t="e">
        <f>'Notes- SK Template'!#REF!</f>
        <v>#REF!</v>
      </c>
      <c r="L834" s="2340" t="e">
        <f>'Notes- SK Template'!#REF!</f>
        <v>#REF!</v>
      </c>
      <c r="M834" s="2340" t="e">
        <f>'Notes- SK Template'!#REF!</f>
        <v>#REF!</v>
      </c>
      <c r="N834" s="2340" t="e">
        <f>'Notes- SK Template'!#REF!</f>
        <v>#REF!</v>
      </c>
      <c r="O834" s="2340" t="e">
        <f>'Notes- SK Template'!#REF!</f>
        <v>#REF!</v>
      </c>
      <c r="P834" s="2341" t="e">
        <f>'Notes- SK Template'!#REF!</f>
        <v>#REF!</v>
      </c>
      <c r="Q834" s="2341" t="e">
        <f>'Notes- SK Template'!#REF!</f>
        <v>#REF!</v>
      </c>
      <c r="R834" s="2341" t="e">
        <f>'Notes- SK Template'!#REF!</f>
        <v>#REF!</v>
      </c>
      <c r="S834" s="2341" t="e">
        <f>'Notes- SK Template'!#REF!</f>
        <v>#REF!</v>
      </c>
      <c r="T834" s="2341" t="e">
        <f>'Notes- SK Template'!#REF!</f>
        <v>#REF!</v>
      </c>
      <c r="U834" s="2341" t="e">
        <f>'Notes- SK Template'!#REF!</f>
        <v>#REF!</v>
      </c>
      <c r="V834" s="2341" t="e">
        <f>'Notes- SK Template'!#REF!</f>
        <v>#REF!</v>
      </c>
      <c r="W834" s="2341" t="e">
        <f>'Notes- SK Template'!#REF!</f>
        <v>#REF!</v>
      </c>
      <c r="X834" s="2342" t="e">
        <f>'Notes- SK Template'!#REF!</f>
        <v>#REF!</v>
      </c>
      <c r="Y834" s="2343" t="e">
        <f>'Notes- SK Template'!#REF!</f>
        <v>#REF!</v>
      </c>
      <c r="Z834" s="2341" t="e">
        <f>'Notes- SK Template'!#REF!</f>
        <v>#REF!</v>
      </c>
      <c r="AA834" s="2341" t="e">
        <f>'Notes- SK Template'!#REF!</f>
        <v>#REF!</v>
      </c>
      <c r="AB834" s="2341" t="e">
        <f>'Notes- SK Template'!#REF!</f>
        <v>#REF!</v>
      </c>
      <c r="AC834" s="2341" t="e">
        <f>'Notes- SK Template'!#REF!</f>
        <v>#REF!</v>
      </c>
      <c r="AD834" s="2341" t="e">
        <f>'Notes- SK Template'!#REF!</f>
        <v>#REF!</v>
      </c>
      <c r="AE834" s="2341" t="e">
        <f>'Notes- SK Template'!#REF!</f>
        <v>#REF!</v>
      </c>
      <c r="AF834" s="2341" t="e">
        <f>'Notes- SK Template'!#REF!</f>
        <v>#REF!</v>
      </c>
      <c r="AG834" s="2341" t="e">
        <f>'Notes- SK Template'!#REF!</f>
        <v>#REF!</v>
      </c>
    </row>
    <row r="835" spans="4:33" ht="16.5" customHeight="1" thickBot="1">
      <c r="D835" s="1837" t="s">
        <v>2121</v>
      </c>
      <c r="E835" s="1837"/>
      <c r="F835" s="1837"/>
      <c r="G835" s="1837"/>
      <c r="H835" s="1837"/>
      <c r="I835" s="1837"/>
      <c r="J835" s="1837"/>
      <c r="K835" s="1837"/>
      <c r="L835" s="1837"/>
      <c r="M835" s="1837"/>
      <c r="N835" s="1837"/>
      <c r="O835" s="1837"/>
      <c r="P835" s="2333"/>
      <c r="Q835" s="2333"/>
      <c r="R835" s="2333"/>
      <c r="S835" s="2333"/>
      <c r="T835" s="2333"/>
      <c r="U835" s="2333"/>
      <c r="V835" s="2333"/>
      <c r="W835" s="2333"/>
      <c r="X835" s="2334"/>
      <c r="Y835" s="2335"/>
      <c r="Z835" s="2333"/>
      <c r="AA835" s="2333"/>
      <c r="AB835" s="2333"/>
      <c r="AC835" s="2333"/>
      <c r="AD835" s="2333"/>
      <c r="AE835" s="2333"/>
      <c r="AF835" s="2333"/>
      <c r="AG835" s="2333"/>
    </row>
    <row r="836" spans="4:33" ht="16.5" customHeight="1">
      <c r="D836" s="2336" t="e">
        <f>'Notes- SK Template'!#REF!</f>
        <v>#REF!</v>
      </c>
      <c r="E836" s="2336" t="e">
        <f>'Notes- SK Template'!#REF!</f>
        <v>#REF!</v>
      </c>
      <c r="F836" s="2336" t="e">
        <f>'Notes- SK Template'!#REF!</f>
        <v>#REF!</v>
      </c>
      <c r="G836" s="2336" t="e">
        <f>'Notes- SK Template'!#REF!</f>
        <v>#REF!</v>
      </c>
      <c r="H836" s="2336" t="e">
        <f>'Notes- SK Template'!#REF!</f>
        <v>#REF!</v>
      </c>
      <c r="I836" s="2336" t="e">
        <f>'Notes- SK Template'!#REF!</f>
        <v>#REF!</v>
      </c>
      <c r="J836" s="2336" t="e">
        <f>'Notes- SK Template'!#REF!</f>
        <v>#REF!</v>
      </c>
      <c r="K836" s="2336" t="e">
        <f>'Notes- SK Template'!#REF!</f>
        <v>#REF!</v>
      </c>
      <c r="L836" s="2336" t="e">
        <f>'Notes- SK Template'!#REF!</f>
        <v>#REF!</v>
      </c>
      <c r="M836" s="2336" t="e">
        <f>'Notes- SK Template'!#REF!</f>
        <v>#REF!</v>
      </c>
      <c r="N836" s="2336" t="e">
        <f>'Notes- SK Template'!#REF!</f>
        <v>#REF!</v>
      </c>
      <c r="O836" s="2336" t="e">
        <f>'Notes- SK Template'!#REF!</f>
        <v>#REF!</v>
      </c>
      <c r="P836" s="2337" t="e">
        <f>'Notes- SK Template'!#REF!</f>
        <v>#REF!</v>
      </c>
      <c r="Q836" s="2337" t="e">
        <f>'Notes- SK Template'!#REF!</f>
        <v>#REF!</v>
      </c>
      <c r="R836" s="2337" t="e">
        <f>'Notes- SK Template'!#REF!</f>
        <v>#REF!</v>
      </c>
      <c r="S836" s="2337" t="e">
        <f>'Notes- SK Template'!#REF!</f>
        <v>#REF!</v>
      </c>
      <c r="T836" s="2337" t="e">
        <f>'Notes- SK Template'!#REF!</f>
        <v>#REF!</v>
      </c>
      <c r="U836" s="2337" t="e">
        <f>'Notes- SK Template'!#REF!</f>
        <v>#REF!</v>
      </c>
      <c r="V836" s="2337" t="e">
        <f>'Notes- SK Template'!#REF!</f>
        <v>#REF!</v>
      </c>
      <c r="W836" s="2337" t="e">
        <f>'Notes- SK Template'!#REF!</f>
        <v>#REF!</v>
      </c>
      <c r="X836" s="2338" t="e">
        <f>'Notes- SK Template'!#REF!</f>
        <v>#REF!</v>
      </c>
      <c r="Y836" s="2339" t="e">
        <f>'Notes- SK Template'!#REF!</f>
        <v>#REF!</v>
      </c>
      <c r="Z836" s="2337" t="e">
        <f>'Notes- SK Template'!#REF!</f>
        <v>#REF!</v>
      </c>
      <c r="AA836" s="2337" t="e">
        <f>'Notes- SK Template'!#REF!</f>
        <v>#REF!</v>
      </c>
      <c r="AB836" s="2337" t="e">
        <f>'Notes- SK Template'!#REF!</f>
        <v>#REF!</v>
      </c>
      <c r="AC836" s="2337" t="e">
        <f>'Notes- SK Template'!#REF!</f>
        <v>#REF!</v>
      </c>
      <c r="AD836" s="2337" t="e">
        <f>'Notes- SK Template'!#REF!</f>
        <v>#REF!</v>
      </c>
      <c r="AE836" s="2337" t="e">
        <f>'Notes- SK Template'!#REF!</f>
        <v>#REF!</v>
      </c>
      <c r="AF836" s="2337" t="e">
        <f>'Notes- SK Template'!#REF!</f>
        <v>#REF!</v>
      </c>
      <c r="AG836" s="2337" t="e">
        <f>'Notes- SK Template'!#REF!</f>
        <v>#REF!</v>
      </c>
    </row>
    <row r="837" spans="4:33" ht="16.5" customHeight="1" thickBot="1">
      <c r="D837" s="2340" t="e">
        <f>'Notes- SK Template'!#REF!</f>
        <v>#REF!</v>
      </c>
      <c r="E837" s="2340" t="e">
        <f>'Notes- SK Template'!#REF!</f>
        <v>#REF!</v>
      </c>
      <c r="F837" s="2340" t="e">
        <f>'Notes- SK Template'!#REF!</f>
        <v>#REF!</v>
      </c>
      <c r="G837" s="2340" t="e">
        <f>'Notes- SK Template'!#REF!</f>
        <v>#REF!</v>
      </c>
      <c r="H837" s="2340" t="e">
        <f>'Notes- SK Template'!#REF!</f>
        <v>#REF!</v>
      </c>
      <c r="I837" s="2340" t="e">
        <f>'Notes- SK Template'!#REF!</f>
        <v>#REF!</v>
      </c>
      <c r="J837" s="2340" t="e">
        <f>'Notes- SK Template'!#REF!</f>
        <v>#REF!</v>
      </c>
      <c r="K837" s="2340" t="e">
        <f>'Notes- SK Template'!#REF!</f>
        <v>#REF!</v>
      </c>
      <c r="L837" s="2340" t="e">
        <f>'Notes- SK Template'!#REF!</f>
        <v>#REF!</v>
      </c>
      <c r="M837" s="2340" t="e">
        <f>'Notes- SK Template'!#REF!</f>
        <v>#REF!</v>
      </c>
      <c r="N837" s="2340" t="e">
        <f>'Notes- SK Template'!#REF!</f>
        <v>#REF!</v>
      </c>
      <c r="O837" s="2340" t="e">
        <f>'Notes- SK Template'!#REF!</f>
        <v>#REF!</v>
      </c>
      <c r="P837" s="2341" t="e">
        <f>'Notes- SK Template'!#REF!</f>
        <v>#REF!</v>
      </c>
      <c r="Q837" s="2341" t="e">
        <f>'Notes- SK Template'!#REF!</f>
        <v>#REF!</v>
      </c>
      <c r="R837" s="2341" t="e">
        <f>'Notes- SK Template'!#REF!</f>
        <v>#REF!</v>
      </c>
      <c r="S837" s="2341" t="e">
        <f>'Notes- SK Template'!#REF!</f>
        <v>#REF!</v>
      </c>
      <c r="T837" s="2341" t="e">
        <f>'Notes- SK Template'!#REF!</f>
        <v>#REF!</v>
      </c>
      <c r="U837" s="2341" t="e">
        <f>'Notes- SK Template'!#REF!</f>
        <v>#REF!</v>
      </c>
      <c r="V837" s="2341" t="e">
        <f>'Notes- SK Template'!#REF!</f>
        <v>#REF!</v>
      </c>
      <c r="W837" s="2341" t="e">
        <f>'Notes- SK Template'!#REF!</f>
        <v>#REF!</v>
      </c>
      <c r="X837" s="2342" t="e">
        <f>'Notes- SK Template'!#REF!</f>
        <v>#REF!</v>
      </c>
      <c r="Y837" s="2343" t="e">
        <f>'Notes- SK Template'!#REF!</f>
        <v>#REF!</v>
      </c>
      <c r="Z837" s="2341" t="e">
        <f>'Notes- SK Template'!#REF!</f>
        <v>#REF!</v>
      </c>
      <c r="AA837" s="2341" t="e">
        <f>'Notes- SK Template'!#REF!</f>
        <v>#REF!</v>
      </c>
      <c r="AB837" s="2341" t="e">
        <f>'Notes- SK Template'!#REF!</f>
        <v>#REF!</v>
      </c>
      <c r="AC837" s="2341" t="e">
        <f>'Notes- SK Template'!#REF!</f>
        <v>#REF!</v>
      </c>
      <c r="AD837" s="2341" t="e">
        <f>'Notes- SK Template'!#REF!</f>
        <v>#REF!</v>
      </c>
      <c r="AE837" s="2341" t="e">
        <f>'Notes- SK Template'!#REF!</f>
        <v>#REF!</v>
      </c>
      <c r="AF837" s="2341" t="e">
        <f>'Notes- SK Template'!#REF!</f>
        <v>#REF!</v>
      </c>
      <c r="AG837" s="2341" t="e">
        <f>'Notes- SK Template'!#REF!</f>
        <v>#REF!</v>
      </c>
    </row>
    <row r="838" spans="4:33" ht="16.5" customHeight="1" thickBot="1">
      <c r="D838" s="1837" t="s">
        <v>2122</v>
      </c>
      <c r="E838" s="1837"/>
      <c r="F838" s="1837"/>
      <c r="G838" s="1837"/>
      <c r="H838" s="1837"/>
      <c r="I838" s="1837"/>
      <c r="J838" s="1837"/>
      <c r="K838" s="1837"/>
      <c r="L838" s="1837"/>
      <c r="M838" s="1837"/>
      <c r="N838" s="1837"/>
      <c r="O838" s="1837"/>
      <c r="P838" s="2333"/>
      <c r="Q838" s="2333"/>
      <c r="R838" s="2333"/>
      <c r="S838" s="2333"/>
      <c r="T838" s="2333"/>
      <c r="U838" s="2333"/>
      <c r="V838" s="2333"/>
      <c r="W838" s="2333"/>
      <c r="X838" s="2334"/>
      <c r="Y838" s="2335"/>
      <c r="Z838" s="2333"/>
      <c r="AA838" s="2333"/>
      <c r="AB838" s="2333"/>
      <c r="AC838" s="2333"/>
      <c r="AD838" s="2333"/>
      <c r="AE838" s="2333"/>
      <c r="AF838" s="2333"/>
      <c r="AG838" s="2333"/>
    </row>
    <row r="839" spans="4:33" ht="16.5" customHeight="1">
      <c r="D839" s="2336" t="e">
        <f>'Notes- SK Template'!#REF!</f>
        <v>#REF!</v>
      </c>
      <c r="E839" s="2336" t="e">
        <f>'Notes- SK Template'!#REF!</f>
        <v>#REF!</v>
      </c>
      <c r="F839" s="2336" t="e">
        <f>'Notes- SK Template'!#REF!</f>
        <v>#REF!</v>
      </c>
      <c r="G839" s="2336" t="e">
        <f>'Notes- SK Template'!#REF!</f>
        <v>#REF!</v>
      </c>
      <c r="H839" s="2336" t="e">
        <f>'Notes- SK Template'!#REF!</f>
        <v>#REF!</v>
      </c>
      <c r="I839" s="2336" t="e">
        <f>'Notes- SK Template'!#REF!</f>
        <v>#REF!</v>
      </c>
      <c r="J839" s="2336" t="e">
        <f>'Notes- SK Template'!#REF!</f>
        <v>#REF!</v>
      </c>
      <c r="K839" s="2336" t="e">
        <f>'Notes- SK Template'!#REF!</f>
        <v>#REF!</v>
      </c>
      <c r="L839" s="2336" t="e">
        <f>'Notes- SK Template'!#REF!</f>
        <v>#REF!</v>
      </c>
      <c r="M839" s="2336" t="e">
        <f>'Notes- SK Template'!#REF!</f>
        <v>#REF!</v>
      </c>
      <c r="N839" s="2336" t="e">
        <f>'Notes- SK Template'!#REF!</f>
        <v>#REF!</v>
      </c>
      <c r="O839" s="2336" t="e">
        <f>'Notes- SK Template'!#REF!</f>
        <v>#REF!</v>
      </c>
      <c r="P839" s="2337" t="e">
        <f>'Notes- SK Template'!#REF!</f>
        <v>#REF!</v>
      </c>
      <c r="Q839" s="2337" t="e">
        <f>'Notes- SK Template'!#REF!</f>
        <v>#REF!</v>
      </c>
      <c r="R839" s="2337" t="e">
        <f>'Notes- SK Template'!#REF!</f>
        <v>#REF!</v>
      </c>
      <c r="S839" s="2337" t="e">
        <f>'Notes- SK Template'!#REF!</f>
        <v>#REF!</v>
      </c>
      <c r="T839" s="2337" t="e">
        <f>'Notes- SK Template'!#REF!</f>
        <v>#REF!</v>
      </c>
      <c r="U839" s="2337" t="e">
        <f>'Notes- SK Template'!#REF!</f>
        <v>#REF!</v>
      </c>
      <c r="V839" s="2337" t="e">
        <f>'Notes- SK Template'!#REF!</f>
        <v>#REF!</v>
      </c>
      <c r="W839" s="2337" t="e">
        <f>'Notes- SK Template'!#REF!</f>
        <v>#REF!</v>
      </c>
      <c r="X839" s="2338" t="e">
        <f>'Notes- SK Template'!#REF!</f>
        <v>#REF!</v>
      </c>
      <c r="Y839" s="2339" t="e">
        <f>'Notes- SK Template'!#REF!</f>
        <v>#REF!</v>
      </c>
      <c r="Z839" s="2337" t="e">
        <f>'Notes- SK Template'!#REF!</f>
        <v>#REF!</v>
      </c>
      <c r="AA839" s="2337" t="e">
        <f>'Notes- SK Template'!#REF!</f>
        <v>#REF!</v>
      </c>
      <c r="AB839" s="2337" t="e">
        <f>'Notes- SK Template'!#REF!</f>
        <v>#REF!</v>
      </c>
      <c r="AC839" s="2337" t="e">
        <f>'Notes- SK Template'!#REF!</f>
        <v>#REF!</v>
      </c>
      <c r="AD839" s="2337" t="e">
        <f>'Notes- SK Template'!#REF!</f>
        <v>#REF!</v>
      </c>
      <c r="AE839" s="2337" t="e">
        <f>'Notes- SK Template'!#REF!</f>
        <v>#REF!</v>
      </c>
      <c r="AF839" s="2337" t="e">
        <f>'Notes- SK Template'!#REF!</f>
        <v>#REF!</v>
      </c>
      <c r="AG839" s="2337" t="e">
        <f>'Notes- SK Template'!#REF!</f>
        <v>#REF!</v>
      </c>
    </row>
    <row r="840" spans="4:33" ht="16.5" customHeight="1" thickBot="1">
      <c r="D840" s="2340" t="e">
        <f>'Notes- SK Template'!#REF!</f>
        <v>#REF!</v>
      </c>
      <c r="E840" s="2340" t="e">
        <f>'Notes- SK Template'!#REF!</f>
        <v>#REF!</v>
      </c>
      <c r="F840" s="2340" t="e">
        <f>'Notes- SK Template'!#REF!</f>
        <v>#REF!</v>
      </c>
      <c r="G840" s="2340" t="e">
        <f>'Notes- SK Template'!#REF!</f>
        <v>#REF!</v>
      </c>
      <c r="H840" s="2340" t="e">
        <f>'Notes- SK Template'!#REF!</f>
        <v>#REF!</v>
      </c>
      <c r="I840" s="2340" t="e">
        <f>'Notes- SK Template'!#REF!</f>
        <v>#REF!</v>
      </c>
      <c r="J840" s="2340" t="e">
        <f>'Notes- SK Template'!#REF!</f>
        <v>#REF!</v>
      </c>
      <c r="K840" s="2340" t="e">
        <f>'Notes- SK Template'!#REF!</f>
        <v>#REF!</v>
      </c>
      <c r="L840" s="2340" t="e">
        <f>'Notes- SK Template'!#REF!</f>
        <v>#REF!</v>
      </c>
      <c r="M840" s="2340" t="e">
        <f>'Notes- SK Template'!#REF!</f>
        <v>#REF!</v>
      </c>
      <c r="N840" s="2340" t="e">
        <f>'Notes- SK Template'!#REF!</f>
        <v>#REF!</v>
      </c>
      <c r="O840" s="2340" t="e">
        <f>'Notes- SK Template'!#REF!</f>
        <v>#REF!</v>
      </c>
      <c r="P840" s="2341" t="e">
        <f>'Notes- SK Template'!#REF!</f>
        <v>#REF!</v>
      </c>
      <c r="Q840" s="2341" t="e">
        <f>'Notes- SK Template'!#REF!</f>
        <v>#REF!</v>
      </c>
      <c r="R840" s="2341" t="e">
        <f>'Notes- SK Template'!#REF!</f>
        <v>#REF!</v>
      </c>
      <c r="S840" s="2341" t="e">
        <f>'Notes- SK Template'!#REF!</f>
        <v>#REF!</v>
      </c>
      <c r="T840" s="2341" t="e">
        <f>'Notes- SK Template'!#REF!</f>
        <v>#REF!</v>
      </c>
      <c r="U840" s="2341" t="e">
        <f>'Notes- SK Template'!#REF!</f>
        <v>#REF!</v>
      </c>
      <c r="V840" s="2341" t="e">
        <f>'Notes- SK Template'!#REF!</f>
        <v>#REF!</v>
      </c>
      <c r="W840" s="2341" t="e">
        <f>'Notes- SK Template'!#REF!</f>
        <v>#REF!</v>
      </c>
      <c r="X840" s="2342" t="e">
        <f>'Notes- SK Template'!#REF!</f>
        <v>#REF!</v>
      </c>
      <c r="Y840" s="2343" t="e">
        <f>'Notes- SK Template'!#REF!</f>
        <v>#REF!</v>
      </c>
      <c r="Z840" s="2341" t="e">
        <f>'Notes- SK Template'!#REF!</f>
        <v>#REF!</v>
      </c>
      <c r="AA840" s="2341" t="e">
        <f>'Notes- SK Template'!#REF!</f>
        <v>#REF!</v>
      </c>
      <c r="AB840" s="2341" t="e">
        <f>'Notes- SK Template'!#REF!</f>
        <v>#REF!</v>
      </c>
      <c r="AC840" s="2341" t="e">
        <f>'Notes- SK Template'!#REF!</f>
        <v>#REF!</v>
      </c>
      <c r="AD840" s="2341" t="e">
        <f>'Notes- SK Template'!#REF!</f>
        <v>#REF!</v>
      </c>
      <c r="AE840" s="2341" t="e">
        <f>'Notes- SK Template'!#REF!</f>
        <v>#REF!</v>
      </c>
      <c r="AF840" s="2341" t="e">
        <f>'Notes- SK Template'!#REF!</f>
        <v>#REF!</v>
      </c>
      <c r="AG840" s="2341" t="e">
        <f>'Notes- SK Template'!#REF!</f>
        <v>#REF!</v>
      </c>
    </row>
    <row r="841" spans="4:33" ht="16.5" customHeight="1" thickBot="1">
      <c r="D841" s="1837" t="s">
        <v>2123</v>
      </c>
      <c r="E841" s="1837"/>
      <c r="F841" s="1837"/>
      <c r="G841" s="1837"/>
      <c r="H841" s="1837"/>
      <c r="I841" s="1837"/>
      <c r="J841" s="1837"/>
      <c r="K841" s="1837"/>
      <c r="L841" s="1837"/>
      <c r="M841" s="1837"/>
      <c r="N841" s="1837"/>
      <c r="O841" s="1837"/>
      <c r="P841" s="2333"/>
      <c r="Q841" s="2333"/>
      <c r="R841" s="2333"/>
      <c r="S841" s="2333"/>
      <c r="T841" s="2333"/>
      <c r="U841" s="2333"/>
      <c r="V841" s="2333"/>
      <c r="W841" s="2333"/>
      <c r="X841" s="2334"/>
      <c r="Y841" s="2335"/>
      <c r="Z841" s="2333"/>
      <c r="AA841" s="2333"/>
      <c r="AB841" s="2333"/>
      <c r="AC841" s="2333"/>
      <c r="AD841" s="2333"/>
      <c r="AE841" s="2333"/>
      <c r="AF841" s="2333"/>
      <c r="AG841" s="2333"/>
    </row>
    <row r="842" spans="4:33" ht="16.5" customHeight="1">
      <c r="D842" s="2336" t="e">
        <f>'Notes- SK Template'!#REF!</f>
        <v>#REF!</v>
      </c>
      <c r="E842" s="2336" t="e">
        <f>'Notes- SK Template'!#REF!</f>
        <v>#REF!</v>
      </c>
      <c r="F842" s="2336" t="e">
        <f>'Notes- SK Template'!#REF!</f>
        <v>#REF!</v>
      </c>
      <c r="G842" s="2336" t="e">
        <f>'Notes- SK Template'!#REF!</f>
        <v>#REF!</v>
      </c>
      <c r="H842" s="2336" t="e">
        <f>'Notes- SK Template'!#REF!</f>
        <v>#REF!</v>
      </c>
      <c r="I842" s="2336" t="e">
        <f>'Notes- SK Template'!#REF!</f>
        <v>#REF!</v>
      </c>
      <c r="J842" s="2336" t="e">
        <f>'Notes- SK Template'!#REF!</f>
        <v>#REF!</v>
      </c>
      <c r="K842" s="2336" t="e">
        <f>'Notes- SK Template'!#REF!</f>
        <v>#REF!</v>
      </c>
      <c r="L842" s="2336" t="e">
        <f>'Notes- SK Template'!#REF!</f>
        <v>#REF!</v>
      </c>
      <c r="M842" s="2336" t="e">
        <f>'Notes- SK Template'!#REF!</f>
        <v>#REF!</v>
      </c>
      <c r="N842" s="2336" t="e">
        <f>'Notes- SK Template'!#REF!</f>
        <v>#REF!</v>
      </c>
      <c r="O842" s="2336" t="e">
        <f>'Notes- SK Template'!#REF!</f>
        <v>#REF!</v>
      </c>
      <c r="P842" s="2337" t="e">
        <f>'Notes- SK Template'!#REF!</f>
        <v>#REF!</v>
      </c>
      <c r="Q842" s="2337" t="e">
        <f>'Notes- SK Template'!#REF!</f>
        <v>#REF!</v>
      </c>
      <c r="R842" s="2337" t="e">
        <f>'Notes- SK Template'!#REF!</f>
        <v>#REF!</v>
      </c>
      <c r="S842" s="2337" t="e">
        <f>'Notes- SK Template'!#REF!</f>
        <v>#REF!</v>
      </c>
      <c r="T842" s="2337" t="e">
        <f>'Notes- SK Template'!#REF!</f>
        <v>#REF!</v>
      </c>
      <c r="U842" s="2337" t="e">
        <f>'Notes- SK Template'!#REF!</f>
        <v>#REF!</v>
      </c>
      <c r="V842" s="2337" t="e">
        <f>'Notes- SK Template'!#REF!</f>
        <v>#REF!</v>
      </c>
      <c r="W842" s="2337" t="e">
        <f>'Notes- SK Template'!#REF!</f>
        <v>#REF!</v>
      </c>
      <c r="X842" s="2338" t="e">
        <f>'Notes- SK Template'!#REF!</f>
        <v>#REF!</v>
      </c>
      <c r="Y842" s="2339" t="e">
        <f>'Notes- SK Template'!#REF!</f>
        <v>#REF!</v>
      </c>
      <c r="Z842" s="2337" t="e">
        <f>'Notes- SK Template'!#REF!</f>
        <v>#REF!</v>
      </c>
      <c r="AA842" s="2337" t="e">
        <f>'Notes- SK Template'!#REF!</f>
        <v>#REF!</v>
      </c>
      <c r="AB842" s="2337" t="e">
        <f>'Notes- SK Template'!#REF!</f>
        <v>#REF!</v>
      </c>
      <c r="AC842" s="2337" t="e">
        <f>'Notes- SK Template'!#REF!</f>
        <v>#REF!</v>
      </c>
      <c r="AD842" s="2337" t="e">
        <f>'Notes- SK Template'!#REF!</f>
        <v>#REF!</v>
      </c>
      <c r="AE842" s="2337" t="e">
        <f>'Notes- SK Template'!#REF!</f>
        <v>#REF!</v>
      </c>
      <c r="AF842" s="2337" t="e">
        <f>'Notes- SK Template'!#REF!</f>
        <v>#REF!</v>
      </c>
      <c r="AG842" s="2337" t="e">
        <f>'Notes- SK Template'!#REF!</f>
        <v>#REF!</v>
      </c>
    </row>
    <row r="843" spans="4:33" ht="16.5" customHeight="1" thickBot="1">
      <c r="D843" s="2344" t="e">
        <f>'Notes- SK Template'!#REF!</f>
        <v>#REF!</v>
      </c>
      <c r="E843" s="2344" t="e">
        <f>'Notes- SK Template'!#REF!</f>
        <v>#REF!</v>
      </c>
      <c r="F843" s="2344" t="e">
        <f>'Notes- SK Template'!#REF!</f>
        <v>#REF!</v>
      </c>
      <c r="G843" s="2344" t="e">
        <f>'Notes- SK Template'!#REF!</f>
        <v>#REF!</v>
      </c>
      <c r="H843" s="2344" t="e">
        <f>'Notes- SK Template'!#REF!</f>
        <v>#REF!</v>
      </c>
      <c r="I843" s="2344" t="e">
        <f>'Notes- SK Template'!#REF!</f>
        <v>#REF!</v>
      </c>
      <c r="J843" s="2344" t="e">
        <f>'Notes- SK Template'!#REF!</f>
        <v>#REF!</v>
      </c>
      <c r="K843" s="2344" t="e">
        <f>'Notes- SK Template'!#REF!</f>
        <v>#REF!</v>
      </c>
      <c r="L843" s="2344" t="e">
        <f>'Notes- SK Template'!#REF!</f>
        <v>#REF!</v>
      </c>
      <c r="M843" s="2344" t="e">
        <f>'Notes- SK Template'!#REF!</f>
        <v>#REF!</v>
      </c>
      <c r="N843" s="2344" t="e">
        <f>'Notes- SK Template'!#REF!</f>
        <v>#REF!</v>
      </c>
      <c r="O843" s="2344" t="e">
        <f>'Notes- SK Template'!#REF!</f>
        <v>#REF!</v>
      </c>
      <c r="P843" s="2345" t="e">
        <f>'Notes- SK Template'!#REF!</f>
        <v>#REF!</v>
      </c>
      <c r="Q843" s="2345" t="e">
        <f>'Notes- SK Template'!#REF!</f>
        <v>#REF!</v>
      </c>
      <c r="R843" s="2345" t="e">
        <f>'Notes- SK Template'!#REF!</f>
        <v>#REF!</v>
      </c>
      <c r="S843" s="2345" t="e">
        <f>'Notes- SK Template'!#REF!</f>
        <v>#REF!</v>
      </c>
      <c r="T843" s="2345" t="e">
        <f>'Notes- SK Template'!#REF!</f>
        <v>#REF!</v>
      </c>
      <c r="U843" s="2345" t="e">
        <f>'Notes- SK Template'!#REF!</f>
        <v>#REF!</v>
      </c>
      <c r="V843" s="2345" t="e">
        <f>'Notes- SK Template'!#REF!</f>
        <v>#REF!</v>
      </c>
      <c r="W843" s="2345" t="e">
        <f>'Notes- SK Template'!#REF!</f>
        <v>#REF!</v>
      </c>
      <c r="X843" s="2346" t="e">
        <f>'Notes- SK Template'!#REF!</f>
        <v>#REF!</v>
      </c>
      <c r="Y843" s="2347" t="e">
        <f>'Notes- SK Template'!#REF!</f>
        <v>#REF!</v>
      </c>
      <c r="Z843" s="2345" t="e">
        <f>'Notes- SK Template'!#REF!</f>
        <v>#REF!</v>
      </c>
      <c r="AA843" s="2345" t="e">
        <f>'Notes- SK Template'!#REF!</f>
        <v>#REF!</v>
      </c>
      <c r="AB843" s="2345" t="e">
        <f>'Notes- SK Template'!#REF!</f>
        <v>#REF!</v>
      </c>
      <c r="AC843" s="2345" t="e">
        <f>'Notes- SK Template'!#REF!</f>
        <v>#REF!</v>
      </c>
      <c r="AD843" s="2345" t="e">
        <f>'Notes- SK Template'!#REF!</f>
        <v>#REF!</v>
      </c>
      <c r="AE843" s="2345" t="e">
        <f>'Notes- SK Template'!#REF!</f>
        <v>#REF!</v>
      </c>
      <c r="AF843" s="2345" t="e">
        <f>'Notes- SK Template'!#REF!</f>
        <v>#REF!</v>
      </c>
      <c r="AG843" s="2345" t="e">
        <f>'Notes- SK Template'!#REF!</f>
        <v>#REF!</v>
      </c>
    </row>
    <row r="846" spans="4:33" ht="14.25" customHeight="1">
      <c r="D846" s="590" t="s">
        <v>2124</v>
      </c>
    </row>
    <row r="848" spans="4:33" ht="14.25" customHeight="1">
      <c r="D848" s="1871" t="s">
        <v>2125</v>
      </c>
      <c r="E848" s="1826"/>
      <c r="F848" s="1826"/>
      <c r="G848" s="1826"/>
      <c r="H848" s="1826"/>
      <c r="I848" s="1826"/>
      <c r="J848" s="1826"/>
      <c r="K848" s="1826"/>
      <c r="L848" s="1826"/>
      <c r="M848" s="1826"/>
      <c r="N848" s="1826"/>
      <c r="O848" s="1826"/>
      <c r="P848" s="1826"/>
      <c r="Q848" s="1826"/>
      <c r="R848" s="1826"/>
      <c r="S848" s="1826"/>
      <c r="T848" s="1826"/>
      <c r="U848" s="1826"/>
      <c r="V848" s="1826"/>
      <c r="W848" s="1826"/>
      <c r="X848" s="1826"/>
      <c r="Y848" s="1826"/>
      <c r="Z848" s="1826"/>
      <c r="AA848" s="1826"/>
      <c r="AB848" s="1826"/>
      <c r="AC848" s="1826"/>
      <c r="AD848" s="1826"/>
      <c r="AE848" s="1826"/>
      <c r="AF848" s="1826"/>
      <c r="AG848" s="1826"/>
    </row>
    <row r="849" spans="1:33" ht="14.25" customHeight="1" thickBot="1"/>
    <row r="850" spans="1:33" ht="29.25" customHeight="1" thickBot="1">
      <c r="A850" s="605">
        <v>23</v>
      </c>
      <c r="D850" s="1705" t="s">
        <v>1808</v>
      </c>
      <c r="E850" s="1705"/>
      <c r="F850" s="1705"/>
      <c r="G850" s="1705"/>
      <c r="H850" s="1705"/>
      <c r="I850" s="1705"/>
      <c r="J850" s="1706" t="s">
        <v>1809</v>
      </c>
      <c r="K850" s="1706"/>
      <c r="L850" s="1706"/>
      <c r="M850" s="1706"/>
      <c r="N850" s="1706"/>
      <c r="O850" s="1706"/>
      <c r="P850" s="1706"/>
      <c r="Q850" s="1706"/>
      <c r="R850" s="1706"/>
      <c r="S850" s="1706"/>
      <c r="T850" s="1706"/>
      <c r="U850" s="1706"/>
      <c r="V850" s="1706" t="s">
        <v>1954</v>
      </c>
      <c r="W850" s="1706"/>
      <c r="X850" s="1706"/>
      <c r="Y850" s="1706"/>
      <c r="Z850" s="1706"/>
      <c r="AA850" s="1706"/>
      <c r="AB850" s="1706"/>
      <c r="AC850" s="1706"/>
      <c r="AD850" s="1706"/>
      <c r="AE850" s="1706"/>
      <c r="AF850" s="1706"/>
      <c r="AG850" s="1706"/>
    </row>
    <row r="851" spans="1:33" ht="14.25" customHeight="1" thickBot="1">
      <c r="D851" s="1705"/>
      <c r="E851" s="1705"/>
      <c r="F851" s="1705"/>
      <c r="G851" s="1705"/>
      <c r="H851" s="1705"/>
      <c r="I851" s="1705"/>
      <c r="J851" s="1705" t="s">
        <v>2128</v>
      </c>
      <c r="K851" s="1705"/>
      <c r="L851" s="1705"/>
      <c r="M851" s="1705"/>
      <c r="N851" s="1705"/>
      <c r="O851" s="1705"/>
      <c r="P851" s="1705"/>
      <c r="Q851" s="1705"/>
      <c r="R851" s="1705"/>
      <c r="S851" s="1705"/>
      <c r="T851" s="1705"/>
      <c r="U851" s="1705"/>
      <c r="V851" s="1705" t="s">
        <v>2128</v>
      </c>
      <c r="W851" s="1705"/>
      <c r="X851" s="1705"/>
      <c r="Y851" s="1705"/>
      <c r="Z851" s="1705"/>
      <c r="AA851" s="1705"/>
      <c r="AB851" s="1705"/>
      <c r="AC851" s="1705"/>
      <c r="AD851" s="1705"/>
      <c r="AE851" s="1705"/>
      <c r="AF851" s="1705"/>
      <c r="AG851" s="1705"/>
    </row>
    <row r="852" spans="1:33" ht="42.75" customHeight="1" thickBot="1">
      <c r="D852" s="1705"/>
      <c r="E852" s="1705"/>
      <c r="F852" s="1705"/>
      <c r="G852" s="1705"/>
      <c r="H852" s="1705"/>
      <c r="I852" s="1705"/>
      <c r="J852" s="1706" t="s">
        <v>2129</v>
      </c>
      <c r="K852" s="1706"/>
      <c r="L852" s="1706"/>
      <c r="M852" s="1706"/>
      <c r="N852" s="1706" t="s">
        <v>2130</v>
      </c>
      <c r="O852" s="1706"/>
      <c r="P852" s="1706"/>
      <c r="Q852" s="1706"/>
      <c r="R852" s="1706" t="s">
        <v>2131</v>
      </c>
      <c r="S852" s="1706"/>
      <c r="T852" s="1706"/>
      <c r="U852" s="1706"/>
      <c r="V852" s="1706" t="s">
        <v>2129</v>
      </c>
      <c r="W852" s="1706"/>
      <c r="X852" s="1706"/>
      <c r="Y852" s="1706"/>
      <c r="Z852" s="1706" t="s">
        <v>2130</v>
      </c>
      <c r="AA852" s="1706"/>
      <c r="AB852" s="1706"/>
      <c r="AC852" s="1706"/>
      <c r="AD852" s="1706" t="s">
        <v>2131</v>
      </c>
      <c r="AE852" s="1706"/>
      <c r="AF852" s="1706"/>
      <c r="AG852" s="1706"/>
    </row>
    <row r="853" spans="1:33" ht="14.25" customHeight="1">
      <c r="D853" s="2307" t="s">
        <v>2126</v>
      </c>
      <c r="E853" s="2308"/>
      <c r="F853" s="2308"/>
      <c r="G853" s="2308"/>
      <c r="H853" s="2308"/>
      <c r="I853" s="2308"/>
      <c r="J853" s="1710" t="e">
        <f>'Notes- SK Template'!#REF!</f>
        <v>#REF!</v>
      </c>
      <c r="K853" s="1710" t="e">
        <f>'Notes- SK Template'!#REF!</f>
        <v>#REF!</v>
      </c>
      <c r="L853" s="1710" t="e">
        <f>'Notes- SK Template'!#REF!</f>
        <v>#REF!</v>
      </c>
      <c r="M853" s="1710" t="e">
        <f>'Notes- SK Template'!#REF!</f>
        <v>#REF!</v>
      </c>
      <c r="N853" s="1710" t="e">
        <f>'Notes- SK Template'!#REF!</f>
        <v>#REF!</v>
      </c>
      <c r="O853" s="1710" t="e">
        <f>'Notes- SK Template'!#REF!</f>
        <v>#REF!</v>
      </c>
      <c r="P853" s="1710" t="e">
        <f>'Notes- SK Template'!#REF!</f>
        <v>#REF!</v>
      </c>
      <c r="Q853" s="1710" t="e">
        <f>'Notes- SK Template'!#REF!</f>
        <v>#REF!</v>
      </c>
      <c r="R853" s="1710" t="e">
        <f>'Notes- SK Template'!#REF!</f>
        <v>#REF!</v>
      </c>
      <c r="S853" s="1710" t="e">
        <f>'Notes- SK Template'!#REF!</f>
        <v>#REF!</v>
      </c>
      <c r="T853" s="1710" t="e">
        <f>'Notes- SK Template'!#REF!</f>
        <v>#REF!</v>
      </c>
      <c r="U853" s="1710" t="e">
        <f>'Notes- SK Template'!#REF!</f>
        <v>#REF!</v>
      </c>
      <c r="V853" s="1710" t="e">
        <f>'Notes- SK Template'!#REF!</f>
        <v>#REF!</v>
      </c>
      <c r="W853" s="1710" t="e">
        <f>'Notes- SK Template'!#REF!</f>
        <v>#REF!</v>
      </c>
      <c r="X853" s="1710" t="e">
        <f>'Notes- SK Template'!#REF!</f>
        <v>#REF!</v>
      </c>
      <c r="Y853" s="1710" t="e">
        <f>'Notes- SK Template'!#REF!</f>
        <v>#REF!</v>
      </c>
      <c r="Z853" s="1710" t="e">
        <f>'Notes- SK Template'!#REF!</f>
        <v>#REF!</v>
      </c>
      <c r="AA853" s="1710" t="e">
        <f>'Notes- SK Template'!#REF!</f>
        <v>#REF!</v>
      </c>
      <c r="AB853" s="1710" t="e">
        <f>'Notes- SK Template'!#REF!</f>
        <v>#REF!</v>
      </c>
      <c r="AC853" s="1710" t="e">
        <f>'Notes- SK Template'!#REF!</f>
        <v>#REF!</v>
      </c>
      <c r="AD853" s="1710" t="e">
        <f>'Notes- SK Template'!#REF!</f>
        <v>#REF!</v>
      </c>
      <c r="AE853" s="1710" t="e">
        <f>'Notes- SK Template'!#REF!</f>
        <v>#REF!</v>
      </c>
      <c r="AF853" s="1710" t="e">
        <f>'Notes- SK Template'!#REF!</f>
        <v>#REF!</v>
      </c>
      <c r="AG853" s="1710" t="e">
        <f>'Notes- SK Template'!#REF!</f>
        <v>#REF!</v>
      </c>
    </row>
    <row r="854" spans="1:33" ht="14.25" customHeight="1">
      <c r="D854" s="2186" t="s">
        <v>2127</v>
      </c>
      <c r="E854" s="1781"/>
      <c r="F854" s="1781"/>
      <c r="G854" s="1781"/>
      <c r="H854" s="1781"/>
      <c r="I854" s="1781"/>
      <c r="J854" s="1679" t="e">
        <f>'Notes- SK Template'!#REF!</f>
        <v>#REF!</v>
      </c>
      <c r="K854" s="1679" t="e">
        <f>'Notes- SK Template'!#REF!</f>
        <v>#REF!</v>
      </c>
      <c r="L854" s="1679" t="e">
        <f>'Notes- SK Template'!#REF!</f>
        <v>#REF!</v>
      </c>
      <c r="M854" s="1679" t="e">
        <f>'Notes- SK Template'!#REF!</f>
        <v>#REF!</v>
      </c>
      <c r="N854" s="1679" t="e">
        <f>'Notes- SK Template'!#REF!</f>
        <v>#REF!</v>
      </c>
      <c r="O854" s="1679" t="e">
        <f>'Notes- SK Template'!#REF!</f>
        <v>#REF!</v>
      </c>
      <c r="P854" s="1679" t="e">
        <f>'Notes- SK Template'!#REF!</f>
        <v>#REF!</v>
      </c>
      <c r="Q854" s="1679" t="e">
        <f>'Notes- SK Template'!#REF!</f>
        <v>#REF!</v>
      </c>
      <c r="R854" s="1679" t="e">
        <f>'Notes- SK Template'!#REF!</f>
        <v>#REF!</v>
      </c>
      <c r="S854" s="1679" t="e">
        <f>'Notes- SK Template'!#REF!</f>
        <v>#REF!</v>
      </c>
      <c r="T854" s="1679" t="e">
        <f>'Notes- SK Template'!#REF!</f>
        <v>#REF!</v>
      </c>
      <c r="U854" s="1679" t="e">
        <f>'Notes- SK Template'!#REF!</f>
        <v>#REF!</v>
      </c>
      <c r="V854" s="1679" t="e">
        <f>'Notes- SK Template'!#REF!</f>
        <v>#REF!</v>
      </c>
      <c r="W854" s="1679" t="e">
        <f>'Notes- SK Template'!#REF!</f>
        <v>#REF!</v>
      </c>
      <c r="X854" s="1679" t="e">
        <f>'Notes- SK Template'!#REF!</f>
        <v>#REF!</v>
      </c>
      <c r="Y854" s="1679" t="e">
        <f>'Notes- SK Template'!#REF!</f>
        <v>#REF!</v>
      </c>
      <c r="Z854" s="1679" t="e">
        <f>'Notes- SK Template'!#REF!</f>
        <v>#REF!</v>
      </c>
      <c r="AA854" s="1679" t="e">
        <f>'Notes- SK Template'!#REF!</f>
        <v>#REF!</v>
      </c>
      <c r="AB854" s="1679" t="e">
        <f>'Notes- SK Template'!#REF!</f>
        <v>#REF!</v>
      </c>
      <c r="AC854" s="1679" t="e">
        <f>'Notes- SK Template'!#REF!</f>
        <v>#REF!</v>
      </c>
      <c r="AD854" s="1679" t="e">
        <f>'Notes- SK Template'!#REF!</f>
        <v>#REF!</v>
      </c>
      <c r="AE854" s="1679" t="e">
        <f>'Notes- SK Template'!#REF!</f>
        <v>#REF!</v>
      </c>
      <c r="AF854" s="1679" t="e">
        <f>'Notes- SK Template'!#REF!</f>
        <v>#REF!</v>
      </c>
      <c r="AG854" s="1679" t="e">
        <f>'Notes- SK Template'!#REF!</f>
        <v>#REF!</v>
      </c>
    </row>
    <row r="855" spans="1:33" ht="14.25" customHeight="1" thickBot="1">
      <c r="D855" s="2357" t="s">
        <v>1821</v>
      </c>
      <c r="E855" s="2357"/>
      <c r="F855" s="2357"/>
      <c r="G855" s="2357"/>
      <c r="H855" s="2357"/>
      <c r="I855" s="2357"/>
      <c r="J855" s="1825" t="e">
        <f>'Notes- SK Template'!#REF!</f>
        <v>#REF!</v>
      </c>
      <c r="K855" s="1825" t="e">
        <f>'Notes- SK Template'!#REF!</f>
        <v>#REF!</v>
      </c>
      <c r="L855" s="1825" t="e">
        <f>'Notes- SK Template'!#REF!</f>
        <v>#REF!</v>
      </c>
      <c r="M855" s="1825" t="e">
        <f>'Notes- SK Template'!#REF!</f>
        <v>#REF!</v>
      </c>
      <c r="N855" s="1825" t="e">
        <f>'Notes- SK Template'!#REF!</f>
        <v>#REF!</v>
      </c>
      <c r="O855" s="1825" t="e">
        <f>'Notes- SK Template'!#REF!</f>
        <v>#REF!</v>
      </c>
      <c r="P855" s="1825" t="e">
        <f>'Notes- SK Template'!#REF!</f>
        <v>#REF!</v>
      </c>
      <c r="Q855" s="1825" t="e">
        <f>'Notes- SK Template'!#REF!</f>
        <v>#REF!</v>
      </c>
      <c r="R855" s="1825" t="e">
        <f>'Notes- SK Template'!#REF!</f>
        <v>#REF!</v>
      </c>
      <c r="S855" s="1825" t="e">
        <f>'Notes- SK Template'!#REF!</f>
        <v>#REF!</v>
      </c>
      <c r="T855" s="1825" t="e">
        <f>'Notes- SK Template'!#REF!</f>
        <v>#REF!</v>
      </c>
      <c r="U855" s="1825" t="e">
        <f>'Notes- SK Template'!#REF!</f>
        <v>#REF!</v>
      </c>
      <c r="V855" s="1825" t="e">
        <f>'Notes- SK Template'!#REF!</f>
        <v>#REF!</v>
      </c>
      <c r="W855" s="1825" t="e">
        <f>'Notes- SK Template'!#REF!</f>
        <v>#REF!</v>
      </c>
      <c r="X855" s="1825" t="e">
        <f>'Notes- SK Template'!#REF!</f>
        <v>#REF!</v>
      </c>
      <c r="Y855" s="1825" t="e">
        <f>'Notes- SK Template'!#REF!</f>
        <v>#REF!</v>
      </c>
      <c r="Z855" s="1825" t="e">
        <f>'Notes- SK Template'!#REF!</f>
        <v>#REF!</v>
      </c>
      <c r="AA855" s="1825" t="e">
        <f>'Notes- SK Template'!#REF!</f>
        <v>#REF!</v>
      </c>
      <c r="AB855" s="1825" t="e">
        <f>'Notes- SK Template'!#REF!</f>
        <v>#REF!</v>
      </c>
      <c r="AC855" s="1825" t="e">
        <f>'Notes- SK Template'!#REF!</f>
        <v>#REF!</v>
      </c>
      <c r="AD855" s="1825" t="e">
        <f>'Notes- SK Template'!#REF!</f>
        <v>#REF!</v>
      </c>
      <c r="AE855" s="1825" t="e">
        <f>'Notes- SK Template'!#REF!</f>
        <v>#REF!</v>
      </c>
      <c r="AF855" s="1825" t="e">
        <f>'Notes- SK Template'!#REF!</f>
        <v>#REF!</v>
      </c>
      <c r="AG855" s="1825" t="e">
        <f>'Notes- SK Template'!#REF!</f>
        <v>#REF!</v>
      </c>
    </row>
    <row r="858" spans="1:33" ht="14.25" customHeight="1">
      <c r="D858" s="590" t="s">
        <v>2132</v>
      </c>
    </row>
    <row r="860" spans="1:33" ht="14.25" customHeight="1">
      <c r="D860" s="1797" t="s">
        <v>2133</v>
      </c>
      <c r="E860" s="1838"/>
      <c r="F860" s="1838"/>
      <c r="G860" s="1838"/>
      <c r="H860" s="1838"/>
      <c r="I860" s="1838"/>
      <c r="J860" s="1838"/>
      <c r="K860" s="1838"/>
      <c r="L860" s="1838"/>
      <c r="M860" s="1838"/>
      <c r="N860" s="1838"/>
      <c r="O860" s="1838"/>
      <c r="P860" s="1838"/>
      <c r="Q860" s="1838"/>
      <c r="R860" s="1838"/>
      <c r="S860" s="1838"/>
      <c r="T860" s="1838"/>
      <c r="U860" s="1838"/>
      <c r="V860" s="1838"/>
      <c r="W860" s="1838"/>
      <c r="X860" s="1838"/>
      <c r="Y860" s="1838"/>
      <c r="Z860" s="1838"/>
      <c r="AA860" s="1838"/>
      <c r="AB860" s="1838"/>
      <c r="AC860" s="1838"/>
      <c r="AD860" s="1838"/>
      <c r="AE860" s="1838"/>
      <c r="AF860" s="1838"/>
      <c r="AG860" s="1838"/>
    </row>
    <row r="861" spans="1:33" ht="14.25" customHeight="1">
      <c r="D861" s="1838"/>
      <c r="E861" s="1838"/>
      <c r="F861" s="1838"/>
      <c r="G861" s="1838"/>
      <c r="H861" s="1838"/>
      <c r="I861" s="1838"/>
      <c r="J861" s="1838"/>
      <c r="K861" s="1838"/>
      <c r="L861" s="1838"/>
      <c r="M861" s="1838"/>
      <c r="N861" s="1838"/>
      <c r="O861" s="1838"/>
      <c r="P861" s="1838"/>
      <c r="Q861" s="1838"/>
      <c r="R861" s="1838"/>
      <c r="S861" s="1838"/>
      <c r="T861" s="1838"/>
      <c r="U861" s="1838"/>
      <c r="V861" s="1838"/>
      <c r="W861" s="1838"/>
      <c r="X861" s="1838"/>
      <c r="Y861" s="1838"/>
      <c r="Z861" s="1838"/>
      <c r="AA861" s="1838"/>
      <c r="AB861" s="1838"/>
      <c r="AC861" s="1838"/>
      <c r="AD861" s="1838"/>
      <c r="AE861" s="1838"/>
      <c r="AF861" s="1838"/>
      <c r="AG861" s="1838"/>
    </row>
    <row r="863" spans="1:33" ht="14.25" customHeight="1">
      <c r="D863" s="1797" t="s">
        <v>3081</v>
      </c>
      <c r="E863" s="1838"/>
      <c r="F863" s="1838"/>
      <c r="G863" s="1838"/>
      <c r="H863" s="1838"/>
      <c r="I863" s="1838"/>
      <c r="J863" s="1838"/>
      <c r="K863" s="1838"/>
      <c r="L863" s="1838"/>
      <c r="M863" s="1838"/>
      <c r="N863" s="1838"/>
      <c r="O863" s="1838"/>
      <c r="P863" s="1838"/>
      <c r="Q863" s="1838"/>
      <c r="R863" s="1838"/>
      <c r="S863" s="1838"/>
      <c r="T863" s="1838"/>
      <c r="U863" s="1838"/>
      <c r="V863" s="1838"/>
      <c r="W863" s="1838"/>
      <c r="X863" s="1838"/>
      <c r="Y863" s="1838"/>
      <c r="Z863" s="1838"/>
      <c r="AA863" s="1838"/>
      <c r="AB863" s="1838"/>
      <c r="AC863" s="1838"/>
      <c r="AD863" s="1838"/>
      <c r="AE863" s="1838"/>
      <c r="AF863" s="1838"/>
      <c r="AG863" s="1838"/>
    </row>
    <row r="864" spans="1:33" ht="14.25" customHeight="1">
      <c r="D864" s="1838"/>
      <c r="E864" s="1838"/>
      <c r="F864" s="1838"/>
      <c r="G864" s="1838"/>
      <c r="H864" s="1838"/>
      <c r="I864" s="1838"/>
      <c r="J864" s="1838"/>
      <c r="K864" s="1838"/>
      <c r="L864" s="1838"/>
      <c r="M864" s="1838"/>
      <c r="N864" s="1838"/>
      <c r="O864" s="1838"/>
      <c r="P864" s="1838"/>
      <c r="Q864" s="1838"/>
      <c r="R864" s="1838"/>
      <c r="S864" s="1838"/>
      <c r="T864" s="1838"/>
      <c r="U864" s="1838"/>
      <c r="V864" s="1838"/>
      <c r="W864" s="1838"/>
      <c r="X864" s="1838"/>
      <c r="Y864" s="1838"/>
      <c r="Z864" s="1838"/>
      <c r="AA864" s="1838"/>
      <c r="AB864" s="1838"/>
      <c r="AC864" s="1838"/>
      <c r="AD864" s="1838"/>
      <c r="AE864" s="1838"/>
      <c r="AF864" s="1838"/>
      <c r="AG864" s="1838"/>
    </row>
    <row r="866" spans="1:33" ht="14.25" customHeight="1">
      <c r="D866" s="2177" t="s">
        <v>2134</v>
      </c>
      <c r="E866" s="1767"/>
      <c r="F866" s="1767"/>
      <c r="G866" s="1767"/>
      <c r="H866" s="1767"/>
      <c r="I866" s="1767"/>
      <c r="J866" s="1767"/>
      <c r="K866" s="1767"/>
      <c r="L866" s="1767"/>
      <c r="M866" s="1767"/>
      <c r="N866" s="1767"/>
      <c r="O866" s="1767"/>
      <c r="P866" s="1767"/>
      <c r="Q866" s="1767"/>
      <c r="R866" s="1767"/>
      <c r="S866" s="1767"/>
      <c r="T866" s="1767"/>
      <c r="U866" s="1767"/>
      <c r="V866" s="1767"/>
      <c r="W866" s="1767"/>
      <c r="X866" s="1767"/>
      <c r="Y866" s="1767"/>
      <c r="Z866" s="1767"/>
      <c r="AA866" s="1767"/>
      <c r="AB866" s="1767"/>
      <c r="AC866" s="1767"/>
      <c r="AD866" s="1767"/>
      <c r="AE866" s="1767"/>
      <c r="AF866" s="1767"/>
      <c r="AG866" s="1767"/>
    </row>
    <row r="867" spans="1:33" ht="14.25" customHeight="1" thickBot="1"/>
    <row r="868" spans="1:33" ht="15.75" customHeight="1" thickBot="1">
      <c r="A868" s="605" t="s">
        <v>1425</v>
      </c>
      <c r="D868" s="1705" t="s">
        <v>1808</v>
      </c>
      <c r="E868" s="1705"/>
      <c r="F868" s="1705"/>
      <c r="G868" s="1705"/>
      <c r="H868" s="1705"/>
      <c r="I868" s="1705"/>
      <c r="J868" s="1705"/>
      <c r="K868" s="1705"/>
      <c r="L868" s="1705"/>
      <c r="M868" s="1705"/>
      <c r="N868" s="1705"/>
      <c r="O868" s="1705"/>
      <c r="P868" s="1705"/>
      <c r="Q868" s="1705"/>
      <c r="R868" s="1705" t="s">
        <v>1954</v>
      </c>
      <c r="S868" s="1705"/>
      <c r="T868" s="1705"/>
      <c r="U868" s="1705"/>
      <c r="V868" s="1705"/>
      <c r="W868" s="1705"/>
      <c r="X868" s="1705"/>
      <c r="Y868" s="1705"/>
      <c r="Z868" s="1705"/>
      <c r="AA868" s="1705"/>
      <c r="AB868" s="1705"/>
      <c r="AC868" s="1705"/>
      <c r="AD868" s="1705"/>
      <c r="AE868" s="1705"/>
      <c r="AF868" s="1705"/>
      <c r="AG868" s="1705"/>
    </row>
    <row r="869" spans="1:33" ht="15.75" customHeight="1" thickBot="1">
      <c r="D869" s="2348" t="s">
        <v>2135</v>
      </c>
      <c r="E869" s="2349"/>
      <c r="F869" s="2349"/>
      <c r="G869" s="2349"/>
      <c r="H869" s="2349"/>
      <c r="I869" s="2349"/>
      <c r="J869" s="2349"/>
      <c r="K869" s="2349"/>
      <c r="L869" s="2349"/>
      <c r="M869" s="2349"/>
      <c r="N869" s="2349"/>
      <c r="O869" s="2349"/>
      <c r="P869" s="2349"/>
      <c r="Q869" s="2350"/>
      <c r="R869" s="2354" t="e">
        <f>'Notes- SK Template'!#REF!</f>
        <v>#REF!</v>
      </c>
      <c r="S869" s="2355" t="e">
        <f>'Notes- SK Template'!#REF!</f>
        <v>#REF!</v>
      </c>
      <c r="T869" s="2355" t="e">
        <f>'Notes- SK Template'!#REF!</f>
        <v>#REF!</v>
      </c>
      <c r="U869" s="2355" t="e">
        <f>'Notes- SK Template'!#REF!</f>
        <v>#REF!</v>
      </c>
      <c r="V869" s="2355" t="e">
        <f>'Notes- SK Template'!#REF!</f>
        <v>#REF!</v>
      </c>
      <c r="W869" s="2355" t="e">
        <f>'Notes- SK Template'!#REF!</f>
        <v>#REF!</v>
      </c>
      <c r="X869" s="2355" t="e">
        <f>'Notes- SK Template'!#REF!</f>
        <v>#REF!</v>
      </c>
      <c r="Y869" s="2355" t="e">
        <f>'Notes- SK Template'!#REF!</f>
        <v>#REF!</v>
      </c>
      <c r="Z869" s="2355" t="e">
        <f>'Notes- SK Template'!#REF!</f>
        <v>#REF!</v>
      </c>
      <c r="AA869" s="2355" t="e">
        <f>'Notes- SK Template'!#REF!</f>
        <v>#REF!</v>
      </c>
      <c r="AB869" s="2355" t="e">
        <f>'Notes- SK Template'!#REF!</f>
        <v>#REF!</v>
      </c>
      <c r="AC869" s="2355" t="e">
        <f>'Notes- SK Template'!#REF!</f>
        <v>#REF!</v>
      </c>
      <c r="AD869" s="2355" t="e">
        <f>'Notes- SK Template'!#REF!</f>
        <v>#REF!</v>
      </c>
      <c r="AE869" s="2355" t="e">
        <f>'Notes- SK Template'!#REF!</f>
        <v>#REF!</v>
      </c>
      <c r="AF869" s="2355" t="e">
        <f>'Notes- SK Template'!#REF!</f>
        <v>#REF!</v>
      </c>
      <c r="AG869" s="2356" t="e">
        <f>'Notes- SK Template'!#REF!</f>
        <v>#REF!</v>
      </c>
    </row>
    <row r="870" spans="1:33" ht="15.75" customHeight="1" thickBot="1">
      <c r="D870" s="2348" t="s">
        <v>2136</v>
      </c>
      <c r="E870" s="2349"/>
      <c r="F870" s="2349"/>
      <c r="G870" s="2349"/>
      <c r="H870" s="2349"/>
      <c r="I870" s="2349"/>
      <c r="J870" s="2349"/>
      <c r="K870" s="2349"/>
      <c r="L870" s="2349"/>
      <c r="M870" s="2349"/>
      <c r="N870" s="2349"/>
      <c r="O870" s="2349"/>
      <c r="P870" s="2349"/>
      <c r="Q870" s="2350"/>
      <c r="R870" s="1705" t="s">
        <v>1809</v>
      </c>
      <c r="S870" s="1705"/>
      <c r="T870" s="1705"/>
      <c r="U870" s="1705"/>
      <c r="V870" s="1705"/>
      <c r="W870" s="1705"/>
      <c r="X870" s="1705"/>
      <c r="Y870" s="1705"/>
      <c r="Z870" s="1705"/>
      <c r="AA870" s="1705"/>
      <c r="AB870" s="1705"/>
      <c r="AC870" s="1705"/>
      <c r="AD870" s="1705"/>
      <c r="AE870" s="1705"/>
      <c r="AF870" s="1705"/>
      <c r="AG870" s="1705"/>
    </row>
    <row r="871" spans="1:33" ht="15.75" customHeight="1">
      <c r="D871" s="2351" t="s">
        <v>2137</v>
      </c>
      <c r="E871" s="2352"/>
      <c r="F871" s="2352"/>
      <c r="G871" s="2352"/>
      <c r="H871" s="2352"/>
      <c r="I871" s="2352"/>
      <c r="J871" s="2352"/>
      <c r="K871" s="2352"/>
      <c r="L871" s="2352"/>
      <c r="M871" s="2352"/>
      <c r="N871" s="2352"/>
      <c r="O871" s="2352"/>
      <c r="P871" s="2352"/>
      <c r="Q871" s="2353"/>
      <c r="R871" s="1859" t="e">
        <f>'Notes- SK Template'!#REF!</f>
        <v>#REF!</v>
      </c>
      <c r="S871" s="1859" t="e">
        <f>'Notes- SK Template'!#REF!</f>
        <v>#REF!</v>
      </c>
      <c r="T871" s="1859" t="e">
        <f>'Notes- SK Template'!#REF!</f>
        <v>#REF!</v>
      </c>
      <c r="U871" s="1859" t="e">
        <f>'Notes- SK Template'!#REF!</f>
        <v>#REF!</v>
      </c>
      <c r="V871" s="1859" t="e">
        <f>'Notes- SK Template'!#REF!</f>
        <v>#REF!</v>
      </c>
      <c r="W871" s="1859" t="e">
        <f>'Notes- SK Template'!#REF!</f>
        <v>#REF!</v>
      </c>
      <c r="X871" s="1859" t="e">
        <f>'Notes- SK Template'!#REF!</f>
        <v>#REF!</v>
      </c>
      <c r="Y871" s="1859" t="e">
        <f>'Notes- SK Template'!#REF!</f>
        <v>#REF!</v>
      </c>
      <c r="Z871" s="1859" t="e">
        <f>'Notes- SK Template'!#REF!</f>
        <v>#REF!</v>
      </c>
      <c r="AA871" s="1859" t="e">
        <f>'Notes- SK Template'!#REF!</f>
        <v>#REF!</v>
      </c>
      <c r="AB871" s="1859" t="e">
        <f>'Notes- SK Template'!#REF!</f>
        <v>#REF!</v>
      </c>
      <c r="AC871" s="1859" t="e">
        <f>'Notes- SK Template'!#REF!</f>
        <v>#REF!</v>
      </c>
      <c r="AD871" s="1859" t="e">
        <f>'Notes- SK Template'!#REF!</f>
        <v>#REF!</v>
      </c>
      <c r="AE871" s="1859" t="e">
        <f>'Notes- SK Template'!#REF!</f>
        <v>#REF!</v>
      </c>
      <c r="AF871" s="1859" t="e">
        <f>'Notes- SK Template'!#REF!</f>
        <v>#REF!</v>
      </c>
      <c r="AG871" s="1859" t="e">
        <f>'Notes- SK Template'!#REF!</f>
        <v>#REF!</v>
      </c>
    </row>
    <row r="872" spans="1:33" ht="15.75" customHeight="1">
      <c r="D872" s="1786" t="s">
        <v>2138</v>
      </c>
      <c r="E872" s="1787"/>
      <c r="F872" s="1787"/>
      <c r="G872" s="1787"/>
      <c r="H872" s="1787"/>
      <c r="I872" s="1787"/>
      <c r="J872" s="1787"/>
      <c r="K872" s="1787"/>
      <c r="L872" s="1787"/>
      <c r="M872" s="1787"/>
      <c r="N872" s="1787"/>
      <c r="O872" s="1787"/>
      <c r="P872" s="1787"/>
      <c r="Q872" s="1788"/>
      <c r="R872" s="1679" t="e">
        <f>'Notes- SK Template'!#REF!</f>
        <v>#REF!</v>
      </c>
      <c r="S872" s="1679" t="e">
        <f>'Notes- SK Template'!#REF!</f>
        <v>#REF!</v>
      </c>
      <c r="T872" s="1679" t="e">
        <f>'Notes- SK Template'!#REF!</f>
        <v>#REF!</v>
      </c>
      <c r="U872" s="1679" t="e">
        <f>'Notes- SK Template'!#REF!</f>
        <v>#REF!</v>
      </c>
      <c r="V872" s="1679" t="e">
        <f>'Notes- SK Template'!#REF!</f>
        <v>#REF!</v>
      </c>
      <c r="W872" s="1679" t="e">
        <f>'Notes- SK Template'!#REF!</f>
        <v>#REF!</v>
      </c>
      <c r="X872" s="1679" t="e">
        <f>'Notes- SK Template'!#REF!</f>
        <v>#REF!</v>
      </c>
      <c r="Y872" s="1679" t="e">
        <f>'Notes- SK Template'!#REF!</f>
        <v>#REF!</v>
      </c>
      <c r="Z872" s="1679" t="e">
        <f>'Notes- SK Template'!#REF!</f>
        <v>#REF!</v>
      </c>
      <c r="AA872" s="1679" t="e">
        <f>'Notes- SK Template'!#REF!</f>
        <v>#REF!</v>
      </c>
      <c r="AB872" s="1679" t="e">
        <f>'Notes- SK Template'!#REF!</f>
        <v>#REF!</v>
      </c>
      <c r="AC872" s="1679" t="e">
        <f>'Notes- SK Template'!#REF!</f>
        <v>#REF!</v>
      </c>
      <c r="AD872" s="1679" t="e">
        <f>'Notes- SK Template'!#REF!</f>
        <v>#REF!</v>
      </c>
      <c r="AE872" s="1679" t="e">
        <f>'Notes- SK Template'!#REF!</f>
        <v>#REF!</v>
      </c>
      <c r="AF872" s="1679" t="e">
        <f>'Notes- SK Template'!#REF!</f>
        <v>#REF!</v>
      </c>
      <c r="AG872" s="1679" t="e">
        <f>'Notes- SK Template'!#REF!</f>
        <v>#REF!</v>
      </c>
    </row>
    <row r="873" spans="1:33" ht="15.75" customHeight="1">
      <c r="D873" s="1786" t="s">
        <v>2139</v>
      </c>
      <c r="E873" s="1787"/>
      <c r="F873" s="1787"/>
      <c r="G873" s="1787"/>
      <c r="H873" s="1787"/>
      <c r="I873" s="1787"/>
      <c r="J873" s="1787"/>
      <c r="K873" s="1787"/>
      <c r="L873" s="1787"/>
      <c r="M873" s="1787"/>
      <c r="N873" s="1787"/>
      <c r="O873" s="1787"/>
      <c r="P873" s="1787"/>
      <c r="Q873" s="1788"/>
      <c r="R873" s="1679" t="e">
        <f>'Notes- SK Template'!#REF!</f>
        <v>#REF!</v>
      </c>
      <c r="S873" s="1679" t="e">
        <f>'Notes- SK Template'!#REF!</f>
        <v>#REF!</v>
      </c>
      <c r="T873" s="1679" t="e">
        <f>'Notes- SK Template'!#REF!</f>
        <v>#REF!</v>
      </c>
      <c r="U873" s="1679" t="e">
        <f>'Notes- SK Template'!#REF!</f>
        <v>#REF!</v>
      </c>
      <c r="V873" s="1679" t="e">
        <f>'Notes- SK Template'!#REF!</f>
        <v>#REF!</v>
      </c>
      <c r="W873" s="1679" t="e">
        <f>'Notes- SK Template'!#REF!</f>
        <v>#REF!</v>
      </c>
      <c r="X873" s="1679" t="e">
        <f>'Notes- SK Template'!#REF!</f>
        <v>#REF!</v>
      </c>
      <c r="Y873" s="1679" t="e">
        <f>'Notes- SK Template'!#REF!</f>
        <v>#REF!</v>
      </c>
      <c r="Z873" s="1679" t="e">
        <f>'Notes- SK Template'!#REF!</f>
        <v>#REF!</v>
      </c>
      <c r="AA873" s="1679" t="e">
        <f>'Notes- SK Template'!#REF!</f>
        <v>#REF!</v>
      </c>
      <c r="AB873" s="1679" t="e">
        <f>'Notes- SK Template'!#REF!</f>
        <v>#REF!</v>
      </c>
      <c r="AC873" s="1679" t="e">
        <f>'Notes- SK Template'!#REF!</f>
        <v>#REF!</v>
      </c>
      <c r="AD873" s="1679" t="e">
        <f>'Notes- SK Template'!#REF!</f>
        <v>#REF!</v>
      </c>
      <c r="AE873" s="1679" t="e">
        <f>'Notes- SK Template'!#REF!</f>
        <v>#REF!</v>
      </c>
      <c r="AF873" s="1679" t="e">
        <f>'Notes- SK Template'!#REF!</f>
        <v>#REF!</v>
      </c>
      <c r="AG873" s="1679" t="e">
        <f>'Notes- SK Template'!#REF!</f>
        <v>#REF!</v>
      </c>
    </row>
    <row r="874" spans="1:33" ht="15.75" customHeight="1">
      <c r="D874" s="1786" t="s">
        <v>2140</v>
      </c>
      <c r="E874" s="1787"/>
      <c r="F874" s="1787"/>
      <c r="G874" s="1787"/>
      <c r="H874" s="1787"/>
      <c r="I874" s="1787"/>
      <c r="J874" s="1787"/>
      <c r="K874" s="1787"/>
      <c r="L874" s="1787"/>
      <c r="M874" s="1787"/>
      <c r="N874" s="1787"/>
      <c r="O874" s="1787"/>
      <c r="P874" s="1787"/>
      <c r="Q874" s="1788"/>
      <c r="R874" s="1679" t="e">
        <f>'Notes- SK Template'!#REF!</f>
        <v>#REF!</v>
      </c>
      <c r="S874" s="1679" t="e">
        <f>'Notes- SK Template'!#REF!</f>
        <v>#REF!</v>
      </c>
      <c r="T874" s="1679" t="e">
        <f>'Notes- SK Template'!#REF!</f>
        <v>#REF!</v>
      </c>
      <c r="U874" s="1679" t="e">
        <f>'Notes- SK Template'!#REF!</f>
        <v>#REF!</v>
      </c>
      <c r="V874" s="1679" t="e">
        <f>'Notes- SK Template'!#REF!</f>
        <v>#REF!</v>
      </c>
      <c r="W874" s="1679" t="e">
        <f>'Notes- SK Template'!#REF!</f>
        <v>#REF!</v>
      </c>
      <c r="X874" s="1679" t="e">
        <f>'Notes- SK Template'!#REF!</f>
        <v>#REF!</v>
      </c>
      <c r="Y874" s="1679" t="e">
        <f>'Notes- SK Template'!#REF!</f>
        <v>#REF!</v>
      </c>
      <c r="Z874" s="1679" t="e">
        <f>'Notes- SK Template'!#REF!</f>
        <v>#REF!</v>
      </c>
      <c r="AA874" s="1679" t="e">
        <f>'Notes- SK Template'!#REF!</f>
        <v>#REF!</v>
      </c>
      <c r="AB874" s="1679" t="e">
        <f>'Notes- SK Template'!#REF!</f>
        <v>#REF!</v>
      </c>
      <c r="AC874" s="1679" t="e">
        <f>'Notes- SK Template'!#REF!</f>
        <v>#REF!</v>
      </c>
      <c r="AD874" s="1679" t="e">
        <f>'Notes- SK Template'!#REF!</f>
        <v>#REF!</v>
      </c>
      <c r="AE874" s="1679" t="e">
        <f>'Notes- SK Template'!#REF!</f>
        <v>#REF!</v>
      </c>
      <c r="AF874" s="1679" t="e">
        <f>'Notes- SK Template'!#REF!</f>
        <v>#REF!</v>
      </c>
      <c r="AG874" s="1679" t="e">
        <f>'Notes- SK Template'!#REF!</f>
        <v>#REF!</v>
      </c>
    </row>
    <row r="875" spans="1:33" ht="15.75" customHeight="1">
      <c r="D875" s="1786" t="s">
        <v>2141</v>
      </c>
      <c r="E875" s="1787"/>
      <c r="F875" s="1787"/>
      <c r="G875" s="1787"/>
      <c r="H875" s="1787"/>
      <c r="I875" s="1787"/>
      <c r="J875" s="1787"/>
      <c r="K875" s="1787"/>
      <c r="L875" s="1787"/>
      <c r="M875" s="1787"/>
      <c r="N875" s="1787"/>
      <c r="O875" s="1787"/>
      <c r="P875" s="1787"/>
      <c r="Q875" s="1788"/>
      <c r="R875" s="1679" t="e">
        <f>'Notes- SK Template'!#REF!</f>
        <v>#REF!</v>
      </c>
      <c r="S875" s="1679" t="e">
        <f>'Notes- SK Template'!#REF!</f>
        <v>#REF!</v>
      </c>
      <c r="T875" s="1679" t="e">
        <f>'Notes- SK Template'!#REF!</f>
        <v>#REF!</v>
      </c>
      <c r="U875" s="1679" t="e">
        <f>'Notes- SK Template'!#REF!</f>
        <v>#REF!</v>
      </c>
      <c r="V875" s="1679" t="e">
        <f>'Notes- SK Template'!#REF!</f>
        <v>#REF!</v>
      </c>
      <c r="W875" s="1679" t="e">
        <f>'Notes- SK Template'!#REF!</f>
        <v>#REF!</v>
      </c>
      <c r="X875" s="1679" t="e">
        <f>'Notes- SK Template'!#REF!</f>
        <v>#REF!</v>
      </c>
      <c r="Y875" s="1679" t="e">
        <f>'Notes- SK Template'!#REF!</f>
        <v>#REF!</v>
      </c>
      <c r="Z875" s="1679" t="e">
        <f>'Notes- SK Template'!#REF!</f>
        <v>#REF!</v>
      </c>
      <c r="AA875" s="1679" t="e">
        <f>'Notes- SK Template'!#REF!</f>
        <v>#REF!</v>
      </c>
      <c r="AB875" s="1679" t="e">
        <f>'Notes- SK Template'!#REF!</f>
        <v>#REF!</v>
      </c>
      <c r="AC875" s="1679" t="e">
        <f>'Notes- SK Template'!#REF!</f>
        <v>#REF!</v>
      </c>
      <c r="AD875" s="1679" t="e">
        <f>'Notes- SK Template'!#REF!</f>
        <v>#REF!</v>
      </c>
      <c r="AE875" s="1679" t="e">
        <f>'Notes- SK Template'!#REF!</f>
        <v>#REF!</v>
      </c>
      <c r="AF875" s="1679" t="e">
        <f>'Notes- SK Template'!#REF!</f>
        <v>#REF!</v>
      </c>
      <c r="AG875" s="1679" t="e">
        <f>'Notes- SK Template'!#REF!</f>
        <v>#REF!</v>
      </c>
    </row>
    <row r="876" spans="1:33" ht="15.75" customHeight="1">
      <c r="D876" s="1786" t="s">
        <v>2142</v>
      </c>
      <c r="E876" s="1787"/>
      <c r="F876" s="1787"/>
      <c r="G876" s="1787"/>
      <c r="H876" s="1787"/>
      <c r="I876" s="1787"/>
      <c r="J876" s="1787"/>
      <c r="K876" s="1787"/>
      <c r="L876" s="1787"/>
      <c r="M876" s="1787"/>
      <c r="N876" s="1787"/>
      <c r="O876" s="1787"/>
      <c r="P876" s="1787"/>
      <c r="Q876" s="1788"/>
      <c r="R876" s="1679" t="e">
        <f>'Notes- SK Template'!#REF!</f>
        <v>#REF!</v>
      </c>
      <c r="S876" s="1679" t="e">
        <f>'Notes- SK Template'!#REF!</f>
        <v>#REF!</v>
      </c>
      <c r="T876" s="1679" t="e">
        <f>'Notes- SK Template'!#REF!</f>
        <v>#REF!</v>
      </c>
      <c r="U876" s="1679" t="e">
        <f>'Notes- SK Template'!#REF!</f>
        <v>#REF!</v>
      </c>
      <c r="V876" s="1679" t="e">
        <f>'Notes- SK Template'!#REF!</f>
        <v>#REF!</v>
      </c>
      <c r="W876" s="1679" t="e">
        <f>'Notes- SK Template'!#REF!</f>
        <v>#REF!</v>
      </c>
      <c r="X876" s="1679" t="e">
        <f>'Notes- SK Template'!#REF!</f>
        <v>#REF!</v>
      </c>
      <c r="Y876" s="1679" t="e">
        <f>'Notes- SK Template'!#REF!</f>
        <v>#REF!</v>
      </c>
      <c r="Z876" s="1679" t="e">
        <f>'Notes- SK Template'!#REF!</f>
        <v>#REF!</v>
      </c>
      <c r="AA876" s="1679" t="e">
        <f>'Notes- SK Template'!#REF!</f>
        <v>#REF!</v>
      </c>
      <c r="AB876" s="1679" t="e">
        <f>'Notes- SK Template'!#REF!</f>
        <v>#REF!</v>
      </c>
      <c r="AC876" s="1679" t="e">
        <f>'Notes- SK Template'!#REF!</f>
        <v>#REF!</v>
      </c>
      <c r="AD876" s="1679" t="e">
        <f>'Notes- SK Template'!#REF!</f>
        <v>#REF!</v>
      </c>
      <c r="AE876" s="1679" t="e">
        <f>'Notes- SK Template'!#REF!</f>
        <v>#REF!</v>
      </c>
      <c r="AF876" s="1679" t="e">
        <f>'Notes- SK Template'!#REF!</f>
        <v>#REF!</v>
      </c>
      <c r="AG876" s="1679" t="e">
        <f>'Notes- SK Template'!#REF!</f>
        <v>#REF!</v>
      </c>
    </row>
    <row r="877" spans="1:33" ht="15.75" customHeight="1">
      <c r="D877" s="1786" t="s">
        <v>2143</v>
      </c>
      <c r="E877" s="1787"/>
      <c r="F877" s="1787"/>
      <c r="G877" s="1787"/>
      <c r="H877" s="1787"/>
      <c r="I877" s="1787"/>
      <c r="J877" s="1787"/>
      <c r="K877" s="1787"/>
      <c r="L877" s="1787"/>
      <c r="M877" s="1787"/>
      <c r="N877" s="1787"/>
      <c r="O877" s="1787"/>
      <c r="P877" s="1787"/>
      <c r="Q877" s="1788"/>
      <c r="R877" s="1679" t="e">
        <f>'Notes- SK Template'!#REF!</f>
        <v>#REF!</v>
      </c>
      <c r="S877" s="1679" t="e">
        <f>'Notes- SK Template'!#REF!</f>
        <v>#REF!</v>
      </c>
      <c r="T877" s="1679" t="e">
        <f>'Notes- SK Template'!#REF!</f>
        <v>#REF!</v>
      </c>
      <c r="U877" s="1679" t="e">
        <f>'Notes- SK Template'!#REF!</f>
        <v>#REF!</v>
      </c>
      <c r="V877" s="1679" t="e">
        <f>'Notes- SK Template'!#REF!</f>
        <v>#REF!</v>
      </c>
      <c r="W877" s="1679" t="e">
        <f>'Notes- SK Template'!#REF!</f>
        <v>#REF!</v>
      </c>
      <c r="X877" s="1679" t="e">
        <f>'Notes- SK Template'!#REF!</f>
        <v>#REF!</v>
      </c>
      <c r="Y877" s="1679" t="e">
        <f>'Notes- SK Template'!#REF!</f>
        <v>#REF!</v>
      </c>
      <c r="Z877" s="1679" t="e">
        <f>'Notes- SK Template'!#REF!</f>
        <v>#REF!</v>
      </c>
      <c r="AA877" s="1679" t="e">
        <f>'Notes- SK Template'!#REF!</f>
        <v>#REF!</v>
      </c>
      <c r="AB877" s="1679" t="e">
        <f>'Notes- SK Template'!#REF!</f>
        <v>#REF!</v>
      </c>
      <c r="AC877" s="1679" t="e">
        <f>'Notes- SK Template'!#REF!</f>
        <v>#REF!</v>
      </c>
      <c r="AD877" s="1679" t="e">
        <f>'Notes- SK Template'!#REF!</f>
        <v>#REF!</v>
      </c>
      <c r="AE877" s="1679" t="e">
        <f>'Notes- SK Template'!#REF!</f>
        <v>#REF!</v>
      </c>
      <c r="AF877" s="1679" t="e">
        <f>'Notes- SK Template'!#REF!</f>
        <v>#REF!</v>
      </c>
      <c r="AG877" s="1679" t="e">
        <f>'Notes- SK Template'!#REF!</f>
        <v>#REF!</v>
      </c>
    </row>
    <row r="878" spans="1:33" ht="15.75" customHeight="1">
      <c r="D878" s="1786" t="s">
        <v>2144</v>
      </c>
      <c r="E878" s="1787"/>
      <c r="F878" s="1787"/>
      <c r="G878" s="1787"/>
      <c r="H878" s="1787"/>
      <c r="I878" s="1787"/>
      <c r="J878" s="1787"/>
      <c r="K878" s="1787"/>
      <c r="L878" s="1787"/>
      <c r="M878" s="1787"/>
      <c r="N878" s="1787"/>
      <c r="O878" s="1787"/>
      <c r="P878" s="1787"/>
      <c r="Q878" s="1788"/>
      <c r="R878" s="1679" t="e">
        <f>'Notes- SK Template'!#REF!</f>
        <v>#REF!</v>
      </c>
      <c r="S878" s="1679" t="e">
        <f>'Notes- SK Template'!#REF!</f>
        <v>#REF!</v>
      </c>
      <c r="T878" s="1679" t="e">
        <f>'Notes- SK Template'!#REF!</f>
        <v>#REF!</v>
      </c>
      <c r="U878" s="1679" t="e">
        <f>'Notes- SK Template'!#REF!</f>
        <v>#REF!</v>
      </c>
      <c r="V878" s="1679" t="e">
        <f>'Notes- SK Template'!#REF!</f>
        <v>#REF!</v>
      </c>
      <c r="W878" s="1679" t="e">
        <f>'Notes- SK Template'!#REF!</f>
        <v>#REF!</v>
      </c>
      <c r="X878" s="1679" t="e">
        <f>'Notes- SK Template'!#REF!</f>
        <v>#REF!</v>
      </c>
      <c r="Y878" s="1679" t="e">
        <f>'Notes- SK Template'!#REF!</f>
        <v>#REF!</v>
      </c>
      <c r="Z878" s="1679" t="e">
        <f>'Notes- SK Template'!#REF!</f>
        <v>#REF!</v>
      </c>
      <c r="AA878" s="1679" t="e">
        <f>'Notes- SK Template'!#REF!</f>
        <v>#REF!</v>
      </c>
      <c r="AB878" s="1679" t="e">
        <f>'Notes- SK Template'!#REF!</f>
        <v>#REF!</v>
      </c>
      <c r="AC878" s="1679" t="e">
        <f>'Notes- SK Template'!#REF!</f>
        <v>#REF!</v>
      </c>
      <c r="AD878" s="1679" t="e">
        <f>'Notes- SK Template'!#REF!</f>
        <v>#REF!</v>
      </c>
      <c r="AE878" s="1679" t="e">
        <f>'Notes- SK Template'!#REF!</f>
        <v>#REF!</v>
      </c>
      <c r="AF878" s="1679" t="e">
        <f>'Notes- SK Template'!#REF!</f>
        <v>#REF!</v>
      </c>
      <c r="AG878" s="1679" t="e">
        <f>'Notes- SK Template'!#REF!</f>
        <v>#REF!</v>
      </c>
    </row>
    <row r="879" spans="1:33" ht="15.75" customHeight="1" thickBot="1">
      <c r="D879" s="2330" t="s">
        <v>1821</v>
      </c>
      <c r="E879" s="2331"/>
      <c r="F879" s="2331"/>
      <c r="G879" s="2331"/>
      <c r="H879" s="2331"/>
      <c r="I879" s="2331"/>
      <c r="J879" s="2331"/>
      <c r="K879" s="2331"/>
      <c r="L879" s="2331"/>
      <c r="M879" s="2331"/>
      <c r="N879" s="2331"/>
      <c r="O879" s="2331"/>
      <c r="P879" s="2331"/>
      <c r="Q879" s="2332"/>
      <c r="R879" s="1855" t="e">
        <f>'Notes- SK Template'!#REF!</f>
        <v>#REF!</v>
      </c>
      <c r="S879" s="1856" t="e">
        <f>'Notes- SK Template'!#REF!</f>
        <v>#REF!</v>
      </c>
      <c r="T879" s="1856" t="e">
        <f>'Notes- SK Template'!#REF!</f>
        <v>#REF!</v>
      </c>
      <c r="U879" s="1856" t="e">
        <f>'Notes- SK Template'!#REF!</f>
        <v>#REF!</v>
      </c>
      <c r="V879" s="1856" t="e">
        <f>'Notes- SK Template'!#REF!</f>
        <v>#REF!</v>
      </c>
      <c r="W879" s="1856" t="e">
        <f>'Notes- SK Template'!#REF!</f>
        <v>#REF!</v>
      </c>
      <c r="X879" s="1856" t="e">
        <f>'Notes- SK Template'!#REF!</f>
        <v>#REF!</v>
      </c>
      <c r="Y879" s="1856" t="e">
        <f>'Notes- SK Template'!#REF!</f>
        <v>#REF!</v>
      </c>
      <c r="Z879" s="1856" t="e">
        <f>'Notes- SK Template'!#REF!</f>
        <v>#REF!</v>
      </c>
      <c r="AA879" s="1856" t="e">
        <f>'Notes- SK Template'!#REF!</f>
        <v>#REF!</v>
      </c>
      <c r="AB879" s="1856" t="e">
        <f>'Notes- SK Template'!#REF!</f>
        <v>#REF!</v>
      </c>
      <c r="AC879" s="1856" t="e">
        <f>'Notes- SK Template'!#REF!</f>
        <v>#REF!</v>
      </c>
      <c r="AD879" s="1856" t="e">
        <f>'Notes- SK Template'!#REF!</f>
        <v>#REF!</v>
      </c>
      <c r="AE879" s="1856" t="e">
        <f>'Notes- SK Template'!#REF!</f>
        <v>#REF!</v>
      </c>
      <c r="AF879" s="1856" t="e">
        <f>'Notes- SK Template'!#REF!</f>
        <v>#REF!</v>
      </c>
      <c r="AG879" s="1857" t="e">
        <f>'Notes- SK Template'!#REF!</f>
        <v>#REF!</v>
      </c>
    </row>
    <row r="880" spans="1:33" ht="14.25" customHeight="1" thickBot="1"/>
    <row r="881" spans="1:33" ht="15.75" customHeight="1" thickBot="1">
      <c r="A881" s="605" t="s">
        <v>1426</v>
      </c>
      <c r="D881" s="1852" t="s">
        <v>1808</v>
      </c>
      <c r="E881" s="1853"/>
      <c r="F881" s="1853"/>
      <c r="G881" s="1853"/>
      <c r="H881" s="1853"/>
      <c r="I881" s="1853"/>
      <c r="J881" s="1853"/>
      <c r="K881" s="1853"/>
      <c r="L881" s="1853"/>
      <c r="M881" s="1853"/>
      <c r="N881" s="1853"/>
      <c r="O881" s="1853"/>
      <c r="P881" s="1853"/>
      <c r="Q881" s="1854"/>
      <c r="R881" s="1705" t="s">
        <v>1954</v>
      </c>
      <c r="S881" s="1705"/>
      <c r="T881" s="1705"/>
      <c r="U881" s="1705"/>
      <c r="V881" s="1705"/>
      <c r="W881" s="1705"/>
      <c r="X881" s="1705"/>
      <c r="Y881" s="1705"/>
      <c r="Z881" s="1705"/>
      <c r="AA881" s="1705"/>
      <c r="AB881" s="1705"/>
      <c r="AC881" s="1705"/>
      <c r="AD881" s="1705"/>
      <c r="AE881" s="1705"/>
      <c r="AF881" s="1705"/>
      <c r="AG881" s="1705"/>
    </row>
    <row r="882" spans="1:33" ht="15.75" customHeight="1" thickBot="1">
      <c r="D882" s="1849" t="s">
        <v>2145</v>
      </c>
      <c r="E882" s="1850"/>
      <c r="F882" s="1850"/>
      <c r="G882" s="1850"/>
      <c r="H882" s="1850"/>
      <c r="I882" s="1850"/>
      <c r="J882" s="1850"/>
      <c r="K882" s="1850"/>
      <c r="L882" s="1850"/>
      <c r="M882" s="1850"/>
      <c r="N882" s="1850"/>
      <c r="O882" s="1850"/>
      <c r="P882" s="1850"/>
      <c r="Q882" s="1851"/>
      <c r="R882" s="1858">
        <f>'Notes- SK Template'!R484</f>
        <v>39789</v>
      </c>
      <c r="S882" s="1858">
        <f>'Notes- SK Template'!S484</f>
        <v>0</v>
      </c>
      <c r="T882" s="1858">
        <f>'Notes- SK Template'!T484</f>
        <v>0</v>
      </c>
      <c r="U882" s="1858">
        <f>'Notes- SK Template'!U484</f>
        <v>0</v>
      </c>
      <c r="V882" s="1858">
        <f>'Notes- SK Template'!V484</f>
        <v>0</v>
      </c>
      <c r="W882" s="1858">
        <f>'Notes- SK Template'!W484</f>
        <v>0</v>
      </c>
      <c r="X882" s="1858">
        <f>'Notes- SK Template'!X484</f>
        <v>0</v>
      </c>
      <c r="Y882" s="1858">
        <f>'Notes- SK Template'!Y484</f>
        <v>0</v>
      </c>
      <c r="Z882" s="1858">
        <f>'Notes- SK Template'!Z484</f>
        <v>0</v>
      </c>
      <c r="AA882" s="1858">
        <f>'Notes- SK Template'!AA484</f>
        <v>0</v>
      </c>
      <c r="AB882" s="1858">
        <f>'Notes- SK Template'!AB484</f>
        <v>0</v>
      </c>
      <c r="AC882" s="1858">
        <f>'Notes- SK Template'!AC484</f>
        <v>0</v>
      </c>
      <c r="AD882" s="1858">
        <f>'Notes- SK Template'!AD484</f>
        <v>0</v>
      </c>
      <c r="AE882" s="1858">
        <f>'Notes- SK Template'!AE484</f>
        <v>0</v>
      </c>
      <c r="AF882" s="1858">
        <f>'Notes- SK Template'!AF484</f>
        <v>0</v>
      </c>
      <c r="AG882" s="1858">
        <f>'Notes- SK Template'!AG484</f>
        <v>0</v>
      </c>
    </row>
    <row r="883" spans="1:33" ht="15.75" customHeight="1" thickBot="1">
      <c r="D883" s="1849" t="s">
        <v>2146</v>
      </c>
      <c r="E883" s="1850"/>
      <c r="F883" s="1850"/>
      <c r="G883" s="1850"/>
      <c r="H883" s="1850"/>
      <c r="I883" s="1850"/>
      <c r="J883" s="1850"/>
      <c r="K883" s="1850"/>
      <c r="L883" s="1850"/>
      <c r="M883" s="1850"/>
      <c r="N883" s="1850"/>
      <c r="O883" s="1850"/>
      <c r="P883" s="1850"/>
      <c r="Q883" s="1851"/>
      <c r="R883" s="1705" t="s">
        <v>1809</v>
      </c>
      <c r="S883" s="1705"/>
      <c r="T883" s="1705"/>
      <c r="U883" s="1705"/>
      <c r="V883" s="1705"/>
      <c r="W883" s="1705"/>
      <c r="X883" s="1705"/>
      <c r="Y883" s="1705"/>
      <c r="Z883" s="1705"/>
      <c r="AA883" s="1705"/>
      <c r="AB883" s="1705"/>
      <c r="AC883" s="1705"/>
      <c r="AD883" s="1705"/>
      <c r="AE883" s="1705"/>
      <c r="AF883" s="1705"/>
      <c r="AG883" s="1705"/>
    </row>
    <row r="884" spans="1:33" ht="15.75" customHeight="1">
      <c r="D884" s="1846" t="s">
        <v>2147</v>
      </c>
      <c r="E884" s="1847"/>
      <c r="F884" s="1847"/>
      <c r="G884" s="1847"/>
      <c r="H884" s="1847"/>
      <c r="I884" s="1847"/>
      <c r="J884" s="1847"/>
      <c r="K884" s="1847"/>
      <c r="L884" s="1847"/>
      <c r="M884" s="1847"/>
      <c r="N884" s="1847"/>
      <c r="O884" s="1847"/>
      <c r="P884" s="1847"/>
      <c r="Q884" s="1848"/>
      <c r="R884" s="1859">
        <f>'Notes- SK Template'!R486</f>
        <v>0</v>
      </c>
      <c r="S884" s="1859">
        <f>'Notes- SK Template'!S486</f>
        <v>0</v>
      </c>
      <c r="T884" s="1859">
        <f>'Notes- SK Template'!T486</f>
        <v>0</v>
      </c>
      <c r="U884" s="1859">
        <f>'Notes- SK Template'!U486</f>
        <v>0</v>
      </c>
      <c r="V884" s="1859">
        <f>'Notes- SK Template'!V486</f>
        <v>0</v>
      </c>
      <c r="W884" s="1859">
        <f>'Notes- SK Template'!W486</f>
        <v>0</v>
      </c>
      <c r="X884" s="1859">
        <f>'Notes- SK Template'!X486</f>
        <v>0</v>
      </c>
      <c r="Y884" s="1859">
        <f>'Notes- SK Template'!Y486</f>
        <v>0</v>
      </c>
      <c r="Z884" s="1859">
        <f>'Notes- SK Template'!Z486</f>
        <v>0</v>
      </c>
      <c r="AA884" s="1859">
        <f>'Notes- SK Template'!AA486</f>
        <v>0</v>
      </c>
      <c r="AB884" s="1859">
        <f>'Notes- SK Template'!AB486</f>
        <v>0</v>
      </c>
      <c r="AC884" s="1859">
        <f>'Notes- SK Template'!AC486</f>
        <v>0</v>
      </c>
      <c r="AD884" s="1859">
        <f>'Notes- SK Template'!AD486</f>
        <v>0</v>
      </c>
      <c r="AE884" s="1859">
        <f>'Notes- SK Template'!AE486</f>
        <v>0</v>
      </c>
      <c r="AF884" s="1859">
        <f>'Notes- SK Template'!AF486</f>
        <v>0</v>
      </c>
      <c r="AG884" s="1859">
        <f>'Notes- SK Template'!AG486</f>
        <v>0</v>
      </c>
    </row>
    <row r="885" spans="1:33" ht="15.75" customHeight="1">
      <c r="D885" s="1842" t="s">
        <v>2148</v>
      </c>
      <c r="E885" s="1843"/>
      <c r="F885" s="1843"/>
      <c r="G885" s="1843"/>
      <c r="H885" s="1843"/>
      <c r="I885" s="1843"/>
      <c r="J885" s="1843"/>
      <c r="K885" s="1843"/>
      <c r="L885" s="1843"/>
      <c r="M885" s="1843"/>
      <c r="N885" s="1843"/>
      <c r="O885" s="1843"/>
      <c r="P885" s="1843"/>
      <c r="Q885" s="1844"/>
      <c r="R885" s="1679">
        <f>'Notes- SK Template'!R487</f>
        <v>0</v>
      </c>
      <c r="S885" s="1679">
        <f>'Notes- SK Template'!S487</f>
        <v>0</v>
      </c>
      <c r="T885" s="1679">
        <f>'Notes- SK Template'!T487</f>
        <v>0</v>
      </c>
      <c r="U885" s="1679">
        <f>'Notes- SK Template'!U487</f>
        <v>0</v>
      </c>
      <c r="V885" s="1679">
        <f>'Notes- SK Template'!V487</f>
        <v>0</v>
      </c>
      <c r="W885" s="1679">
        <f>'Notes- SK Template'!W487</f>
        <v>0</v>
      </c>
      <c r="X885" s="1679">
        <f>'Notes- SK Template'!X487</f>
        <v>0</v>
      </c>
      <c r="Y885" s="1679">
        <f>'Notes- SK Template'!Y487</f>
        <v>0</v>
      </c>
      <c r="Z885" s="1679">
        <f>'Notes- SK Template'!Z487</f>
        <v>0</v>
      </c>
      <c r="AA885" s="1679">
        <f>'Notes- SK Template'!AA487</f>
        <v>0</v>
      </c>
      <c r="AB885" s="1679">
        <f>'Notes- SK Template'!AB487</f>
        <v>0</v>
      </c>
      <c r="AC885" s="1679">
        <f>'Notes- SK Template'!AC487</f>
        <v>0</v>
      </c>
      <c r="AD885" s="1679">
        <f>'Notes- SK Template'!AD487</f>
        <v>0</v>
      </c>
      <c r="AE885" s="1679">
        <f>'Notes- SK Template'!AE487</f>
        <v>0</v>
      </c>
      <c r="AF885" s="1679">
        <f>'Notes- SK Template'!AF487</f>
        <v>0</v>
      </c>
      <c r="AG885" s="1679">
        <f>'Notes- SK Template'!AG487</f>
        <v>0</v>
      </c>
    </row>
    <row r="886" spans="1:33" ht="15.75" customHeight="1">
      <c r="D886" s="1842" t="s">
        <v>2149</v>
      </c>
      <c r="E886" s="1843"/>
      <c r="F886" s="1843"/>
      <c r="G886" s="1843"/>
      <c r="H886" s="1843"/>
      <c r="I886" s="1843"/>
      <c r="J886" s="1843"/>
      <c r="K886" s="1843"/>
      <c r="L886" s="1843"/>
      <c r="M886" s="1843"/>
      <c r="N886" s="1843"/>
      <c r="O886" s="1843"/>
      <c r="P886" s="1843"/>
      <c r="Q886" s="1844"/>
      <c r="R886" s="1679">
        <f>'Notes- SK Template'!R488</f>
        <v>0</v>
      </c>
      <c r="S886" s="1679">
        <f>'Notes- SK Template'!S488</f>
        <v>0</v>
      </c>
      <c r="T886" s="1679">
        <f>'Notes- SK Template'!T488</f>
        <v>0</v>
      </c>
      <c r="U886" s="1679">
        <f>'Notes- SK Template'!U488</f>
        <v>0</v>
      </c>
      <c r="V886" s="1679">
        <f>'Notes- SK Template'!V488</f>
        <v>0</v>
      </c>
      <c r="W886" s="1679">
        <f>'Notes- SK Template'!W488</f>
        <v>0</v>
      </c>
      <c r="X886" s="1679">
        <f>'Notes- SK Template'!X488</f>
        <v>0</v>
      </c>
      <c r="Y886" s="1679">
        <f>'Notes- SK Template'!Y488</f>
        <v>0</v>
      </c>
      <c r="Z886" s="1679">
        <f>'Notes- SK Template'!Z488</f>
        <v>0</v>
      </c>
      <c r="AA886" s="1679">
        <f>'Notes- SK Template'!AA488</f>
        <v>0</v>
      </c>
      <c r="AB886" s="1679">
        <f>'Notes- SK Template'!AB488</f>
        <v>0</v>
      </c>
      <c r="AC886" s="1679">
        <f>'Notes- SK Template'!AC488</f>
        <v>0</v>
      </c>
      <c r="AD886" s="1679">
        <f>'Notes- SK Template'!AD488</f>
        <v>0</v>
      </c>
      <c r="AE886" s="1679">
        <f>'Notes- SK Template'!AE488</f>
        <v>0</v>
      </c>
      <c r="AF886" s="1679">
        <f>'Notes- SK Template'!AF488</f>
        <v>0</v>
      </c>
      <c r="AG886" s="1679">
        <f>'Notes- SK Template'!AG488</f>
        <v>0</v>
      </c>
    </row>
    <row r="887" spans="1:33" ht="15.75" customHeight="1">
      <c r="D887" s="1845" t="s">
        <v>2405</v>
      </c>
      <c r="E887" s="1843"/>
      <c r="F887" s="1843"/>
      <c r="G887" s="1843"/>
      <c r="H887" s="1843"/>
      <c r="I887" s="1843"/>
      <c r="J887" s="1843"/>
      <c r="K887" s="1843"/>
      <c r="L887" s="1843"/>
      <c r="M887" s="1843"/>
      <c r="N887" s="1843"/>
      <c r="O887" s="1843"/>
      <c r="P887" s="1843"/>
      <c r="Q887" s="1844"/>
      <c r="R887" s="1679">
        <f>'Notes- SK Template'!R489</f>
        <v>0</v>
      </c>
      <c r="S887" s="1679">
        <f>'Notes- SK Template'!S489</f>
        <v>0</v>
      </c>
      <c r="T887" s="1679">
        <f>'Notes- SK Template'!T489</f>
        <v>0</v>
      </c>
      <c r="U887" s="1679">
        <f>'Notes- SK Template'!U489</f>
        <v>0</v>
      </c>
      <c r="V887" s="1679">
        <f>'Notes- SK Template'!V489</f>
        <v>0</v>
      </c>
      <c r="W887" s="1679">
        <f>'Notes- SK Template'!W489</f>
        <v>0</v>
      </c>
      <c r="X887" s="1679">
        <f>'Notes- SK Template'!X489</f>
        <v>0</v>
      </c>
      <c r="Y887" s="1679">
        <f>'Notes- SK Template'!Y489</f>
        <v>0</v>
      </c>
      <c r="Z887" s="1679">
        <f>'Notes- SK Template'!Z489</f>
        <v>0</v>
      </c>
      <c r="AA887" s="1679">
        <f>'Notes- SK Template'!AA489</f>
        <v>0</v>
      </c>
      <c r="AB887" s="1679">
        <f>'Notes- SK Template'!AB489</f>
        <v>0</v>
      </c>
      <c r="AC887" s="1679">
        <f>'Notes- SK Template'!AC489</f>
        <v>0</v>
      </c>
      <c r="AD887" s="1679">
        <f>'Notes- SK Template'!AD489</f>
        <v>0</v>
      </c>
      <c r="AE887" s="1679">
        <f>'Notes- SK Template'!AE489</f>
        <v>0</v>
      </c>
      <c r="AF887" s="1679">
        <f>'Notes- SK Template'!AF489</f>
        <v>0</v>
      </c>
      <c r="AG887" s="1679">
        <f>'Notes- SK Template'!AG489</f>
        <v>0</v>
      </c>
    </row>
    <row r="888" spans="1:33" ht="15.75" customHeight="1">
      <c r="D888" s="1842" t="s">
        <v>2150</v>
      </c>
      <c r="E888" s="1843"/>
      <c r="F888" s="1843"/>
      <c r="G888" s="1843"/>
      <c r="H888" s="1843"/>
      <c r="I888" s="1843"/>
      <c r="J888" s="1843"/>
      <c r="K888" s="1843"/>
      <c r="L888" s="1843"/>
      <c r="M888" s="1843"/>
      <c r="N888" s="1843"/>
      <c r="O888" s="1843"/>
      <c r="P888" s="1843"/>
      <c r="Q888" s="1844"/>
      <c r="R888" s="1679">
        <f>'Notes- SK Template'!R490</f>
        <v>0</v>
      </c>
      <c r="S888" s="1679">
        <f>'Notes- SK Template'!S490</f>
        <v>0</v>
      </c>
      <c r="T888" s="1679">
        <f>'Notes- SK Template'!T490</f>
        <v>0</v>
      </c>
      <c r="U888" s="1679">
        <f>'Notes- SK Template'!U490</f>
        <v>0</v>
      </c>
      <c r="V888" s="1679">
        <f>'Notes- SK Template'!V490</f>
        <v>0</v>
      </c>
      <c r="W888" s="1679">
        <f>'Notes- SK Template'!W490</f>
        <v>0</v>
      </c>
      <c r="X888" s="1679">
        <f>'Notes- SK Template'!X490</f>
        <v>0</v>
      </c>
      <c r="Y888" s="1679">
        <f>'Notes- SK Template'!Y490</f>
        <v>0</v>
      </c>
      <c r="Z888" s="1679">
        <f>'Notes- SK Template'!Z490</f>
        <v>0</v>
      </c>
      <c r="AA888" s="1679">
        <f>'Notes- SK Template'!AA490</f>
        <v>0</v>
      </c>
      <c r="AB888" s="1679">
        <f>'Notes- SK Template'!AB490</f>
        <v>0</v>
      </c>
      <c r="AC888" s="1679">
        <f>'Notes- SK Template'!AC490</f>
        <v>0</v>
      </c>
      <c r="AD888" s="1679">
        <f>'Notes- SK Template'!AD490</f>
        <v>0</v>
      </c>
      <c r="AE888" s="1679">
        <f>'Notes- SK Template'!AE490</f>
        <v>0</v>
      </c>
      <c r="AF888" s="1679">
        <f>'Notes- SK Template'!AF490</f>
        <v>0</v>
      </c>
      <c r="AG888" s="1679">
        <f>'Notes- SK Template'!AG490</f>
        <v>0</v>
      </c>
    </row>
    <row r="889" spans="1:33" ht="15.75" customHeight="1">
      <c r="D889" s="1842" t="s">
        <v>2144</v>
      </c>
      <c r="E889" s="1843"/>
      <c r="F889" s="1843"/>
      <c r="G889" s="1843"/>
      <c r="H889" s="1843"/>
      <c r="I889" s="1843"/>
      <c r="J889" s="1843"/>
      <c r="K889" s="1843"/>
      <c r="L889" s="1843"/>
      <c r="M889" s="1843"/>
      <c r="N889" s="1843"/>
      <c r="O889" s="1843"/>
      <c r="P889" s="1843"/>
      <c r="Q889" s="1844"/>
      <c r="R889" s="1679">
        <f>'Notes- SK Template'!R491</f>
        <v>0</v>
      </c>
      <c r="S889" s="1679">
        <f>'Notes- SK Template'!S491</f>
        <v>0</v>
      </c>
      <c r="T889" s="1679">
        <f>'Notes- SK Template'!T491</f>
        <v>0</v>
      </c>
      <c r="U889" s="1679">
        <f>'Notes- SK Template'!U491</f>
        <v>0</v>
      </c>
      <c r="V889" s="1679">
        <f>'Notes- SK Template'!V491</f>
        <v>0</v>
      </c>
      <c r="W889" s="1679">
        <f>'Notes- SK Template'!W491</f>
        <v>0</v>
      </c>
      <c r="X889" s="1679">
        <f>'Notes- SK Template'!X491</f>
        <v>0</v>
      </c>
      <c r="Y889" s="1679">
        <f>'Notes- SK Template'!Y491</f>
        <v>0</v>
      </c>
      <c r="Z889" s="1679">
        <f>'Notes- SK Template'!Z491</f>
        <v>0</v>
      </c>
      <c r="AA889" s="1679">
        <f>'Notes- SK Template'!AA491</f>
        <v>0</v>
      </c>
      <c r="AB889" s="1679">
        <f>'Notes- SK Template'!AB491</f>
        <v>0</v>
      </c>
      <c r="AC889" s="1679">
        <f>'Notes- SK Template'!AC491</f>
        <v>0</v>
      </c>
      <c r="AD889" s="1679">
        <f>'Notes- SK Template'!AD491</f>
        <v>0</v>
      </c>
      <c r="AE889" s="1679">
        <f>'Notes- SK Template'!AE491</f>
        <v>0</v>
      </c>
      <c r="AF889" s="1679">
        <f>'Notes- SK Template'!AF491</f>
        <v>0</v>
      </c>
      <c r="AG889" s="1679">
        <f>'Notes- SK Template'!AG491</f>
        <v>0</v>
      </c>
    </row>
    <row r="890" spans="1:33" ht="15.75" customHeight="1" thickBot="1">
      <c r="D890" s="1839" t="s">
        <v>1821</v>
      </c>
      <c r="E890" s="1840"/>
      <c r="F890" s="1840"/>
      <c r="G890" s="1840"/>
      <c r="H890" s="1840"/>
      <c r="I890" s="1840"/>
      <c r="J890" s="1840"/>
      <c r="K890" s="1840"/>
      <c r="L890" s="1840"/>
      <c r="M890" s="1840"/>
      <c r="N890" s="1840"/>
      <c r="O890" s="1840"/>
      <c r="P890" s="1840"/>
      <c r="Q890" s="1841"/>
      <c r="R890" s="1855">
        <f>'Notes- SK Template'!R492</f>
        <v>39789</v>
      </c>
      <c r="S890" s="1856">
        <f>'Notes- SK Template'!S492</f>
        <v>0</v>
      </c>
      <c r="T890" s="1856">
        <f>'Notes- SK Template'!T492</f>
        <v>0</v>
      </c>
      <c r="U890" s="1856">
        <f>'Notes- SK Template'!U492</f>
        <v>0</v>
      </c>
      <c r="V890" s="1856">
        <f>'Notes- SK Template'!V492</f>
        <v>0</v>
      </c>
      <c r="W890" s="1856">
        <f>'Notes- SK Template'!W492</f>
        <v>0</v>
      </c>
      <c r="X890" s="1856">
        <f>'Notes- SK Template'!X492</f>
        <v>0</v>
      </c>
      <c r="Y890" s="1856">
        <f>'Notes- SK Template'!Y492</f>
        <v>0</v>
      </c>
      <c r="Z890" s="1856">
        <f>'Notes- SK Template'!Z492</f>
        <v>0</v>
      </c>
      <c r="AA890" s="1856">
        <f>'Notes- SK Template'!AA492</f>
        <v>0</v>
      </c>
      <c r="AB890" s="1856">
        <f>'Notes- SK Template'!AB492</f>
        <v>0</v>
      </c>
      <c r="AC890" s="1856">
        <f>'Notes- SK Template'!AC492</f>
        <v>0</v>
      </c>
      <c r="AD890" s="1856">
        <f>'Notes- SK Template'!AD492</f>
        <v>0</v>
      </c>
      <c r="AE890" s="1856">
        <f>'Notes- SK Template'!AE492</f>
        <v>0</v>
      </c>
      <c r="AF890" s="1856">
        <f>'Notes- SK Template'!AF492</f>
        <v>0</v>
      </c>
      <c r="AG890" s="1857">
        <f>'Notes- SK Template'!AG492</f>
        <v>0</v>
      </c>
    </row>
    <row r="892" spans="1:33" ht="14.25" customHeight="1">
      <c r="D892" s="590" t="s">
        <v>2151</v>
      </c>
    </row>
    <row r="894" spans="1:33" ht="14.25" customHeight="1">
      <c r="D894" s="1871" t="s">
        <v>2152</v>
      </c>
      <c r="E894" s="1826"/>
      <c r="F894" s="1826"/>
      <c r="G894" s="1826"/>
      <c r="H894" s="1826"/>
      <c r="I894" s="1826"/>
      <c r="J894" s="1826"/>
      <c r="K894" s="1826"/>
      <c r="L894" s="1826"/>
      <c r="M894" s="1826"/>
      <c r="N894" s="1826"/>
      <c r="O894" s="1826"/>
      <c r="P894" s="1826"/>
      <c r="Q894" s="1826"/>
      <c r="R894" s="1826"/>
      <c r="S894" s="1826"/>
      <c r="T894" s="1826"/>
      <c r="U894" s="1826"/>
      <c r="V894" s="1826"/>
      <c r="W894" s="1826"/>
      <c r="X894" s="1826"/>
      <c r="Y894" s="1826"/>
      <c r="Z894" s="1826"/>
      <c r="AA894" s="1826"/>
      <c r="AB894" s="1826"/>
      <c r="AC894" s="1826"/>
      <c r="AD894" s="1826"/>
      <c r="AE894" s="1826"/>
      <c r="AF894" s="1826"/>
      <c r="AG894" s="1826"/>
    </row>
    <row r="895" spans="1:33" ht="14.25" customHeight="1" thickBot="1"/>
    <row r="896" spans="1:33" ht="14.25" customHeight="1" thickBot="1">
      <c r="A896" s="605" t="s">
        <v>1427</v>
      </c>
      <c r="D896" s="1748" t="s">
        <v>1808</v>
      </c>
      <c r="E896" s="1749"/>
      <c r="F896" s="1749"/>
      <c r="G896" s="1749"/>
      <c r="H896" s="1750"/>
      <c r="I896" s="1874" t="s">
        <v>1809</v>
      </c>
      <c r="J896" s="1875"/>
      <c r="K896" s="1875"/>
      <c r="L896" s="1875"/>
      <c r="M896" s="1875"/>
      <c r="N896" s="1875"/>
      <c r="O896" s="1875"/>
      <c r="P896" s="1875"/>
      <c r="Q896" s="1875"/>
      <c r="R896" s="1875"/>
      <c r="S896" s="1875"/>
      <c r="T896" s="1875"/>
      <c r="U896" s="1875"/>
      <c r="V896" s="1875"/>
      <c r="W896" s="1875"/>
      <c r="X896" s="1875"/>
      <c r="Y896" s="1875"/>
      <c r="Z896" s="1875"/>
      <c r="AA896" s="1875"/>
      <c r="AB896" s="1875"/>
      <c r="AC896" s="1875"/>
      <c r="AD896" s="1875"/>
      <c r="AE896" s="1875"/>
      <c r="AF896" s="1875"/>
      <c r="AG896" s="1876"/>
    </row>
    <row r="897" spans="4:33" ht="30.75" customHeight="1" thickBot="1">
      <c r="D897" s="1751"/>
      <c r="E897" s="1752"/>
      <c r="F897" s="1752"/>
      <c r="G897" s="1752"/>
      <c r="H897" s="1753"/>
      <c r="I897" s="1827" t="s">
        <v>1946</v>
      </c>
      <c r="J897" s="1828"/>
      <c r="K897" s="1828"/>
      <c r="L897" s="1828"/>
      <c r="M897" s="1829"/>
      <c r="N897" s="1827" t="s">
        <v>2155</v>
      </c>
      <c r="O897" s="1828"/>
      <c r="P897" s="1828"/>
      <c r="Q897" s="1828"/>
      <c r="R897" s="1829"/>
      <c r="S897" s="1827" t="s">
        <v>2156</v>
      </c>
      <c r="T897" s="1828"/>
      <c r="U897" s="1828"/>
      <c r="V897" s="1828"/>
      <c r="W897" s="1829"/>
      <c r="X897" s="1827" t="s">
        <v>2157</v>
      </c>
      <c r="Y897" s="1828"/>
      <c r="Z897" s="1828"/>
      <c r="AA897" s="1828"/>
      <c r="AB897" s="1829"/>
      <c r="AC897" s="1827" t="s">
        <v>1950</v>
      </c>
      <c r="AD897" s="1828"/>
      <c r="AE897" s="1828"/>
      <c r="AF897" s="1828"/>
      <c r="AG897" s="1829"/>
    </row>
    <row r="898" spans="4:33" ht="28.5" customHeight="1" thickBot="1">
      <c r="D898" s="2360" t="s">
        <v>2153</v>
      </c>
      <c r="E898" s="2361"/>
      <c r="F898" s="2361"/>
      <c r="G898" s="2361"/>
      <c r="H898" s="2362"/>
      <c r="I898" s="2354" t="e">
        <f>'Notes- SK Template'!#REF!</f>
        <v>#REF!</v>
      </c>
      <c r="J898" s="2355" t="e">
        <f>'Notes- SK Template'!#REF!</f>
        <v>#REF!</v>
      </c>
      <c r="K898" s="2355" t="e">
        <f>'Notes- SK Template'!#REF!</f>
        <v>#REF!</v>
      </c>
      <c r="L898" s="2355" t="e">
        <f>'Notes- SK Template'!#REF!</f>
        <v>#REF!</v>
      </c>
      <c r="M898" s="2363" t="e">
        <f>'Notes- SK Template'!#REF!</f>
        <v>#REF!</v>
      </c>
      <c r="N898" s="2364" t="e">
        <f>'Notes- SK Template'!#REF!</f>
        <v>#REF!</v>
      </c>
      <c r="O898" s="2355" t="e">
        <f>'Notes- SK Template'!#REF!</f>
        <v>#REF!</v>
      </c>
      <c r="P898" s="2355" t="e">
        <f>'Notes- SK Template'!#REF!</f>
        <v>#REF!</v>
      </c>
      <c r="Q898" s="2355" t="e">
        <f>'Notes- SK Template'!#REF!</f>
        <v>#REF!</v>
      </c>
      <c r="R898" s="2363" t="e">
        <f>'Notes- SK Template'!#REF!</f>
        <v>#REF!</v>
      </c>
      <c r="S898" s="2364" t="e">
        <f>'Notes- SK Template'!#REF!</f>
        <v>#REF!</v>
      </c>
      <c r="T898" s="2355" t="e">
        <f>'Notes- SK Template'!#REF!</f>
        <v>#REF!</v>
      </c>
      <c r="U898" s="2355" t="e">
        <f>'Notes- SK Template'!#REF!</f>
        <v>#REF!</v>
      </c>
      <c r="V898" s="2355" t="e">
        <f>'Notes- SK Template'!#REF!</f>
        <v>#REF!</v>
      </c>
      <c r="W898" s="2363" t="e">
        <f>'Notes- SK Template'!#REF!</f>
        <v>#REF!</v>
      </c>
      <c r="X898" s="2364" t="e">
        <f>'Notes- SK Template'!#REF!</f>
        <v>#REF!</v>
      </c>
      <c r="Y898" s="2355" t="e">
        <f>'Notes- SK Template'!#REF!</f>
        <v>#REF!</v>
      </c>
      <c r="Z898" s="2355" t="e">
        <f>'Notes- SK Template'!#REF!</f>
        <v>#REF!</v>
      </c>
      <c r="AA898" s="2355" t="e">
        <f>'Notes- SK Template'!#REF!</f>
        <v>#REF!</v>
      </c>
      <c r="AB898" s="2363" t="e">
        <f>'Notes- SK Template'!#REF!</f>
        <v>#REF!</v>
      </c>
      <c r="AC898" s="2272" t="e">
        <f>'Notes- SK Template'!#REF!</f>
        <v>#REF!</v>
      </c>
      <c r="AD898" s="2273" t="e">
        <f>'Notes- SK Template'!#REF!</f>
        <v>#REF!</v>
      </c>
      <c r="AE898" s="2273" t="e">
        <f>'Notes- SK Template'!#REF!</f>
        <v>#REF!</v>
      </c>
      <c r="AF898" s="2273" t="e">
        <f>'Notes- SK Template'!#REF!</f>
        <v>#REF!</v>
      </c>
      <c r="AG898" s="2274" t="e">
        <f>'Notes- SK Template'!#REF!</f>
        <v>#REF!</v>
      </c>
    </row>
    <row r="899" spans="4:33" ht="21.75" customHeight="1">
      <c r="D899" s="1707" t="e">
        <f>'Notes- SK Template'!#REF!</f>
        <v>#REF!</v>
      </c>
      <c r="E899" s="1708" t="e">
        <f>'Notes- SK Template'!#REF!</f>
        <v>#REF!</v>
      </c>
      <c r="F899" s="1708" t="e">
        <f>'Notes- SK Template'!#REF!</f>
        <v>#REF!</v>
      </c>
      <c r="G899" s="1708" t="e">
        <f>'Notes- SK Template'!#REF!</f>
        <v>#REF!</v>
      </c>
      <c r="H899" s="1709" t="e">
        <f>'Notes- SK Template'!#REF!</f>
        <v>#REF!</v>
      </c>
      <c r="I899" s="1769" t="e">
        <f>'Notes- SK Template'!#REF!</f>
        <v>#REF!</v>
      </c>
      <c r="J899" s="1770" t="e">
        <f>'Notes- SK Template'!#REF!</f>
        <v>#REF!</v>
      </c>
      <c r="K899" s="1770" t="e">
        <f>'Notes- SK Template'!#REF!</f>
        <v>#REF!</v>
      </c>
      <c r="L899" s="1770" t="e">
        <f>'Notes- SK Template'!#REF!</f>
        <v>#REF!</v>
      </c>
      <c r="M899" s="2291" t="e">
        <f>'Notes- SK Template'!#REF!</f>
        <v>#REF!</v>
      </c>
      <c r="N899" s="2290" t="e">
        <f>'Notes- SK Template'!#REF!</f>
        <v>#REF!</v>
      </c>
      <c r="O899" s="1770" t="e">
        <f>'Notes- SK Template'!#REF!</f>
        <v>#REF!</v>
      </c>
      <c r="P899" s="1770" t="e">
        <f>'Notes- SK Template'!#REF!</f>
        <v>#REF!</v>
      </c>
      <c r="Q899" s="1770" t="e">
        <f>'Notes- SK Template'!#REF!</f>
        <v>#REF!</v>
      </c>
      <c r="R899" s="2291" t="e">
        <f>'Notes- SK Template'!#REF!</f>
        <v>#REF!</v>
      </c>
      <c r="S899" s="2290" t="e">
        <f>'Notes- SK Template'!#REF!</f>
        <v>#REF!</v>
      </c>
      <c r="T899" s="1770" t="e">
        <f>'Notes- SK Template'!#REF!</f>
        <v>#REF!</v>
      </c>
      <c r="U899" s="1770" t="e">
        <f>'Notes- SK Template'!#REF!</f>
        <v>#REF!</v>
      </c>
      <c r="V899" s="1770" t="e">
        <f>'Notes- SK Template'!#REF!</f>
        <v>#REF!</v>
      </c>
      <c r="W899" s="2291" t="e">
        <f>'Notes- SK Template'!#REF!</f>
        <v>#REF!</v>
      </c>
      <c r="X899" s="2290" t="e">
        <f>'Notes- SK Template'!#REF!</f>
        <v>#REF!</v>
      </c>
      <c r="Y899" s="1770" t="e">
        <f>'Notes- SK Template'!#REF!</f>
        <v>#REF!</v>
      </c>
      <c r="Z899" s="1770" t="e">
        <f>'Notes- SK Template'!#REF!</f>
        <v>#REF!</v>
      </c>
      <c r="AA899" s="1770" t="e">
        <f>'Notes- SK Template'!#REF!</f>
        <v>#REF!</v>
      </c>
      <c r="AB899" s="2291" t="e">
        <f>'Notes- SK Template'!#REF!</f>
        <v>#REF!</v>
      </c>
      <c r="AC899" s="2359" t="e">
        <f>'Notes- SK Template'!#REF!</f>
        <v>#REF!</v>
      </c>
      <c r="AD899" s="1883" t="e">
        <f>'Notes- SK Template'!#REF!</f>
        <v>#REF!</v>
      </c>
      <c r="AE899" s="1883" t="e">
        <f>'Notes- SK Template'!#REF!</f>
        <v>#REF!</v>
      </c>
      <c r="AF899" s="1883" t="e">
        <f>'Notes- SK Template'!#REF!</f>
        <v>#REF!</v>
      </c>
      <c r="AG899" s="1884" t="e">
        <f>'Notes- SK Template'!#REF!</f>
        <v>#REF!</v>
      </c>
    </row>
    <row r="900" spans="4:33" ht="21.75" customHeight="1">
      <c r="D900" s="1693" t="e">
        <f>'Notes- SK Template'!#REF!</f>
        <v>#REF!</v>
      </c>
      <c r="E900" s="1694" t="e">
        <f>'Notes- SK Template'!#REF!</f>
        <v>#REF!</v>
      </c>
      <c r="F900" s="1694" t="e">
        <f>'Notes- SK Template'!#REF!</f>
        <v>#REF!</v>
      </c>
      <c r="G900" s="1694" t="e">
        <f>'Notes- SK Template'!#REF!</f>
        <v>#REF!</v>
      </c>
      <c r="H900" s="1695" t="e">
        <f>'Notes- SK Template'!#REF!</f>
        <v>#REF!</v>
      </c>
      <c r="I900" s="1682" t="e">
        <f>'Notes- SK Template'!#REF!</f>
        <v>#REF!</v>
      </c>
      <c r="J900" s="1792" t="e">
        <f>'Notes- SK Template'!#REF!</f>
        <v>#REF!</v>
      </c>
      <c r="K900" s="1792" t="e">
        <f>'Notes- SK Template'!#REF!</f>
        <v>#REF!</v>
      </c>
      <c r="L900" s="1792" t="e">
        <f>'Notes- SK Template'!#REF!</f>
        <v>#REF!</v>
      </c>
      <c r="M900" s="2287" t="e">
        <f>'Notes- SK Template'!#REF!</f>
        <v>#REF!</v>
      </c>
      <c r="N900" s="2286" t="e">
        <f>'Notes- SK Template'!#REF!</f>
        <v>#REF!</v>
      </c>
      <c r="O900" s="1792" t="e">
        <f>'Notes- SK Template'!#REF!</f>
        <v>#REF!</v>
      </c>
      <c r="P900" s="1792" t="e">
        <f>'Notes- SK Template'!#REF!</f>
        <v>#REF!</v>
      </c>
      <c r="Q900" s="1792" t="e">
        <f>'Notes- SK Template'!#REF!</f>
        <v>#REF!</v>
      </c>
      <c r="R900" s="2287" t="e">
        <f>'Notes- SK Template'!#REF!</f>
        <v>#REF!</v>
      </c>
      <c r="S900" s="2286" t="e">
        <f>'Notes- SK Template'!#REF!</f>
        <v>#REF!</v>
      </c>
      <c r="T900" s="1792" t="e">
        <f>'Notes- SK Template'!#REF!</f>
        <v>#REF!</v>
      </c>
      <c r="U900" s="1792" t="e">
        <f>'Notes- SK Template'!#REF!</f>
        <v>#REF!</v>
      </c>
      <c r="V900" s="1792" t="e">
        <f>'Notes- SK Template'!#REF!</f>
        <v>#REF!</v>
      </c>
      <c r="W900" s="2287" t="e">
        <f>'Notes- SK Template'!#REF!</f>
        <v>#REF!</v>
      </c>
      <c r="X900" s="2286" t="e">
        <f>'Notes- SK Template'!#REF!</f>
        <v>#REF!</v>
      </c>
      <c r="Y900" s="1792" t="e">
        <f>'Notes- SK Template'!#REF!</f>
        <v>#REF!</v>
      </c>
      <c r="Z900" s="1792" t="e">
        <f>'Notes- SK Template'!#REF!</f>
        <v>#REF!</v>
      </c>
      <c r="AA900" s="1792" t="e">
        <f>'Notes- SK Template'!#REF!</f>
        <v>#REF!</v>
      </c>
      <c r="AB900" s="2287" t="e">
        <f>'Notes- SK Template'!#REF!</f>
        <v>#REF!</v>
      </c>
      <c r="AC900" s="2358" t="e">
        <f>'Notes- SK Template'!#REF!</f>
        <v>#REF!</v>
      </c>
      <c r="AD900" s="1886" t="e">
        <f>'Notes- SK Template'!#REF!</f>
        <v>#REF!</v>
      </c>
      <c r="AE900" s="1886" t="e">
        <f>'Notes- SK Template'!#REF!</f>
        <v>#REF!</v>
      </c>
      <c r="AF900" s="1886" t="e">
        <f>'Notes- SK Template'!#REF!</f>
        <v>#REF!</v>
      </c>
      <c r="AG900" s="1887" t="e">
        <f>'Notes- SK Template'!#REF!</f>
        <v>#REF!</v>
      </c>
    </row>
    <row r="901" spans="4:33" ht="21.75" customHeight="1">
      <c r="D901" s="1693" t="e">
        <f>'Notes- SK Template'!#REF!</f>
        <v>#REF!</v>
      </c>
      <c r="E901" s="1694" t="e">
        <f>'Notes- SK Template'!#REF!</f>
        <v>#REF!</v>
      </c>
      <c r="F901" s="1694" t="e">
        <f>'Notes- SK Template'!#REF!</f>
        <v>#REF!</v>
      </c>
      <c r="G901" s="1694" t="e">
        <f>'Notes- SK Template'!#REF!</f>
        <v>#REF!</v>
      </c>
      <c r="H901" s="1695" t="e">
        <f>'Notes- SK Template'!#REF!</f>
        <v>#REF!</v>
      </c>
      <c r="I901" s="1682" t="e">
        <f>'Notes- SK Template'!#REF!</f>
        <v>#REF!</v>
      </c>
      <c r="J901" s="1792" t="e">
        <f>'Notes- SK Template'!#REF!</f>
        <v>#REF!</v>
      </c>
      <c r="K901" s="1792" t="e">
        <f>'Notes- SK Template'!#REF!</f>
        <v>#REF!</v>
      </c>
      <c r="L901" s="1792" t="e">
        <f>'Notes- SK Template'!#REF!</f>
        <v>#REF!</v>
      </c>
      <c r="M901" s="2287" t="e">
        <f>'Notes- SK Template'!#REF!</f>
        <v>#REF!</v>
      </c>
      <c r="N901" s="2286" t="e">
        <f>'Notes- SK Template'!#REF!</f>
        <v>#REF!</v>
      </c>
      <c r="O901" s="1792" t="e">
        <f>'Notes- SK Template'!#REF!</f>
        <v>#REF!</v>
      </c>
      <c r="P901" s="1792" t="e">
        <f>'Notes- SK Template'!#REF!</f>
        <v>#REF!</v>
      </c>
      <c r="Q901" s="1792" t="e">
        <f>'Notes- SK Template'!#REF!</f>
        <v>#REF!</v>
      </c>
      <c r="R901" s="2287" t="e">
        <f>'Notes- SK Template'!#REF!</f>
        <v>#REF!</v>
      </c>
      <c r="S901" s="2286" t="e">
        <f>'Notes- SK Template'!#REF!</f>
        <v>#REF!</v>
      </c>
      <c r="T901" s="1792" t="e">
        <f>'Notes- SK Template'!#REF!</f>
        <v>#REF!</v>
      </c>
      <c r="U901" s="1792" t="e">
        <f>'Notes- SK Template'!#REF!</f>
        <v>#REF!</v>
      </c>
      <c r="V901" s="1792" t="e">
        <f>'Notes- SK Template'!#REF!</f>
        <v>#REF!</v>
      </c>
      <c r="W901" s="2287" t="e">
        <f>'Notes- SK Template'!#REF!</f>
        <v>#REF!</v>
      </c>
      <c r="X901" s="2286" t="e">
        <f>'Notes- SK Template'!#REF!</f>
        <v>#REF!</v>
      </c>
      <c r="Y901" s="1792" t="e">
        <f>'Notes- SK Template'!#REF!</f>
        <v>#REF!</v>
      </c>
      <c r="Z901" s="1792" t="e">
        <f>'Notes- SK Template'!#REF!</f>
        <v>#REF!</v>
      </c>
      <c r="AA901" s="1792" t="e">
        <f>'Notes- SK Template'!#REF!</f>
        <v>#REF!</v>
      </c>
      <c r="AB901" s="2287" t="e">
        <f>'Notes- SK Template'!#REF!</f>
        <v>#REF!</v>
      </c>
      <c r="AC901" s="2358" t="e">
        <f>'Notes- SK Template'!#REF!</f>
        <v>#REF!</v>
      </c>
      <c r="AD901" s="1886" t="e">
        <f>'Notes- SK Template'!#REF!</f>
        <v>#REF!</v>
      </c>
      <c r="AE901" s="1886" t="e">
        <f>'Notes- SK Template'!#REF!</f>
        <v>#REF!</v>
      </c>
      <c r="AF901" s="1886" t="e">
        <f>'Notes- SK Template'!#REF!</f>
        <v>#REF!</v>
      </c>
      <c r="AG901" s="1887" t="e">
        <f>'Notes- SK Template'!#REF!</f>
        <v>#REF!</v>
      </c>
    </row>
    <row r="902" spans="4:33" ht="21.75" customHeight="1">
      <c r="D902" s="1693" t="e">
        <f>'Notes- SK Template'!#REF!</f>
        <v>#REF!</v>
      </c>
      <c r="E902" s="1694" t="e">
        <f>'Notes- SK Template'!#REF!</f>
        <v>#REF!</v>
      </c>
      <c r="F902" s="1694" t="e">
        <f>'Notes- SK Template'!#REF!</f>
        <v>#REF!</v>
      </c>
      <c r="G902" s="1694" t="e">
        <f>'Notes- SK Template'!#REF!</f>
        <v>#REF!</v>
      </c>
      <c r="H902" s="1695" t="e">
        <f>'Notes- SK Template'!#REF!</f>
        <v>#REF!</v>
      </c>
      <c r="I902" s="1682" t="e">
        <f>'Notes- SK Template'!#REF!</f>
        <v>#REF!</v>
      </c>
      <c r="J902" s="1792" t="e">
        <f>'Notes- SK Template'!#REF!</f>
        <v>#REF!</v>
      </c>
      <c r="K902" s="1792" t="e">
        <f>'Notes- SK Template'!#REF!</f>
        <v>#REF!</v>
      </c>
      <c r="L902" s="1792" t="e">
        <f>'Notes- SK Template'!#REF!</f>
        <v>#REF!</v>
      </c>
      <c r="M902" s="2287" t="e">
        <f>'Notes- SK Template'!#REF!</f>
        <v>#REF!</v>
      </c>
      <c r="N902" s="2286" t="e">
        <f>'Notes- SK Template'!#REF!</f>
        <v>#REF!</v>
      </c>
      <c r="O902" s="1792" t="e">
        <f>'Notes- SK Template'!#REF!</f>
        <v>#REF!</v>
      </c>
      <c r="P902" s="1792" t="e">
        <f>'Notes- SK Template'!#REF!</f>
        <v>#REF!</v>
      </c>
      <c r="Q902" s="1792" t="e">
        <f>'Notes- SK Template'!#REF!</f>
        <v>#REF!</v>
      </c>
      <c r="R902" s="2287" t="e">
        <f>'Notes- SK Template'!#REF!</f>
        <v>#REF!</v>
      </c>
      <c r="S902" s="2286" t="e">
        <f>'Notes- SK Template'!#REF!</f>
        <v>#REF!</v>
      </c>
      <c r="T902" s="1792" t="e">
        <f>'Notes- SK Template'!#REF!</f>
        <v>#REF!</v>
      </c>
      <c r="U902" s="1792" t="e">
        <f>'Notes- SK Template'!#REF!</f>
        <v>#REF!</v>
      </c>
      <c r="V902" s="1792" t="e">
        <f>'Notes- SK Template'!#REF!</f>
        <v>#REF!</v>
      </c>
      <c r="W902" s="2287" t="e">
        <f>'Notes- SK Template'!#REF!</f>
        <v>#REF!</v>
      </c>
      <c r="X902" s="2286" t="e">
        <f>'Notes- SK Template'!#REF!</f>
        <v>#REF!</v>
      </c>
      <c r="Y902" s="1792" t="e">
        <f>'Notes- SK Template'!#REF!</f>
        <v>#REF!</v>
      </c>
      <c r="Z902" s="1792" t="e">
        <f>'Notes- SK Template'!#REF!</f>
        <v>#REF!</v>
      </c>
      <c r="AA902" s="1792" t="e">
        <f>'Notes- SK Template'!#REF!</f>
        <v>#REF!</v>
      </c>
      <c r="AB902" s="2287" t="e">
        <f>'Notes- SK Template'!#REF!</f>
        <v>#REF!</v>
      </c>
      <c r="AC902" s="2358" t="e">
        <f>'Notes- SK Template'!#REF!</f>
        <v>#REF!</v>
      </c>
      <c r="AD902" s="1886" t="e">
        <f>'Notes- SK Template'!#REF!</f>
        <v>#REF!</v>
      </c>
      <c r="AE902" s="1886" t="e">
        <f>'Notes- SK Template'!#REF!</f>
        <v>#REF!</v>
      </c>
      <c r="AF902" s="1886" t="e">
        <f>'Notes- SK Template'!#REF!</f>
        <v>#REF!</v>
      </c>
      <c r="AG902" s="1887" t="e">
        <f>'Notes- SK Template'!#REF!</f>
        <v>#REF!</v>
      </c>
    </row>
    <row r="903" spans="4:33" ht="21.75" customHeight="1" thickBot="1">
      <c r="D903" s="1712" t="e">
        <f>'Notes- SK Template'!#REF!</f>
        <v>#REF!</v>
      </c>
      <c r="E903" s="1713" t="e">
        <f>'Notes- SK Template'!#REF!</f>
        <v>#REF!</v>
      </c>
      <c r="F903" s="1713" t="e">
        <f>'Notes- SK Template'!#REF!</f>
        <v>#REF!</v>
      </c>
      <c r="G903" s="1713" t="e">
        <f>'Notes- SK Template'!#REF!</f>
        <v>#REF!</v>
      </c>
      <c r="H903" s="1714" t="e">
        <f>'Notes- SK Template'!#REF!</f>
        <v>#REF!</v>
      </c>
      <c r="I903" s="2245" t="e">
        <f>'Notes- SK Template'!#REF!</f>
        <v>#REF!</v>
      </c>
      <c r="J903" s="2246" t="e">
        <f>'Notes- SK Template'!#REF!</f>
        <v>#REF!</v>
      </c>
      <c r="K903" s="2246" t="e">
        <f>'Notes- SK Template'!#REF!</f>
        <v>#REF!</v>
      </c>
      <c r="L903" s="2246" t="e">
        <f>'Notes- SK Template'!#REF!</f>
        <v>#REF!</v>
      </c>
      <c r="M903" s="2365" t="e">
        <f>'Notes- SK Template'!#REF!</f>
        <v>#REF!</v>
      </c>
      <c r="N903" s="2366" t="e">
        <f>'Notes- SK Template'!#REF!</f>
        <v>#REF!</v>
      </c>
      <c r="O903" s="2246" t="e">
        <f>'Notes- SK Template'!#REF!</f>
        <v>#REF!</v>
      </c>
      <c r="P903" s="2246" t="e">
        <f>'Notes- SK Template'!#REF!</f>
        <v>#REF!</v>
      </c>
      <c r="Q903" s="2246" t="e">
        <f>'Notes- SK Template'!#REF!</f>
        <v>#REF!</v>
      </c>
      <c r="R903" s="2365" t="e">
        <f>'Notes- SK Template'!#REF!</f>
        <v>#REF!</v>
      </c>
      <c r="S903" s="2366" t="e">
        <f>'Notes- SK Template'!#REF!</f>
        <v>#REF!</v>
      </c>
      <c r="T903" s="2246" t="e">
        <f>'Notes- SK Template'!#REF!</f>
        <v>#REF!</v>
      </c>
      <c r="U903" s="2246" t="e">
        <f>'Notes- SK Template'!#REF!</f>
        <v>#REF!</v>
      </c>
      <c r="V903" s="2246" t="e">
        <f>'Notes- SK Template'!#REF!</f>
        <v>#REF!</v>
      </c>
      <c r="W903" s="2365" t="e">
        <f>'Notes- SK Template'!#REF!</f>
        <v>#REF!</v>
      </c>
      <c r="X903" s="2366" t="e">
        <f>'Notes- SK Template'!#REF!</f>
        <v>#REF!</v>
      </c>
      <c r="Y903" s="2246" t="e">
        <f>'Notes- SK Template'!#REF!</f>
        <v>#REF!</v>
      </c>
      <c r="Z903" s="2246" t="e">
        <f>'Notes- SK Template'!#REF!</f>
        <v>#REF!</v>
      </c>
      <c r="AA903" s="2246" t="e">
        <f>'Notes- SK Template'!#REF!</f>
        <v>#REF!</v>
      </c>
      <c r="AB903" s="2365" t="e">
        <f>'Notes- SK Template'!#REF!</f>
        <v>#REF!</v>
      </c>
      <c r="AC903" s="2367" t="e">
        <f>'Notes- SK Template'!#REF!</f>
        <v>#REF!</v>
      </c>
      <c r="AD903" s="1856" t="e">
        <f>'Notes- SK Template'!#REF!</f>
        <v>#REF!</v>
      </c>
      <c r="AE903" s="1856" t="e">
        <f>'Notes- SK Template'!#REF!</f>
        <v>#REF!</v>
      </c>
      <c r="AF903" s="1856" t="e">
        <f>'Notes- SK Template'!#REF!</f>
        <v>#REF!</v>
      </c>
      <c r="AG903" s="1857" t="e">
        <f>'Notes- SK Template'!#REF!</f>
        <v>#REF!</v>
      </c>
    </row>
    <row r="904" spans="4:33" ht="28.5" customHeight="1" thickBot="1">
      <c r="D904" s="2360" t="s">
        <v>2154</v>
      </c>
      <c r="E904" s="2361"/>
      <c r="F904" s="2361"/>
      <c r="G904" s="2361"/>
      <c r="H904" s="2362"/>
      <c r="I904" s="2354" t="e">
        <f>'Notes- SK Template'!#REF!</f>
        <v>#REF!</v>
      </c>
      <c r="J904" s="2355" t="e">
        <f>'Notes- SK Template'!#REF!</f>
        <v>#REF!</v>
      </c>
      <c r="K904" s="2355" t="e">
        <f>'Notes- SK Template'!#REF!</f>
        <v>#REF!</v>
      </c>
      <c r="L904" s="2355" t="e">
        <f>'Notes- SK Template'!#REF!</f>
        <v>#REF!</v>
      </c>
      <c r="M904" s="2363" t="e">
        <f>'Notes- SK Template'!#REF!</f>
        <v>#REF!</v>
      </c>
      <c r="N904" s="2364" t="e">
        <f>'Notes- SK Template'!#REF!</f>
        <v>#REF!</v>
      </c>
      <c r="O904" s="2355" t="e">
        <f>'Notes- SK Template'!#REF!</f>
        <v>#REF!</v>
      </c>
      <c r="P904" s="2355" t="e">
        <f>'Notes- SK Template'!#REF!</f>
        <v>#REF!</v>
      </c>
      <c r="Q904" s="2355" t="e">
        <f>'Notes- SK Template'!#REF!</f>
        <v>#REF!</v>
      </c>
      <c r="R904" s="2363" t="e">
        <f>'Notes- SK Template'!#REF!</f>
        <v>#REF!</v>
      </c>
      <c r="S904" s="2364" t="e">
        <f>'Notes- SK Template'!#REF!</f>
        <v>#REF!</v>
      </c>
      <c r="T904" s="2355" t="e">
        <f>'Notes- SK Template'!#REF!</f>
        <v>#REF!</v>
      </c>
      <c r="U904" s="2355" t="e">
        <f>'Notes- SK Template'!#REF!</f>
        <v>#REF!</v>
      </c>
      <c r="V904" s="2355" t="e">
        <f>'Notes- SK Template'!#REF!</f>
        <v>#REF!</v>
      </c>
      <c r="W904" s="2363" t="e">
        <f>'Notes- SK Template'!#REF!</f>
        <v>#REF!</v>
      </c>
      <c r="X904" s="2364" t="e">
        <f>'Notes- SK Template'!#REF!</f>
        <v>#REF!</v>
      </c>
      <c r="Y904" s="2355" t="e">
        <f>'Notes- SK Template'!#REF!</f>
        <v>#REF!</v>
      </c>
      <c r="Z904" s="2355" t="e">
        <f>'Notes- SK Template'!#REF!</f>
        <v>#REF!</v>
      </c>
      <c r="AA904" s="2355" t="e">
        <f>'Notes- SK Template'!#REF!</f>
        <v>#REF!</v>
      </c>
      <c r="AB904" s="2363" t="e">
        <f>'Notes- SK Template'!#REF!</f>
        <v>#REF!</v>
      </c>
      <c r="AC904" s="2272" t="e">
        <f>'Notes- SK Template'!#REF!</f>
        <v>#REF!</v>
      </c>
      <c r="AD904" s="2273" t="e">
        <f>'Notes- SK Template'!#REF!</f>
        <v>#REF!</v>
      </c>
      <c r="AE904" s="2273" t="e">
        <f>'Notes- SK Template'!#REF!</f>
        <v>#REF!</v>
      </c>
      <c r="AF904" s="2273" t="e">
        <f>'Notes- SK Template'!#REF!</f>
        <v>#REF!</v>
      </c>
      <c r="AG904" s="2274" t="e">
        <f>'Notes- SK Template'!#REF!</f>
        <v>#REF!</v>
      </c>
    </row>
    <row r="905" spans="4:33" ht="21.75" customHeight="1">
      <c r="D905" s="1707" t="e">
        <f>'Notes- SK Template'!#REF!</f>
        <v>#REF!</v>
      </c>
      <c r="E905" s="1708" t="e">
        <f>'Notes- SK Template'!#REF!</f>
        <v>#REF!</v>
      </c>
      <c r="F905" s="1708" t="e">
        <f>'Notes- SK Template'!#REF!</f>
        <v>#REF!</v>
      </c>
      <c r="G905" s="1708" t="e">
        <f>'Notes- SK Template'!#REF!</f>
        <v>#REF!</v>
      </c>
      <c r="H905" s="1709" t="e">
        <f>'Notes- SK Template'!#REF!</f>
        <v>#REF!</v>
      </c>
      <c r="I905" s="1769" t="e">
        <f>'Notes- SK Template'!#REF!</f>
        <v>#REF!</v>
      </c>
      <c r="J905" s="1770" t="e">
        <f>'Notes- SK Template'!#REF!</f>
        <v>#REF!</v>
      </c>
      <c r="K905" s="1770" t="e">
        <f>'Notes- SK Template'!#REF!</f>
        <v>#REF!</v>
      </c>
      <c r="L905" s="1770" t="e">
        <f>'Notes- SK Template'!#REF!</f>
        <v>#REF!</v>
      </c>
      <c r="M905" s="2291" t="e">
        <f>'Notes- SK Template'!#REF!</f>
        <v>#REF!</v>
      </c>
      <c r="N905" s="2290" t="e">
        <f>'Notes- SK Template'!#REF!</f>
        <v>#REF!</v>
      </c>
      <c r="O905" s="1770" t="e">
        <f>'Notes- SK Template'!#REF!</f>
        <v>#REF!</v>
      </c>
      <c r="P905" s="1770" t="e">
        <f>'Notes- SK Template'!#REF!</f>
        <v>#REF!</v>
      </c>
      <c r="Q905" s="1770" t="e">
        <f>'Notes- SK Template'!#REF!</f>
        <v>#REF!</v>
      </c>
      <c r="R905" s="2291" t="e">
        <f>'Notes- SK Template'!#REF!</f>
        <v>#REF!</v>
      </c>
      <c r="S905" s="2290" t="e">
        <f>'Notes- SK Template'!#REF!</f>
        <v>#REF!</v>
      </c>
      <c r="T905" s="1770" t="e">
        <f>'Notes- SK Template'!#REF!</f>
        <v>#REF!</v>
      </c>
      <c r="U905" s="1770" t="e">
        <f>'Notes- SK Template'!#REF!</f>
        <v>#REF!</v>
      </c>
      <c r="V905" s="1770" t="e">
        <f>'Notes- SK Template'!#REF!</f>
        <v>#REF!</v>
      </c>
      <c r="W905" s="2291" t="e">
        <f>'Notes- SK Template'!#REF!</f>
        <v>#REF!</v>
      </c>
      <c r="X905" s="2290" t="e">
        <f>'Notes- SK Template'!#REF!</f>
        <v>#REF!</v>
      </c>
      <c r="Y905" s="1770" t="e">
        <f>'Notes- SK Template'!#REF!</f>
        <v>#REF!</v>
      </c>
      <c r="Z905" s="1770" t="e">
        <f>'Notes- SK Template'!#REF!</f>
        <v>#REF!</v>
      </c>
      <c r="AA905" s="1770" t="e">
        <f>'Notes- SK Template'!#REF!</f>
        <v>#REF!</v>
      </c>
      <c r="AB905" s="2291" t="e">
        <f>'Notes- SK Template'!#REF!</f>
        <v>#REF!</v>
      </c>
      <c r="AC905" s="2359" t="e">
        <f>'Notes- SK Template'!#REF!</f>
        <v>#REF!</v>
      </c>
      <c r="AD905" s="1883" t="e">
        <f>'Notes- SK Template'!#REF!</f>
        <v>#REF!</v>
      </c>
      <c r="AE905" s="1883" t="e">
        <f>'Notes- SK Template'!#REF!</f>
        <v>#REF!</v>
      </c>
      <c r="AF905" s="1883" t="e">
        <f>'Notes- SK Template'!#REF!</f>
        <v>#REF!</v>
      </c>
      <c r="AG905" s="1884" t="e">
        <f>'Notes- SK Template'!#REF!</f>
        <v>#REF!</v>
      </c>
    </row>
    <row r="906" spans="4:33" ht="21.75" customHeight="1">
      <c r="D906" s="1693" t="e">
        <f>'Notes- SK Template'!#REF!</f>
        <v>#REF!</v>
      </c>
      <c r="E906" s="1694" t="e">
        <f>'Notes- SK Template'!#REF!</f>
        <v>#REF!</v>
      </c>
      <c r="F906" s="1694" t="e">
        <f>'Notes- SK Template'!#REF!</f>
        <v>#REF!</v>
      </c>
      <c r="G906" s="1694" t="e">
        <f>'Notes- SK Template'!#REF!</f>
        <v>#REF!</v>
      </c>
      <c r="H906" s="1695" t="e">
        <f>'Notes- SK Template'!#REF!</f>
        <v>#REF!</v>
      </c>
      <c r="I906" s="1682" t="e">
        <f>'Notes- SK Template'!#REF!</f>
        <v>#REF!</v>
      </c>
      <c r="J906" s="1792" t="e">
        <f>'Notes- SK Template'!#REF!</f>
        <v>#REF!</v>
      </c>
      <c r="K906" s="1792" t="e">
        <f>'Notes- SK Template'!#REF!</f>
        <v>#REF!</v>
      </c>
      <c r="L906" s="1792" t="e">
        <f>'Notes- SK Template'!#REF!</f>
        <v>#REF!</v>
      </c>
      <c r="M906" s="2287" t="e">
        <f>'Notes- SK Template'!#REF!</f>
        <v>#REF!</v>
      </c>
      <c r="N906" s="2286" t="e">
        <f>'Notes- SK Template'!#REF!</f>
        <v>#REF!</v>
      </c>
      <c r="O906" s="1792" t="e">
        <f>'Notes- SK Template'!#REF!</f>
        <v>#REF!</v>
      </c>
      <c r="P906" s="1792" t="e">
        <f>'Notes- SK Template'!#REF!</f>
        <v>#REF!</v>
      </c>
      <c r="Q906" s="1792" t="e">
        <f>'Notes- SK Template'!#REF!</f>
        <v>#REF!</v>
      </c>
      <c r="R906" s="2287" t="e">
        <f>'Notes- SK Template'!#REF!</f>
        <v>#REF!</v>
      </c>
      <c r="S906" s="2286" t="e">
        <f>'Notes- SK Template'!#REF!</f>
        <v>#REF!</v>
      </c>
      <c r="T906" s="1792" t="e">
        <f>'Notes- SK Template'!#REF!</f>
        <v>#REF!</v>
      </c>
      <c r="U906" s="1792" t="e">
        <f>'Notes- SK Template'!#REF!</f>
        <v>#REF!</v>
      </c>
      <c r="V906" s="1792" t="e">
        <f>'Notes- SK Template'!#REF!</f>
        <v>#REF!</v>
      </c>
      <c r="W906" s="2287" t="e">
        <f>'Notes- SK Template'!#REF!</f>
        <v>#REF!</v>
      </c>
      <c r="X906" s="2286" t="e">
        <f>'Notes- SK Template'!#REF!</f>
        <v>#REF!</v>
      </c>
      <c r="Y906" s="1792" t="e">
        <f>'Notes- SK Template'!#REF!</f>
        <v>#REF!</v>
      </c>
      <c r="Z906" s="1792" t="e">
        <f>'Notes- SK Template'!#REF!</f>
        <v>#REF!</v>
      </c>
      <c r="AA906" s="1792" t="e">
        <f>'Notes- SK Template'!#REF!</f>
        <v>#REF!</v>
      </c>
      <c r="AB906" s="2287" t="e">
        <f>'Notes- SK Template'!#REF!</f>
        <v>#REF!</v>
      </c>
      <c r="AC906" s="2358" t="e">
        <f>'Notes- SK Template'!#REF!</f>
        <v>#REF!</v>
      </c>
      <c r="AD906" s="1886" t="e">
        <f>'Notes- SK Template'!#REF!</f>
        <v>#REF!</v>
      </c>
      <c r="AE906" s="1886" t="e">
        <f>'Notes- SK Template'!#REF!</f>
        <v>#REF!</v>
      </c>
      <c r="AF906" s="1886" t="e">
        <f>'Notes- SK Template'!#REF!</f>
        <v>#REF!</v>
      </c>
      <c r="AG906" s="1887" t="e">
        <f>'Notes- SK Template'!#REF!</f>
        <v>#REF!</v>
      </c>
    </row>
    <row r="907" spans="4:33" ht="21.75" customHeight="1">
      <c r="D907" s="1693" t="e">
        <f>'Notes- SK Template'!#REF!</f>
        <v>#REF!</v>
      </c>
      <c r="E907" s="1694" t="e">
        <f>'Notes- SK Template'!#REF!</f>
        <v>#REF!</v>
      </c>
      <c r="F907" s="1694" t="e">
        <f>'Notes- SK Template'!#REF!</f>
        <v>#REF!</v>
      </c>
      <c r="G907" s="1694" t="e">
        <f>'Notes- SK Template'!#REF!</f>
        <v>#REF!</v>
      </c>
      <c r="H907" s="1695" t="e">
        <f>'Notes- SK Template'!#REF!</f>
        <v>#REF!</v>
      </c>
      <c r="I907" s="1682" t="e">
        <f>'Notes- SK Template'!#REF!</f>
        <v>#REF!</v>
      </c>
      <c r="J907" s="1792" t="e">
        <f>'Notes- SK Template'!#REF!</f>
        <v>#REF!</v>
      </c>
      <c r="K907" s="1792" t="e">
        <f>'Notes- SK Template'!#REF!</f>
        <v>#REF!</v>
      </c>
      <c r="L907" s="1792" t="e">
        <f>'Notes- SK Template'!#REF!</f>
        <v>#REF!</v>
      </c>
      <c r="M907" s="2287" t="e">
        <f>'Notes- SK Template'!#REF!</f>
        <v>#REF!</v>
      </c>
      <c r="N907" s="2286" t="e">
        <f>'Notes- SK Template'!#REF!</f>
        <v>#REF!</v>
      </c>
      <c r="O907" s="1792" t="e">
        <f>'Notes- SK Template'!#REF!</f>
        <v>#REF!</v>
      </c>
      <c r="P907" s="1792" t="e">
        <f>'Notes- SK Template'!#REF!</f>
        <v>#REF!</v>
      </c>
      <c r="Q907" s="1792" t="e">
        <f>'Notes- SK Template'!#REF!</f>
        <v>#REF!</v>
      </c>
      <c r="R907" s="2287" t="e">
        <f>'Notes- SK Template'!#REF!</f>
        <v>#REF!</v>
      </c>
      <c r="S907" s="2286" t="e">
        <f>'Notes- SK Template'!#REF!</f>
        <v>#REF!</v>
      </c>
      <c r="T907" s="1792" t="e">
        <f>'Notes- SK Template'!#REF!</f>
        <v>#REF!</v>
      </c>
      <c r="U907" s="1792" t="e">
        <f>'Notes- SK Template'!#REF!</f>
        <v>#REF!</v>
      </c>
      <c r="V907" s="1792" t="e">
        <f>'Notes- SK Template'!#REF!</f>
        <v>#REF!</v>
      </c>
      <c r="W907" s="2287" t="e">
        <f>'Notes- SK Template'!#REF!</f>
        <v>#REF!</v>
      </c>
      <c r="X907" s="2286" t="e">
        <f>'Notes- SK Template'!#REF!</f>
        <v>#REF!</v>
      </c>
      <c r="Y907" s="1792" t="e">
        <f>'Notes- SK Template'!#REF!</f>
        <v>#REF!</v>
      </c>
      <c r="Z907" s="1792" t="e">
        <f>'Notes- SK Template'!#REF!</f>
        <v>#REF!</v>
      </c>
      <c r="AA907" s="1792" t="e">
        <f>'Notes- SK Template'!#REF!</f>
        <v>#REF!</v>
      </c>
      <c r="AB907" s="2287" t="e">
        <f>'Notes- SK Template'!#REF!</f>
        <v>#REF!</v>
      </c>
      <c r="AC907" s="2358" t="e">
        <f>'Notes- SK Template'!#REF!</f>
        <v>#REF!</v>
      </c>
      <c r="AD907" s="1886" t="e">
        <f>'Notes- SK Template'!#REF!</f>
        <v>#REF!</v>
      </c>
      <c r="AE907" s="1886" t="e">
        <f>'Notes- SK Template'!#REF!</f>
        <v>#REF!</v>
      </c>
      <c r="AF907" s="1886" t="e">
        <f>'Notes- SK Template'!#REF!</f>
        <v>#REF!</v>
      </c>
      <c r="AG907" s="1887" t="e">
        <f>'Notes- SK Template'!#REF!</f>
        <v>#REF!</v>
      </c>
    </row>
    <row r="908" spans="4:33" ht="21.75" customHeight="1">
      <c r="D908" s="1693" t="e">
        <f>'Notes- SK Template'!#REF!</f>
        <v>#REF!</v>
      </c>
      <c r="E908" s="1694" t="e">
        <f>'Notes- SK Template'!#REF!</f>
        <v>#REF!</v>
      </c>
      <c r="F908" s="1694" t="e">
        <f>'Notes- SK Template'!#REF!</f>
        <v>#REF!</v>
      </c>
      <c r="G908" s="1694" t="e">
        <f>'Notes- SK Template'!#REF!</f>
        <v>#REF!</v>
      </c>
      <c r="H908" s="1695" t="e">
        <f>'Notes- SK Template'!#REF!</f>
        <v>#REF!</v>
      </c>
      <c r="I908" s="1682" t="e">
        <f>'Notes- SK Template'!#REF!</f>
        <v>#REF!</v>
      </c>
      <c r="J908" s="1792" t="e">
        <f>'Notes- SK Template'!#REF!</f>
        <v>#REF!</v>
      </c>
      <c r="K908" s="1792" t="e">
        <f>'Notes- SK Template'!#REF!</f>
        <v>#REF!</v>
      </c>
      <c r="L908" s="1792" t="e">
        <f>'Notes- SK Template'!#REF!</f>
        <v>#REF!</v>
      </c>
      <c r="M908" s="2287" t="e">
        <f>'Notes- SK Template'!#REF!</f>
        <v>#REF!</v>
      </c>
      <c r="N908" s="2286" t="e">
        <f>'Notes- SK Template'!#REF!</f>
        <v>#REF!</v>
      </c>
      <c r="O908" s="1792" t="e">
        <f>'Notes- SK Template'!#REF!</f>
        <v>#REF!</v>
      </c>
      <c r="P908" s="1792" t="e">
        <f>'Notes- SK Template'!#REF!</f>
        <v>#REF!</v>
      </c>
      <c r="Q908" s="1792" t="e">
        <f>'Notes- SK Template'!#REF!</f>
        <v>#REF!</v>
      </c>
      <c r="R908" s="2287" t="e">
        <f>'Notes- SK Template'!#REF!</f>
        <v>#REF!</v>
      </c>
      <c r="S908" s="2286" t="e">
        <f>'Notes- SK Template'!#REF!</f>
        <v>#REF!</v>
      </c>
      <c r="T908" s="1792" t="e">
        <f>'Notes- SK Template'!#REF!</f>
        <v>#REF!</v>
      </c>
      <c r="U908" s="1792" t="e">
        <f>'Notes- SK Template'!#REF!</f>
        <v>#REF!</v>
      </c>
      <c r="V908" s="1792" t="e">
        <f>'Notes- SK Template'!#REF!</f>
        <v>#REF!</v>
      </c>
      <c r="W908" s="2287" t="e">
        <f>'Notes- SK Template'!#REF!</f>
        <v>#REF!</v>
      </c>
      <c r="X908" s="2286" t="e">
        <f>'Notes- SK Template'!#REF!</f>
        <v>#REF!</v>
      </c>
      <c r="Y908" s="1792" t="e">
        <f>'Notes- SK Template'!#REF!</f>
        <v>#REF!</v>
      </c>
      <c r="Z908" s="1792" t="e">
        <f>'Notes- SK Template'!#REF!</f>
        <v>#REF!</v>
      </c>
      <c r="AA908" s="1792" t="e">
        <f>'Notes- SK Template'!#REF!</f>
        <v>#REF!</v>
      </c>
      <c r="AB908" s="2287" t="e">
        <f>'Notes- SK Template'!#REF!</f>
        <v>#REF!</v>
      </c>
      <c r="AC908" s="2358" t="e">
        <f>'Notes- SK Template'!#REF!</f>
        <v>#REF!</v>
      </c>
      <c r="AD908" s="1886" t="e">
        <f>'Notes- SK Template'!#REF!</f>
        <v>#REF!</v>
      </c>
      <c r="AE908" s="1886" t="e">
        <f>'Notes- SK Template'!#REF!</f>
        <v>#REF!</v>
      </c>
      <c r="AF908" s="1886" t="e">
        <f>'Notes- SK Template'!#REF!</f>
        <v>#REF!</v>
      </c>
      <c r="AG908" s="1887" t="e">
        <f>'Notes- SK Template'!#REF!</f>
        <v>#REF!</v>
      </c>
    </row>
    <row r="909" spans="4:33" ht="21.75" customHeight="1">
      <c r="D909" s="1693" t="e">
        <f>'Notes- SK Template'!#REF!</f>
        <v>#REF!</v>
      </c>
      <c r="E909" s="1694" t="e">
        <f>'Notes- SK Template'!#REF!</f>
        <v>#REF!</v>
      </c>
      <c r="F909" s="1694" t="e">
        <f>'Notes- SK Template'!#REF!</f>
        <v>#REF!</v>
      </c>
      <c r="G909" s="1694" t="e">
        <f>'Notes- SK Template'!#REF!</f>
        <v>#REF!</v>
      </c>
      <c r="H909" s="1695" t="e">
        <f>'Notes- SK Template'!#REF!</f>
        <v>#REF!</v>
      </c>
      <c r="I909" s="1682" t="e">
        <f>'Notes- SK Template'!#REF!</f>
        <v>#REF!</v>
      </c>
      <c r="J909" s="1792" t="e">
        <f>'Notes- SK Template'!#REF!</f>
        <v>#REF!</v>
      </c>
      <c r="K909" s="1792" t="e">
        <f>'Notes- SK Template'!#REF!</f>
        <v>#REF!</v>
      </c>
      <c r="L909" s="1792" t="e">
        <f>'Notes- SK Template'!#REF!</f>
        <v>#REF!</v>
      </c>
      <c r="M909" s="2287" t="e">
        <f>'Notes- SK Template'!#REF!</f>
        <v>#REF!</v>
      </c>
      <c r="N909" s="2286" t="e">
        <f>'Notes- SK Template'!#REF!</f>
        <v>#REF!</v>
      </c>
      <c r="O909" s="1792" t="e">
        <f>'Notes- SK Template'!#REF!</f>
        <v>#REF!</v>
      </c>
      <c r="P909" s="1792" t="e">
        <f>'Notes- SK Template'!#REF!</f>
        <v>#REF!</v>
      </c>
      <c r="Q909" s="1792" t="e">
        <f>'Notes- SK Template'!#REF!</f>
        <v>#REF!</v>
      </c>
      <c r="R909" s="2287" t="e">
        <f>'Notes- SK Template'!#REF!</f>
        <v>#REF!</v>
      </c>
      <c r="S909" s="2286" t="e">
        <f>'Notes- SK Template'!#REF!</f>
        <v>#REF!</v>
      </c>
      <c r="T909" s="1792" t="e">
        <f>'Notes- SK Template'!#REF!</f>
        <v>#REF!</v>
      </c>
      <c r="U909" s="1792" t="e">
        <f>'Notes- SK Template'!#REF!</f>
        <v>#REF!</v>
      </c>
      <c r="V909" s="1792" t="e">
        <f>'Notes- SK Template'!#REF!</f>
        <v>#REF!</v>
      </c>
      <c r="W909" s="2287" t="e">
        <f>'Notes- SK Template'!#REF!</f>
        <v>#REF!</v>
      </c>
      <c r="X909" s="2286" t="e">
        <f>'Notes- SK Template'!#REF!</f>
        <v>#REF!</v>
      </c>
      <c r="Y909" s="1792" t="e">
        <f>'Notes- SK Template'!#REF!</f>
        <v>#REF!</v>
      </c>
      <c r="Z909" s="1792" t="e">
        <f>'Notes- SK Template'!#REF!</f>
        <v>#REF!</v>
      </c>
      <c r="AA909" s="1792" t="e">
        <f>'Notes- SK Template'!#REF!</f>
        <v>#REF!</v>
      </c>
      <c r="AB909" s="2287" t="e">
        <f>'Notes- SK Template'!#REF!</f>
        <v>#REF!</v>
      </c>
      <c r="AC909" s="2358" t="e">
        <f>'Notes- SK Template'!#REF!</f>
        <v>#REF!</v>
      </c>
      <c r="AD909" s="1886" t="e">
        <f>'Notes- SK Template'!#REF!</f>
        <v>#REF!</v>
      </c>
      <c r="AE909" s="1886" t="e">
        <f>'Notes- SK Template'!#REF!</f>
        <v>#REF!</v>
      </c>
      <c r="AF909" s="1886" t="e">
        <f>'Notes- SK Template'!#REF!</f>
        <v>#REF!</v>
      </c>
      <c r="AG909" s="1887" t="e">
        <f>'Notes- SK Template'!#REF!</f>
        <v>#REF!</v>
      </c>
    </row>
    <row r="910" spans="4:33" ht="21.75" customHeight="1" thickBot="1">
      <c r="D910" s="1789" t="e">
        <f>'Notes- SK Template'!#REF!</f>
        <v>#REF!</v>
      </c>
      <c r="E910" s="1790" t="e">
        <f>'Notes- SK Template'!#REF!</f>
        <v>#REF!</v>
      </c>
      <c r="F910" s="1790" t="e">
        <f>'Notes- SK Template'!#REF!</f>
        <v>#REF!</v>
      </c>
      <c r="G910" s="1790" t="e">
        <f>'Notes- SK Template'!#REF!</f>
        <v>#REF!</v>
      </c>
      <c r="H910" s="1791" t="e">
        <f>'Notes- SK Template'!#REF!</f>
        <v>#REF!</v>
      </c>
      <c r="I910" s="2368" t="e">
        <f>'Notes- SK Template'!#REF!</f>
        <v>#REF!</v>
      </c>
      <c r="J910" s="2369" t="e">
        <f>'Notes- SK Template'!#REF!</f>
        <v>#REF!</v>
      </c>
      <c r="K910" s="2369" t="e">
        <f>'Notes- SK Template'!#REF!</f>
        <v>#REF!</v>
      </c>
      <c r="L910" s="2369" t="e">
        <f>'Notes- SK Template'!#REF!</f>
        <v>#REF!</v>
      </c>
      <c r="M910" s="2370" t="e">
        <f>'Notes- SK Template'!#REF!</f>
        <v>#REF!</v>
      </c>
      <c r="N910" s="2371" t="e">
        <f>'Notes- SK Template'!#REF!</f>
        <v>#REF!</v>
      </c>
      <c r="O910" s="2369" t="e">
        <f>'Notes- SK Template'!#REF!</f>
        <v>#REF!</v>
      </c>
      <c r="P910" s="2369" t="e">
        <f>'Notes- SK Template'!#REF!</f>
        <v>#REF!</v>
      </c>
      <c r="Q910" s="2369" t="e">
        <f>'Notes- SK Template'!#REF!</f>
        <v>#REF!</v>
      </c>
      <c r="R910" s="2370" t="e">
        <f>'Notes- SK Template'!#REF!</f>
        <v>#REF!</v>
      </c>
      <c r="S910" s="2371" t="e">
        <f>'Notes- SK Template'!#REF!</f>
        <v>#REF!</v>
      </c>
      <c r="T910" s="2369" t="e">
        <f>'Notes- SK Template'!#REF!</f>
        <v>#REF!</v>
      </c>
      <c r="U910" s="2369" t="e">
        <f>'Notes- SK Template'!#REF!</f>
        <v>#REF!</v>
      </c>
      <c r="V910" s="2369" t="e">
        <f>'Notes- SK Template'!#REF!</f>
        <v>#REF!</v>
      </c>
      <c r="W910" s="2370" t="e">
        <f>'Notes- SK Template'!#REF!</f>
        <v>#REF!</v>
      </c>
      <c r="X910" s="2371" t="e">
        <f>'Notes- SK Template'!#REF!</f>
        <v>#REF!</v>
      </c>
      <c r="Y910" s="2369" t="e">
        <f>'Notes- SK Template'!#REF!</f>
        <v>#REF!</v>
      </c>
      <c r="Z910" s="2369" t="e">
        <f>'Notes- SK Template'!#REF!</f>
        <v>#REF!</v>
      </c>
      <c r="AA910" s="2369" t="e">
        <f>'Notes- SK Template'!#REF!</f>
        <v>#REF!</v>
      </c>
      <c r="AB910" s="2370" t="e">
        <f>'Notes- SK Template'!#REF!</f>
        <v>#REF!</v>
      </c>
      <c r="AC910" s="2367" t="e">
        <f>'Notes- SK Template'!#REF!</f>
        <v>#REF!</v>
      </c>
      <c r="AD910" s="1856" t="e">
        <f>'Notes- SK Template'!#REF!</f>
        <v>#REF!</v>
      </c>
      <c r="AE910" s="1856" t="e">
        <f>'Notes- SK Template'!#REF!</f>
        <v>#REF!</v>
      </c>
      <c r="AF910" s="1856" t="e">
        <f>'Notes- SK Template'!#REF!</f>
        <v>#REF!</v>
      </c>
      <c r="AG910" s="1857" t="e">
        <f>'Notes- SK Template'!#REF!</f>
        <v>#REF!</v>
      </c>
    </row>
    <row r="912" spans="4:33" ht="14.25" customHeight="1" thickBot="1"/>
    <row r="913" spans="1:33" ht="14.25" customHeight="1" thickBot="1">
      <c r="A913" s="605" t="s">
        <v>1428</v>
      </c>
      <c r="D913" s="1748" t="s">
        <v>1808</v>
      </c>
      <c r="E913" s="1749"/>
      <c r="F913" s="1749"/>
      <c r="G913" s="1749"/>
      <c r="H913" s="1750"/>
      <c r="I913" s="1874" t="s">
        <v>1954</v>
      </c>
      <c r="J913" s="1875"/>
      <c r="K913" s="1875"/>
      <c r="L913" s="1875"/>
      <c r="M913" s="1875"/>
      <c r="N913" s="1875"/>
      <c r="O913" s="1875"/>
      <c r="P913" s="1875"/>
      <c r="Q913" s="1875"/>
      <c r="R913" s="1875"/>
      <c r="S913" s="1875"/>
      <c r="T913" s="1875"/>
      <c r="U913" s="1875"/>
      <c r="V913" s="1875"/>
      <c r="W913" s="1875"/>
      <c r="X913" s="1875"/>
      <c r="Y913" s="1875"/>
      <c r="Z913" s="1875"/>
      <c r="AA913" s="1875"/>
      <c r="AB913" s="1875"/>
      <c r="AC913" s="1875"/>
      <c r="AD913" s="1875"/>
      <c r="AE913" s="1875"/>
      <c r="AF913" s="1875"/>
      <c r="AG913" s="1876"/>
    </row>
    <row r="914" spans="1:33" ht="30.75" customHeight="1" thickBot="1">
      <c r="D914" s="1751"/>
      <c r="E914" s="1752"/>
      <c r="F914" s="1752"/>
      <c r="G914" s="1752"/>
      <c r="H914" s="1753"/>
      <c r="I914" s="1827" t="s">
        <v>1946</v>
      </c>
      <c r="J914" s="1828"/>
      <c r="K914" s="1828"/>
      <c r="L914" s="1828"/>
      <c r="M914" s="1829"/>
      <c r="N914" s="1827" t="s">
        <v>2155</v>
      </c>
      <c r="O914" s="1828"/>
      <c r="P914" s="1828"/>
      <c r="Q914" s="1828"/>
      <c r="R914" s="1829"/>
      <c r="S914" s="1827" t="s">
        <v>2156</v>
      </c>
      <c r="T914" s="1828"/>
      <c r="U914" s="1828"/>
      <c r="V914" s="1828"/>
      <c r="W914" s="1829"/>
      <c r="X914" s="1827" t="s">
        <v>2157</v>
      </c>
      <c r="Y914" s="1828"/>
      <c r="Z914" s="1828"/>
      <c r="AA914" s="1828"/>
      <c r="AB914" s="1829"/>
      <c r="AC914" s="1827" t="s">
        <v>1950</v>
      </c>
      <c r="AD914" s="1828"/>
      <c r="AE914" s="1828"/>
      <c r="AF914" s="1828"/>
      <c r="AG914" s="1829"/>
    </row>
    <row r="915" spans="1:33" ht="28.5" customHeight="1" thickBot="1">
      <c r="D915" s="2360" t="s">
        <v>2153</v>
      </c>
      <c r="E915" s="2361"/>
      <c r="F915" s="2361"/>
      <c r="G915" s="2361"/>
      <c r="H915" s="2362"/>
      <c r="I915" s="2354" t="e">
        <f>'Notes- SK Template'!#REF!</f>
        <v>#REF!</v>
      </c>
      <c r="J915" s="2355" t="e">
        <f>'Notes- SK Template'!#REF!</f>
        <v>#REF!</v>
      </c>
      <c r="K915" s="2355" t="e">
        <f>'Notes- SK Template'!#REF!</f>
        <v>#REF!</v>
      </c>
      <c r="L915" s="2355" t="e">
        <f>'Notes- SK Template'!#REF!</f>
        <v>#REF!</v>
      </c>
      <c r="M915" s="2363" t="e">
        <f>'Notes- SK Template'!#REF!</f>
        <v>#REF!</v>
      </c>
      <c r="N915" s="2364" t="e">
        <f>'Notes- SK Template'!#REF!</f>
        <v>#REF!</v>
      </c>
      <c r="O915" s="2355" t="e">
        <f>'Notes- SK Template'!#REF!</f>
        <v>#REF!</v>
      </c>
      <c r="P915" s="2355" t="e">
        <f>'Notes- SK Template'!#REF!</f>
        <v>#REF!</v>
      </c>
      <c r="Q915" s="2355" t="e">
        <f>'Notes- SK Template'!#REF!</f>
        <v>#REF!</v>
      </c>
      <c r="R915" s="2363" t="e">
        <f>'Notes- SK Template'!#REF!</f>
        <v>#REF!</v>
      </c>
      <c r="S915" s="2364" t="e">
        <f>'Notes- SK Template'!#REF!</f>
        <v>#REF!</v>
      </c>
      <c r="T915" s="2355" t="e">
        <f>'Notes- SK Template'!#REF!</f>
        <v>#REF!</v>
      </c>
      <c r="U915" s="2355" t="e">
        <f>'Notes- SK Template'!#REF!</f>
        <v>#REF!</v>
      </c>
      <c r="V915" s="2355" t="e">
        <f>'Notes- SK Template'!#REF!</f>
        <v>#REF!</v>
      </c>
      <c r="W915" s="2363" t="e">
        <f>'Notes- SK Template'!#REF!</f>
        <v>#REF!</v>
      </c>
      <c r="X915" s="2364" t="e">
        <f>'Notes- SK Template'!#REF!</f>
        <v>#REF!</v>
      </c>
      <c r="Y915" s="2355" t="e">
        <f>'Notes- SK Template'!#REF!</f>
        <v>#REF!</v>
      </c>
      <c r="Z915" s="2355" t="e">
        <f>'Notes- SK Template'!#REF!</f>
        <v>#REF!</v>
      </c>
      <c r="AA915" s="2355" t="e">
        <f>'Notes- SK Template'!#REF!</f>
        <v>#REF!</v>
      </c>
      <c r="AB915" s="2363" t="e">
        <f>'Notes- SK Template'!#REF!</f>
        <v>#REF!</v>
      </c>
      <c r="AC915" s="2272" t="e">
        <f>'Notes- SK Template'!#REF!</f>
        <v>#REF!</v>
      </c>
      <c r="AD915" s="2273" t="e">
        <f>'Notes- SK Template'!#REF!</f>
        <v>#REF!</v>
      </c>
      <c r="AE915" s="2273" t="e">
        <f>'Notes- SK Template'!#REF!</f>
        <v>#REF!</v>
      </c>
      <c r="AF915" s="2273" t="e">
        <f>'Notes- SK Template'!#REF!</f>
        <v>#REF!</v>
      </c>
      <c r="AG915" s="2274" t="e">
        <f>'Notes- SK Template'!#REF!</f>
        <v>#REF!</v>
      </c>
    </row>
    <row r="916" spans="1:33" ht="21.75" customHeight="1">
      <c r="D916" s="1707" t="e">
        <f>'Notes- SK Template'!#REF!</f>
        <v>#REF!</v>
      </c>
      <c r="E916" s="1708" t="e">
        <f>'Notes- SK Template'!#REF!</f>
        <v>#REF!</v>
      </c>
      <c r="F916" s="1708" t="e">
        <f>'Notes- SK Template'!#REF!</f>
        <v>#REF!</v>
      </c>
      <c r="G916" s="1708" t="e">
        <f>'Notes- SK Template'!#REF!</f>
        <v>#REF!</v>
      </c>
      <c r="H916" s="1709" t="e">
        <f>'Notes- SK Template'!#REF!</f>
        <v>#REF!</v>
      </c>
      <c r="I916" s="1769" t="e">
        <f>'Notes- SK Template'!#REF!</f>
        <v>#REF!</v>
      </c>
      <c r="J916" s="1770" t="e">
        <f>'Notes- SK Template'!#REF!</f>
        <v>#REF!</v>
      </c>
      <c r="K916" s="1770" t="e">
        <f>'Notes- SK Template'!#REF!</f>
        <v>#REF!</v>
      </c>
      <c r="L916" s="1770" t="e">
        <f>'Notes- SK Template'!#REF!</f>
        <v>#REF!</v>
      </c>
      <c r="M916" s="2291" t="e">
        <f>'Notes- SK Template'!#REF!</f>
        <v>#REF!</v>
      </c>
      <c r="N916" s="2290" t="e">
        <f>'Notes- SK Template'!#REF!</f>
        <v>#REF!</v>
      </c>
      <c r="O916" s="1770" t="e">
        <f>'Notes- SK Template'!#REF!</f>
        <v>#REF!</v>
      </c>
      <c r="P916" s="1770" t="e">
        <f>'Notes- SK Template'!#REF!</f>
        <v>#REF!</v>
      </c>
      <c r="Q916" s="1770" t="e">
        <f>'Notes- SK Template'!#REF!</f>
        <v>#REF!</v>
      </c>
      <c r="R916" s="2291" t="e">
        <f>'Notes- SK Template'!#REF!</f>
        <v>#REF!</v>
      </c>
      <c r="S916" s="2290" t="e">
        <f>'Notes- SK Template'!#REF!</f>
        <v>#REF!</v>
      </c>
      <c r="T916" s="1770" t="e">
        <f>'Notes- SK Template'!#REF!</f>
        <v>#REF!</v>
      </c>
      <c r="U916" s="1770" t="e">
        <f>'Notes- SK Template'!#REF!</f>
        <v>#REF!</v>
      </c>
      <c r="V916" s="1770" t="e">
        <f>'Notes- SK Template'!#REF!</f>
        <v>#REF!</v>
      </c>
      <c r="W916" s="2291" t="e">
        <f>'Notes- SK Template'!#REF!</f>
        <v>#REF!</v>
      </c>
      <c r="X916" s="2290" t="e">
        <f>'Notes- SK Template'!#REF!</f>
        <v>#REF!</v>
      </c>
      <c r="Y916" s="1770" t="e">
        <f>'Notes- SK Template'!#REF!</f>
        <v>#REF!</v>
      </c>
      <c r="Z916" s="1770" t="e">
        <f>'Notes- SK Template'!#REF!</f>
        <v>#REF!</v>
      </c>
      <c r="AA916" s="1770" t="e">
        <f>'Notes- SK Template'!#REF!</f>
        <v>#REF!</v>
      </c>
      <c r="AB916" s="2291" t="e">
        <f>'Notes- SK Template'!#REF!</f>
        <v>#REF!</v>
      </c>
      <c r="AC916" s="2359" t="e">
        <f>'Notes- SK Template'!#REF!</f>
        <v>#REF!</v>
      </c>
      <c r="AD916" s="1883" t="e">
        <f>'Notes- SK Template'!#REF!</f>
        <v>#REF!</v>
      </c>
      <c r="AE916" s="1883" t="e">
        <f>'Notes- SK Template'!#REF!</f>
        <v>#REF!</v>
      </c>
      <c r="AF916" s="1883" t="e">
        <f>'Notes- SK Template'!#REF!</f>
        <v>#REF!</v>
      </c>
      <c r="AG916" s="1884" t="e">
        <f>'Notes- SK Template'!#REF!</f>
        <v>#REF!</v>
      </c>
    </row>
    <row r="917" spans="1:33" ht="21.75" customHeight="1">
      <c r="D917" s="1693" t="e">
        <f>'Notes- SK Template'!#REF!</f>
        <v>#REF!</v>
      </c>
      <c r="E917" s="1694" t="e">
        <f>'Notes- SK Template'!#REF!</f>
        <v>#REF!</v>
      </c>
      <c r="F917" s="1694" t="e">
        <f>'Notes- SK Template'!#REF!</f>
        <v>#REF!</v>
      </c>
      <c r="G917" s="1694" t="e">
        <f>'Notes- SK Template'!#REF!</f>
        <v>#REF!</v>
      </c>
      <c r="H917" s="1695" t="e">
        <f>'Notes- SK Template'!#REF!</f>
        <v>#REF!</v>
      </c>
      <c r="I917" s="1682" t="e">
        <f>'Notes- SK Template'!#REF!</f>
        <v>#REF!</v>
      </c>
      <c r="J917" s="1792" t="e">
        <f>'Notes- SK Template'!#REF!</f>
        <v>#REF!</v>
      </c>
      <c r="K917" s="1792" t="e">
        <f>'Notes- SK Template'!#REF!</f>
        <v>#REF!</v>
      </c>
      <c r="L917" s="1792" t="e">
        <f>'Notes- SK Template'!#REF!</f>
        <v>#REF!</v>
      </c>
      <c r="M917" s="2287" t="e">
        <f>'Notes- SK Template'!#REF!</f>
        <v>#REF!</v>
      </c>
      <c r="N917" s="2286" t="e">
        <f>'Notes- SK Template'!#REF!</f>
        <v>#REF!</v>
      </c>
      <c r="O917" s="1792" t="e">
        <f>'Notes- SK Template'!#REF!</f>
        <v>#REF!</v>
      </c>
      <c r="P917" s="1792" t="e">
        <f>'Notes- SK Template'!#REF!</f>
        <v>#REF!</v>
      </c>
      <c r="Q917" s="1792" t="e">
        <f>'Notes- SK Template'!#REF!</f>
        <v>#REF!</v>
      </c>
      <c r="R917" s="2287" t="e">
        <f>'Notes- SK Template'!#REF!</f>
        <v>#REF!</v>
      </c>
      <c r="S917" s="2286" t="e">
        <f>'Notes- SK Template'!#REF!</f>
        <v>#REF!</v>
      </c>
      <c r="T917" s="1792" t="e">
        <f>'Notes- SK Template'!#REF!</f>
        <v>#REF!</v>
      </c>
      <c r="U917" s="1792" t="e">
        <f>'Notes- SK Template'!#REF!</f>
        <v>#REF!</v>
      </c>
      <c r="V917" s="1792" t="e">
        <f>'Notes- SK Template'!#REF!</f>
        <v>#REF!</v>
      </c>
      <c r="W917" s="2287" t="e">
        <f>'Notes- SK Template'!#REF!</f>
        <v>#REF!</v>
      </c>
      <c r="X917" s="2286" t="e">
        <f>'Notes- SK Template'!#REF!</f>
        <v>#REF!</v>
      </c>
      <c r="Y917" s="1792" t="e">
        <f>'Notes- SK Template'!#REF!</f>
        <v>#REF!</v>
      </c>
      <c r="Z917" s="1792" t="e">
        <f>'Notes- SK Template'!#REF!</f>
        <v>#REF!</v>
      </c>
      <c r="AA917" s="1792" t="e">
        <f>'Notes- SK Template'!#REF!</f>
        <v>#REF!</v>
      </c>
      <c r="AB917" s="2287" t="e">
        <f>'Notes- SK Template'!#REF!</f>
        <v>#REF!</v>
      </c>
      <c r="AC917" s="2358" t="e">
        <f>'Notes- SK Template'!#REF!</f>
        <v>#REF!</v>
      </c>
      <c r="AD917" s="1886" t="e">
        <f>'Notes- SK Template'!#REF!</f>
        <v>#REF!</v>
      </c>
      <c r="AE917" s="1886" t="e">
        <f>'Notes- SK Template'!#REF!</f>
        <v>#REF!</v>
      </c>
      <c r="AF917" s="1886" t="e">
        <f>'Notes- SK Template'!#REF!</f>
        <v>#REF!</v>
      </c>
      <c r="AG917" s="1887" t="e">
        <f>'Notes- SK Template'!#REF!</f>
        <v>#REF!</v>
      </c>
    </row>
    <row r="918" spans="1:33" ht="21.75" customHeight="1">
      <c r="D918" s="1693" t="e">
        <f>'Notes- SK Template'!#REF!</f>
        <v>#REF!</v>
      </c>
      <c r="E918" s="1694" t="e">
        <f>'Notes- SK Template'!#REF!</f>
        <v>#REF!</v>
      </c>
      <c r="F918" s="1694" t="e">
        <f>'Notes- SK Template'!#REF!</f>
        <v>#REF!</v>
      </c>
      <c r="G918" s="1694" t="e">
        <f>'Notes- SK Template'!#REF!</f>
        <v>#REF!</v>
      </c>
      <c r="H918" s="1695" t="e">
        <f>'Notes- SK Template'!#REF!</f>
        <v>#REF!</v>
      </c>
      <c r="I918" s="1682" t="e">
        <f>'Notes- SK Template'!#REF!</f>
        <v>#REF!</v>
      </c>
      <c r="J918" s="1792" t="e">
        <f>'Notes- SK Template'!#REF!</f>
        <v>#REF!</v>
      </c>
      <c r="K918" s="1792" t="e">
        <f>'Notes- SK Template'!#REF!</f>
        <v>#REF!</v>
      </c>
      <c r="L918" s="1792" t="e">
        <f>'Notes- SK Template'!#REF!</f>
        <v>#REF!</v>
      </c>
      <c r="M918" s="2287" t="e">
        <f>'Notes- SK Template'!#REF!</f>
        <v>#REF!</v>
      </c>
      <c r="N918" s="2286" t="e">
        <f>'Notes- SK Template'!#REF!</f>
        <v>#REF!</v>
      </c>
      <c r="O918" s="1792" t="e">
        <f>'Notes- SK Template'!#REF!</f>
        <v>#REF!</v>
      </c>
      <c r="P918" s="1792" t="e">
        <f>'Notes- SK Template'!#REF!</f>
        <v>#REF!</v>
      </c>
      <c r="Q918" s="1792" t="e">
        <f>'Notes- SK Template'!#REF!</f>
        <v>#REF!</v>
      </c>
      <c r="R918" s="2287" t="e">
        <f>'Notes- SK Template'!#REF!</f>
        <v>#REF!</v>
      </c>
      <c r="S918" s="2286" t="e">
        <f>'Notes- SK Template'!#REF!</f>
        <v>#REF!</v>
      </c>
      <c r="T918" s="1792" t="e">
        <f>'Notes- SK Template'!#REF!</f>
        <v>#REF!</v>
      </c>
      <c r="U918" s="1792" t="e">
        <f>'Notes- SK Template'!#REF!</f>
        <v>#REF!</v>
      </c>
      <c r="V918" s="1792" t="e">
        <f>'Notes- SK Template'!#REF!</f>
        <v>#REF!</v>
      </c>
      <c r="W918" s="2287" t="e">
        <f>'Notes- SK Template'!#REF!</f>
        <v>#REF!</v>
      </c>
      <c r="X918" s="2286" t="e">
        <f>'Notes- SK Template'!#REF!</f>
        <v>#REF!</v>
      </c>
      <c r="Y918" s="1792" t="e">
        <f>'Notes- SK Template'!#REF!</f>
        <v>#REF!</v>
      </c>
      <c r="Z918" s="1792" t="e">
        <f>'Notes- SK Template'!#REF!</f>
        <v>#REF!</v>
      </c>
      <c r="AA918" s="1792" t="e">
        <f>'Notes- SK Template'!#REF!</f>
        <v>#REF!</v>
      </c>
      <c r="AB918" s="2287" t="e">
        <f>'Notes- SK Template'!#REF!</f>
        <v>#REF!</v>
      </c>
      <c r="AC918" s="2358" t="e">
        <f>'Notes- SK Template'!#REF!</f>
        <v>#REF!</v>
      </c>
      <c r="AD918" s="1886" t="e">
        <f>'Notes- SK Template'!#REF!</f>
        <v>#REF!</v>
      </c>
      <c r="AE918" s="1886" t="e">
        <f>'Notes- SK Template'!#REF!</f>
        <v>#REF!</v>
      </c>
      <c r="AF918" s="1886" t="e">
        <f>'Notes- SK Template'!#REF!</f>
        <v>#REF!</v>
      </c>
      <c r="AG918" s="1887" t="e">
        <f>'Notes- SK Template'!#REF!</f>
        <v>#REF!</v>
      </c>
    </row>
    <row r="919" spans="1:33" ht="21.75" customHeight="1">
      <c r="D919" s="1693" t="e">
        <f>'Notes- SK Template'!#REF!</f>
        <v>#REF!</v>
      </c>
      <c r="E919" s="1694" t="e">
        <f>'Notes- SK Template'!#REF!</f>
        <v>#REF!</v>
      </c>
      <c r="F919" s="1694" t="e">
        <f>'Notes- SK Template'!#REF!</f>
        <v>#REF!</v>
      </c>
      <c r="G919" s="1694" t="e">
        <f>'Notes- SK Template'!#REF!</f>
        <v>#REF!</v>
      </c>
      <c r="H919" s="1695" t="e">
        <f>'Notes- SK Template'!#REF!</f>
        <v>#REF!</v>
      </c>
      <c r="I919" s="1682" t="e">
        <f>'Notes- SK Template'!#REF!</f>
        <v>#REF!</v>
      </c>
      <c r="J919" s="1792" t="e">
        <f>'Notes- SK Template'!#REF!</f>
        <v>#REF!</v>
      </c>
      <c r="K919" s="1792" t="e">
        <f>'Notes- SK Template'!#REF!</f>
        <v>#REF!</v>
      </c>
      <c r="L919" s="1792" t="e">
        <f>'Notes- SK Template'!#REF!</f>
        <v>#REF!</v>
      </c>
      <c r="M919" s="2287" t="e">
        <f>'Notes- SK Template'!#REF!</f>
        <v>#REF!</v>
      </c>
      <c r="N919" s="2286" t="e">
        <f>'Notes- SK Template'!#REF!</f>
        <v>#REF!</v>
      </c>
      <c r="O919" s="1792" t="e">
        <f>'Notes- SK Template'!#REF!</f>
        <v>#REF!</v>
      </c>
      <c r="P919" s="1792" t="e">
        <f>'Notes- SK Template'!#REF!</f>
        <v>#REF!</v>
      </c>
      <c r="Q919" s="1792" t="e">
        <f>'Notes- SK Template'!#REF!</f>
        <v>#REF!</v>
      </c>
      <c r="R919" s="2287" t="e">
        <f>'Notes- SK Template'!#REF!</f>
        <v>#REF!</v>
      </c>
      <c r="S919" s="2286" t="e">
        <f>'Notes- SK Template'!#REF!</f>
        <v>#REF!</v>
      </c>
      <c r="T919" s="1792" t="e">
        <f>'Notes- SK Template'!#REF!</f>
        <v>#REF!</v>
      </c>
      <c r="U919" s="1792" t="e">
        <f>'Notes- SK Template'!#REF!</f>
        <v>#REF!</v>
      </c>
      <c r="V919" s="1792" t="e">
        <f>'Notes- SK Template'!#REF!</f>
        <v>#REF!</v>
      </c>
      <c r="W919" s="2287" t="e">
        <f>'Notes- SK Template'!#REF!</f>
        <v>#REF!</v>
      </c>
      <c r="X919" s="2286" t="e">
        <f>'Notes- SK Template'!#REF!</f>
        <v>#REF!</v>
      </c>
      <c r="Y919" s="1792" t="e">
        <f>'Notes- SK Template'!#REF!</f>
        <v>#REF!</v>
      </c>
      <c r="Z919" s="1792" t="e">
        <f>'Notes- SK Template'!#REF!</f>
        <v>#REF!</v>
      </c>
      <c r="AA919" s="1792" t="e">
        <f>'Notes- SK Template'!#REF!</f>
        <v>#REF!</v>
      </c>
      <c r="AB919" s="2287" t="e">
        <f>'Notes- SK Template'!#REF!</f>
        <v>#REF!</v>
      </c>
      <c r="AC919" s="2358" t="e">
        <f>'Notes- SK Template'!#REF!</f>
        <v>#REF!</v>
      </c>
      <c r="AD919" s="1886" t="e">
        <f>'Notes- SK Template'!#REF!</f>
        <v>#REF!</v>
      </c>
      <c r="AE919" s="1886" t="e">
        <f>'Notes- SK Template'!#REF!</f>
        <v>#REF!</v>
      </c>
      <c r="AF919" s="1886" t="e">
        <f>'Notes- SK Template'!#REF!</f>
        <v>#REF!</v>
      </c>
      <c r="AG919" s="1887" t="e">
        <f>'Notes- SK Template'!#REF!</f>
        <v>#REF!</v>
      </c>
    </row>
    <row r="920" spans="1:33" ht="21.75" customHeight="1" thickBot="1">
      <c r="D920" s="1712" t="e">
        <f>'Notes- SK Template'!#REF!</f>
        <v>#REF!</v>
      </c>
      <c r="E920" s="1713" t="e">
        <f>'Notes- SK Template'!#REF!</f>
        <v>#REF!</v>
      </c>
      <c r="F920" s="1713" t="e">
        <f>'Notes- SK Template'!#REF!</f>
        <v>#REF!</v>
      </c>
      <c r="G920" s="1713" t="e">
        <f>'Notes- SK Template'!#REF!</f>
        <v>#REF!</v>
      </c>
      <c r="H920" s="1714" t="e">
        <f>'Notes- SK Template'!#REF!</f>
        <v>#REF!</v>
      </c>
      <c r="I920" s="2245" t="e">
        <f>'Notes- SK Template'!#REF!</f>
        <v>#REF!</v>
      </c>
      <c r="J920" s="2246" t="e">
        <f>'Notes- SK Template'!#REF!</f>
        <v>#REF!</v>
      </c>
      <c r="K920" s="2246" t="e">
        <f>'Notes- SK Template'!#REF!</f>
        <v>#REF!</v>
      </c>
      <c r="L920" s="2246" t="e">
        <f>'Notes- SK Template'!#REF!</f>
        <v>#REF!</v>
      </c>
      <c r="M920" s="2365" t="e">
        <f>'Notes- SK Template'!#REF!</f>
        <v>#REF!</v>
      </c>
      <c r="N920" s="2366" t="e">
        <f>'Notes- SK Template'!#REF!</f>
        <v>#REF!</v>
      </c>
      <c r="O920" s="2246" t="e">
        <f>'Notes- SK Template'!#REF!</f>
        <v>#REF!</v>
      </c>
      <c r="P920" s="2246" t="e">
        <f>'Notes- SK Template'!#REF!</f>
        <v>#REF!</v>
      </c>
      <c r="Q920" s="2246" t="e">
        <f>'Notes- SK Template'!#REF!</f>
        <v>#REF!</v>
      </c>
      <c r="R920" s="2365" t="e">
        <f>'Notes- SK Template'!#REF!</f>
        <v>#REF!</v>
      </c>
      <c r="S920" s="2366" t="e">
        <f>'Notes- SK Template'!#REF!</f>
        <v>#REF!</v>
      </c>
      <c r="T920" s="2246" t="e">
        <f>'Notes- SK Template'!#REF!</f>
        <v>#REF!</v>
      </c>
      <c r="U920" s="2246" t="e">
        <f>'Notes- SK Template'!#REF!</f>
        <v>#REF!</v>
      </c>
      <c r="V920" s="2246" t="e">
        <f>'Notes- SK Template'!#REF!</f>
        <v>#REF!</v>
      </c>
      <c r="W920" s="2365" t="e">
        <f>'Notes- SK Template'!#REF!</f>
        <v>#REF!</v>
      </c>
      <c r="X920" s="2366" t="e">
        <f>'Notes- SK Template'!#REF!</f>
        <v>#REF!</v>
      </c>
      <c r="Y920" s="2246" t="e">
        <f>'Notes- SK Template'!#REF!</f>
        <v>#REF!</v>
      </c>
      <c r="Z920" s="2246" t="e">
        <f>'Notes- SK Template'!#REF!</f>
        <v>#REF!</v>
      </c>
      <c r="AA920" s="2246" t="e">
        <f>'Notes- SK Template'!#REF!</f>
        <v>#REF!</v>
      </c>
      <c r="AB920" s="2365" t="e">
        <f>'Notes- SK Template'!#REF!</f>
        <v>#REF!</v>
      </c>
      <c r="AC920" s="2367" t="e">
        <f>'Notes- SK Template'!#REF!</f>
        <v>#REF!</v>
      </c>
      <c r="AD920" s="1856" t="e">
        <f>'Notes- SK Template'!#REF!</f>
        <v>#REF!</v>
      </c>
      <c r="AE920" s="1856" t="e">
        <f>'Notes- SK Template'!#REF!</f>
        <v>#REF!</v>
      </c>
      <c r="AF920" s="1856" t="e">
        <f>'Notes- SK Template'!#REF!</f>
        <v>#REF!</v>
      </c>
      <c r="AG920" s="1857" t="e">
        <f>'Notes- SK Template'!#REF!</f>
        <v>#REF!</v>
      </c>
    </row>
    <row r="921" spans="1:33" ht="28.5" customHeight="1" thickBot="1">
      <c r="D921" s="2360" t="s">
        <v>2154</v>
      </c>
      <c r="E921" s="2361"/>
      <c r="F921" s="2361"/>
      <c r="G921" s="2361"/>
      <c r="H921" s="2362"/>
      <c r="I921" s="2354" t="e">
        <f>'Notes- SK Template'!#REF!</f>
        <v>#REF!</v>
      </c>
      <c r="J921" s="2355" t="e">
        <f>'Notes- SK Template'!#REF!</f>
        <v>#REF!</v>
      </c>
      <c r="K921" s="2355" t="e">
        <f>'Notes- SK Template'!#REF!</f>
        <v>#REF!</v>
      </c>
      <c r="L921" s="2355" t="e">
        <f>'Notes- SK Template'!#REF!</f>
        <v>#REF!</v>
      </c>
      <c r="M921" s="2363" t="e">
        <f>'Notes- SK Template'!#REF!</f>
        <v>#REF!</v>
      </c>
      <c r="N921" s="2364" t="e">
        <f>'Notes- SK Template'!#REF!</f>
        <v>#REF!</v>
      </c>
      <c r="O921" s="2355" t="e">
        <f>'Notes- SK Template'!#REF!</f>
        <v>#REF!</v>
      </c>
      <c r="P921" s="2355" t="e">
        <f>'Notes- SK Template'!#REF!</f>
        <v>#REF!</v>
      </c>
      <c r="Q921" s="2355" t="e">
        <f>'Notes- SK Template'!#REF!</f>
        <v>#REF!</v>
      </c>
      <c r="R921" s="2363" t="e">
        <f>'Notes- SK Template'!#REF!</f>
        <v>#REF!</v>
      </c>
      <c r="S921" s="2364" t="e">
        <f>'Notes- SK Template'!#REF!</f>
        <v>#REF!</v>
      </c>
      <c r="T921" s="2355" t="e">
        <f>'Notes- SK Template'!#REF!</f>
        <v>#REF!</v>
      </c>
      <c r="U921" s="2355" t="e">
        <f>'Notes- SK Template'!#REF!</f>
        <v>#REF!</v>
      </c>
      <c r="V921" s="2355" t="e">
        <f>'Notes- SK Template'!#REF!</f>
        <v>#REF!</v>
      </c>
      <c r="W921" s="2363" t="e">
        <f>'Notes- SK Template'!#REF!</f>
        <v>#REF!</v>
      </c>
      <c r="X921" s="2364" t="e">
        <f>'Notes- SK Template'!#REF!</f>
        <v>#REF!</v>
      </c>
      <c r="Y921" s="2355" t="e">
        <f>'Notes- SK Template'!#REF!</f>
        <v>#REF!</v>
      </c>
      <c r="Z921" s="2355" t="e">
        <f>'Notes- SK Template'!#REF!</f>
        <v>#REF!</v>
      </c>
      <c r="AA921" s="2355" t="e">
        <f>'Notes- SK Template'!#REF!</f>
        <v>#REF!</v>
      </c>
      <c r="AB921" s="2363" t="e">
        <f>'Notes- SK Template'!#REF!</f>
        <v>#REF!</v>
      </c>
      <c r="AC921" s="2272" t="e">
        <f>'Notes- SK Template'!#REF!</f>
        <v>#REF!</v>
      </c>
      <c r="AD921" s="2273" t="e">
        <f>'Notes- SK Template'!#REF!</f>
        <v>#REF!</v>
      </c>
      <c r="AE921" s="2273" t="e">
        <f>'Notes- SK Template'!#REF!</f>
        <v>#REF!</v>
      </c>
      <c r="AF921" s="2273" t="e">
        <f>'Notes- SK Template'!#REF!</f>
        <v>#REF!</v>
      </c>
      <c r="AG921" s="2274" t="e">
        <f>'Notes- SK Template'!#REF!</f>
        <v>#REF!</v>
      </c>
    </row>
    <row r="922" spans="1:33" ht="21.75" customHeight="1">
      <c r="D922" s="1707" t="e">
        <f>'Notes- SK Template'!#REF!</f>
        <v>#REF!</v>
      </c>
      <c r="E922" s="1708" t="e">
        <f>'Notes- SK Template'!#REF!</f>
        <v>#REF!</v>
      </c>
      <c r="F922" s="1708" t="e">
        <f>'Notes- SK Template'!#REF!</f>
        <v>#REF!</v>
      </c>
      <c r="G922" s="1708" t="e">
        <f>'Notes- SK Template'!#REF!</f>
        <v>#REF!</v>
      </c>
      <c r="H922" s="1709" t="e">
        <f>'Notes- SK Template'!#REF!</f>
        <v>#REF!</v>
      </c>
      <c r="I922" s="1769" t="e">
        <f>'Notes- SK Template'!#REF!</f>
        <v>#REF!</v>
      </c>
      <c r="J922" s="1770" t="e">
        <f>'Notes- SK Template'!#REF!</f>
        <v>#REF!</v>
      </c>
      <c r="K922" s="1770" t="e">
        <f>'Notes- SK Template'!#REF!</f>
        <v>#REF!</v>
      </c>
      <c r="L922" s="1770" t="e">
        <f>'Notes- SK Template'!#REF!</f>
        <v>#REF!</v>
      </c>
      <c r="M922" s="2291" t="e">
        <f>'Notes- SK Template'!#REF!</f>
        <v>#REF!</v>
      </c>
      <c r="N922" s="2290" t="e">
        <f>'Notes- SK Template'!#REF!</f>
        <v>#REF!</v>
      </c>
      <c r="O922" s="1770" t="e">
        <f>'Notes- SK Template'!#REF!</f>
        <v>#REF!</v>
      </c>
      <c r="P922" s="1770" t="e">
        <f>'Notes- SK Template'!#REF!</f>
        <v>#REF!</v>
      </c>
      <c r="Q922" s="1770" t="e">
        <f>'Notes- SK Template'!#REF!</f>
        <v>#REF!</v>
      </c>
      <c r="R922" s="2291" t="e">
        <f>'Notes- SK Template'!#REF!</f>
        <v>#REF!</v>
      </c>
      <c r="S922" s="2290" t="e">
        <f>'Notes- SK Template'!#REF!</f>
        <v>#REF!</v>
      </c>
      <c r="T922" s="1770" t="e">
        <f>'Notes- SK Template'!#REF!</f>
        <v>#REF!</v>
      </c>
      <c r="U922" s="1770" t="e">
        <f>'Notes- SK Template'!#REF!</f>
        <v>#REF!</v>
      </c>
      <c r="V922" s="1770" t="e">
        <f>'Notes- SK Template'!#REF!</f>
        <v>#REF!</v>
      </c>
      <c r="W922" s="2291" t="e">
        <f>'Notes- SK Template'!#REF!</f>
        <v>#REF!</v>
      </c>
      <c r="X922" s="2290" t="e">
        <f>'Notes- SK Template'!#REF!</f>
        <v>#REF!</v>
      </c>
      <c r="Y922" s="1770" t="e">
        <f>'Notes- SK Template'!#REF!</f>
        <v>#REF!</v>
      </c>
      <c r="Z922" s="1770" t="e">
        <f>'Notes- SK Template'!#REF!</f>
        <v>#REF!</v>
      </c>
      <c r="AA922" s="1770" t="e">
        <f>'Notes- SK Template'!#REF!</f>
        <v>#REF!</v>
      </c>
      <c r="AB922" s="2291" t="e">
        <f>'Notes- SK Template'!#REF!</f>
        <v>#REF!</v>
      </c>
      <c r="AC922" s="2359" t="e">
        <f>'Notes- SK Template'!#REF!</f>
        <v>#REF!</v>
      </c>
      <c r="AD922" s="1883" t="e">
        <f>'Notes- SK Template'!#REF!</f>
        <v>#REF!</v>
      </c>
      <c r="AE922" s="1883" t="e">
        <f>'Notes- SK Template'!#REF!</f>
        <v>#REF!</v>
      </c>
      <c r="AF922" s="1883" t="e">
        <f>'Notes- SK Template'!#REF!</f>
        <v>#REF!</v>
      </c>
      <c r="AG922" s="1884" t="e">
        <f>'Notes- SK Template'!#REF!</f>
        <v>#REF!</v>
      </c>
    </row>
    <row r="923" spans="1:33" ht="21.75" customHeight="1">
      <c r="D923" s="1693" t="e">
        <f>'Notes- SK Template'!#REF!</f>
        <v>#REF!</v>
      </c>
      <c r="E923" s="1694" t="e">
        <f>'Notes- SK Template'!#REF!</f>
        <v>#REF!</v>
      </c>
      <c r="F923" s="1694" t="e">
        <f>'Notes- SK Template'!#REF!</f>
        <v>#REF!</v>
      </c>
      <c r="G923" s="1694" t="e">
        <f>'Notes- SK Template'!#REF!</f>
        <v>#REF!</v>
      </c>
      <c r="H923" s="1695" t="e">
        <f>'Notes- SK Template'!#REF!</f>
        <v>#REF!</v>
      </c>
      <c r="I923" s="1682" t="e">
        <f>'Notes- SK Template'!#REF!</f>
        <v>#REF!</v>
      </c>
      <c r="J923" s="1792" t="e">
        <f>'Notes- SK Template'!#REF!</f>
        <v>#REF!</v>
      </c>
      <c r="K923" s="1792" t="e">
        <f>'Notes- SK Template'!#REF!</f>
        <v>#REF!</v>
      </c>
      <c r="L923" s="1792" t="e">
        <f>'Notes- SK Template'!#REF!</f>
        <v>#REF!</v>
      </c>
      <c r="M923" s="2287" t="e">
        <f>'Notes- SK Template'!#REF!</f>
        <v>#REF!</v>
      </c>
      <c r="N923" s="2286" t="e">
        <f>'Notes- SK Template'!#REF!</f>
        <v>#REF!</v>
      </c>
      <c r="O923" s="1792" t="e">
        <f>'Notes- SK Template'!#REF!</f>
        <v>#REF!</v>
      </c>
      <c r="P923" s="1792" t="e">
        <f>'Notes- SK Template'!#REF!</f>
        <v>#REF!</v>
      </c>
      <c r="Q923" s="1792" t="e">
        <f>'Notes- SK Template'!#REF!</f>
        <v>#REF!</v>
      </c>
      <c r="R923" s="2287" t="e">
        <f>'Notes- SK Template'!#REF!</f>
        <v>#REF!</v>
      </c>
      <c r="S923" s="2286" t="e">
        <f>'Notes- SK Template'!#REF!</f>
        <v>#REF!</v>
      </c>
      <c r="T923" s="1792" t="e">
        <f>'Notes- SK Template'!#REF!</f>
        <v>#REF!</v>
      </c>
      <c r="U923" s="1792" t="e">
        <f>'Notes- SK Template'!#REF!</f>
        <v>#REF!</v>
      </c>
      <c r="V923" s="1792" t="e">
        <f>'Notes- SK Template'!#REF!</f>
        <v>#REF!</v>
      </c>
      <c r="W923" s="2287" t="e">
        <f>'Notes- SK Template'!#REF!</f>
        <v>#REF!</v>
      </c>
      <c r="X923" s="2286" t="e">
        <f>'Notes- SK Template'!#REF!</f>
        <v>#REF!</v>
      </c>
      <c r="Y923" s="1792" t="e">
        <f>'Notes- SK Template'!#REF!</f>
        <v>#REF!</v>
      </c>
      <c r="Z923" s="1792" t="e">
        <f>'Notes- SK Template'!#REF!</f>
        <v>#REF!</v>
      </c>
      <c r="AA923" s="1792" t="e">
        <f>'Notes- SK Template'!#REF!</f>
        <v>#REF!</v>
      </c>
      <c r="AB923" s="2287" t="e">
        <f>'Notes- SK Template'!#REF!</f>
        <v>#REF!</v>
      </c>
      <c r="AC923" s="2358" t="e">
        <f>'Notes- SK Template'!#REF!</f>
        <v>#REF!</v>
      </c>
      <c r="AD923" s="1886" t="e">
        <f>'Notes- SK Template'!#REF!</f>
        <v>#REF!</v>
      </c>
      <c r="AE923" s="1886" t="e">
        <f>'Notes- SK Template'!#REF!</f>
        <v>#REF!</v>
      </c>
      <c r="AF923" s="1886" t="e">
        <f>'Notes- SK Template'!#REF!</f>
        <v>#REF!</v>
      </c>
      <c r="AG923" s="1887" t="e">
        <f>'Notes- SK Template'!#REF!</f>
        <v>#REF!</v>
      </c>
    </row>
    <row r="924" spans="1:33" ht="21.75" customHeight="1">
      <c r="D924" s="1693" t="e">
        <f>'Notes- SK Template'!#REF!</f>
        <v>#REF!</v>
      </c>
      <c r="E924" s="1694" t="e">
        <f>'Notes- SK Template'!#REF!</f>
        <v>#REF!</v>
      </c>
      <c r="F924" s="1694" t="e">
        <f>'Notes- SK Template'!#REF!</f>
        <v>#REF!</v>
      </c>
      <c r="G924" s="1694" t="e">
        <f>'Notes- SK Template'!#REF!</f>
        <v>#REF!</v>
      </c>
      <c r="H924" s="1695" t="e">
        <f>'Notes- SK Template'!#REF!</f>
        <v>#REF!</v>
      </c>
      <c r="I924" s="1682" t="e">
        <f>'Notes- SK Template'!#REF!</f>
        <v>#REF!</v>
      </c>
      <c r="J924" s="1792" t="e">
        <f>'Notes- SK Template'!#REF!</f>
        <v>#REF!</v>
      </c>
      <c r="K924" s="1792" t="e">
        <f>'Notes- SK Template'!#REF!</f>
        <v>#REF!</v>
      </c>
      <c r="L924" s="1792" t="e">
        <f>'Notes- SK Template'!#REF!</f>
        <v>#REF!</v>
      </c>
      <c r="M924" s="2287" t="e">
        <f>'Notes- SK Template'!#REF!</f>
        <v>#REF!</v>
      </c>
      <c r="N924" s="2286" t="e">
        <f>'Notes- SK Template'!#REF!</f>
        <v>#REF!</v>
      </c>
      <c r="O924" s="1792" t="e">
        <f>'Notes- SK Template'!#REF!</f>
        <v>#REF!</v>
      </c>
      <c r="P924" s="1792" t="e">
        <f>'Notes- SK Template'!#REF!</f>
        <v>#REF!</v>
      </c>
      <c r="Q924" s="1792" t="e">
        <f>'Notes- SK Template'!#REF!</f>
        <v>#REF!</v>
      </c>
      <c r="R924" s="2287" t="e">
        <f>'Notes- SK Template'!#REF!</f>
        <v>#REF!</v>
      </c>
      <c r="S924" s="2286" t="e">
        <f>'Notes- SK Template'!#REF!</f>
        <v>#REF!</v>
      </c>
      <c r="T924" s="1792" t="e">
        <f>'Notes- SK Template'!#REF!</f>
        <v>#REF!</v>
      </c>
      <c r="U924" s="1792" t="e">
        <f>'Notes- SK Template'!#REF!</f>
        <v>#REF!</v>
      </c>
      <c r="V924" s="1792" t="e">
        <f>'Notes- SK Template'!#REF!</f>
        <v>#REF!</v>
      </c>
      <c r="W924" s="2287" t="e">
        <f>'Notes- SK Template'!#REF!</f>
        <v>#REF!</v>
      </c>
      <c r="X924" s="2286" t="e">
        <f>'Notes- SK Template'!#REF!</f>
        <v>#REF!</v>
      </c>
      <c r="Y924" s="1792" t="e">
        <f>'Notes- SK Template'!#REF!</f>
        <v>#REF!</v>
      </c>
      <c r="Z924" s="1792" t="e">
        <f>'Notes- SK Template'!#REF!</f>
        <v>#REF!</v>
      </c>
      <c r="AA924" s="1792" t="e">
        <f>'Notes- SK Template'!#REF!</f>
        <v>#REF!</v>
      </c>
      <c r="AB924" s="2287" t="e">
        <f>'Notes- SK Template'!#REF!</f>
        <v>#REF!</v>
      </c>
      <c r="AC924" s="2358" t="e">
        <f>'Notes- SK Template'!#REF!</f>
        <v>#REF!</v>
      </c>
      <c r="AD924" s="1886" t="e">
        <f>'Notes- SK Template'!#REF!</f>
        <v>#REF!</v>
      </c>
      <c r="AE924" s="1886" t="e">
        <f>'Notes- SK Template'!#REF!</f>
        <v>#REF!</v>
      </c>
      <c r="AF924" s="1886" t="e">
        <f>'Notes- SK Template'!#REF!</f>
        <v>#REF!</v>
      </c>
      <c r="AG924" s="1887" t="e">
        <f>'Notes- SK Template'!#REF!</f>
        <v>#REF!</v>
      </c>
    </row>
    <row r="925" spans="1:33" ht="21.75" customHeight="1">
      <c r="D925" s="1693" t="e">
        <f>'Notes- SK Template'!#REF!</f>
        <v>#REF!</v>
      </c>
      <c r="E925" s="1694" t="e">
        <f>'Notes- SK Template'!#REF!</f>
        <v>#REF!</v>
      </c>
      <c r="F925" s="1694" t="e">
        <f>'Notes- SK Template'!#REF!</f>
        <v>#REF!</v>
      </c>
      <c r="G925" s="1694" t="e">
        <f>'Notes- SK Template'!#REF!</f>
        <v>#REF!</v>
      </c>
      <c r="H925" s="1695" t="e">
        <f>'Notes- SK Template'!#REF!</f>
        <v>#REF!</v>
      </c>
      <c r="I925" s="1682" t="e">
        <f>'Notes- SK Template'!#REF!</f>
        <v>#REF!</v>
      </c>
      <c r="J925" s="1792" t="e">
        <f>'Notes- SK Template'!#REF!</f>
        <v>#REF!</v>
      </c>
      <c r="K925" s="1792" t="e">
        <f>'Notes- SK Template'!#REF!</f>
        <v>#REF!</v>
      </c>
      <c r="L925" s="1792" t="e">
        <f>'Notes- SK Template'!#REF!</f>
        <v>#REF!</v>
      </c>
      <c r="M925" s="2287" t="e">
        <f>'Notes- SK Template'!#REF!</f>
        <v>#REF!</v>
      </c>
      <c r="N925" s="2286" t="e">
        <f>'Notes- SK Template'!#REF!</f>
        <v>#REF!</v>
      </c>
      <c r="O925" s="1792" t="e">
        <f>'Notes- SK Template'!#REF!</f>
        <v>#REF!</v>
      </c>
      <c r="P925" s="1792" t="e">
        <f>'Notes- SK Template'!#REF!</f>
        <v>#REF!</v>
      </c>
      <c r="Q925" s="1792" t="e">
        <f>'Notes- SK Template'!#REF!</f>
        <v>#REF!</v>
      </c>
      <c r="R925" s="2287" t="e">
        <f>'Notes- SK Template'!#REF!</f>
        <v>#REF!</v>
      </c>
      <c r="S925" s="2286" t="e">
        <f>'Notes- SK Template'!#REF!</f>
        <v>#REF!</v>
      </c>
      <c r="T925" s="1792" t="e">
        <f>'Notes- SK Template'!#REF!</f>
        <v>#REF!</v>
      </c>
      <c r="U925" s="1792" t="e">
        <f>'Notes- SK Template'!#REF!</f>
        <v>#REF!</v>
      </c>
      <c r="V925" s="1792" t="e">
        <f>'Notes- SK Template'!#REF!</f>
        <v>#REF!</v>
      </c>
      <c r="W925" s="2287" t="e">
        <f>'Notes- SK Template'!#REF!</f>
        <v>#REF!</v>
      </c>
      <c r="X925" s="2286" t="e">
        <f>'Notes- SK Template'!#REF!</f>
        <v>#REF!</v>
      </c>
      <c r="Y925" s="1792" t="e">
        <f>'Notes- SK Template'!#REF!</f>
        <v>#REF!</v>
      </c>
      <c r="Z925" s="1792" t="e">
        <f>'Notes- SK Template'!#REF!</f>
        <v>#REF!</v>
      </c>
      <c r="AA925" s="1792" t="e">
        <f>'Notes- SK Template'!#REF!</f>
        <v>#REF!</v>
      </c>
      <c r="AB925" s="2287" t="e">
        <f>'Notes- SK Template'!#REF!</f>
        <v>#REF!</v>
      </c>
      <c r="AC925" s="2358" t="e">
        <f>'Notes- SK Template'!#REF!</f>
        <v>#REF!</v>
      </c>
      <c r="AD925" s="1886" t="e">
        <f>'Notes- SK Template'!#REF!</f>
        <v>#REF!</v>
      </c>
      <c r="AE925" s="1886" t="e">
        <f>'Notes- SK Template'!#REF!</f>
        <v>#REF!</v>
      </c>
      <c r="AF925" s="1886" t="e">
        <f>'Notes- SK Template'!#REF!</f>
        <v>#REF!</v>
      </c>
      <c r="AG925" s="1887" t="e">
        <f>'Notes- SK Template'!#REF!</f>
        <v>#REF!</v>
      </c>
    </row>
    <row r="926" spans="1:33" ht="21.75" customHeight="1">
      <c r="D926" s="1693" t="e">
        <f>'Notes- SK Template'!#REF!</f>
        <v>#REF!</v>
      </c>
      <c r="E926" s="1694" t="e">
        <f>'Notes- SK Template'!#REF!</f>
        <v>#REF!</v>
      </c>
      <c r="F926" s="1694" t="e">
        <f>'Notes- SK Template'!#REF!</f>
        <v>#REF!</v>
      </c>
      <c r="G926" s="1694" t="e">
        <f>'Notes- SK Template'!#REF!</f>
        <v>#REF!</v>
      </c>
      <c r="H926" s="1695" t="e">
        <f>'Notes- SK Template'!#REF!</f>
        <v>#REF!</v>
      </c>
      <c r="I926" s="1682" t="e">
        <f>'Notes- SK Template'!#REF!</f>
        <v>#REF!</v>
      </c>
      <c r="J926" s="1792" t="e">
        <f>'Notes- SK Template'!#REF!</f>
        <v>#REF!</v>
      </c>
      <c r="K926" s="1792" t="e">
        <f>'Notes- SK Template'!#REF!</f>
        <v>#REF!</v>
      </c>
      <c r="L926" s="1792" t="e">
        <f>'Notes- SK Template'!#REF!</f>
        <v>#REF!</v>
      </c>
      <c r="M926" s="2287" t="e">
        <f>'Notes- SK Template'!#REF!</f>
        <v>#REF!</v>
      </c>
      <c r="N926" s="2286" t="e">
        <f>'Notes- SK Template'!#REF!</f>
        <v>#REF!</v>
      </c>
      <c r="O926" s="1792" t="e">
        <f>'Notes- SK Template'!#REF!</f>
        <v>#REF!</v>
      </c>
      <c r="P926" s="1792" t="e">
        <f>'Notes- SK Template'!#REF!</f>
        <v>#REF!</v>
      </c>
      <c r="Q926" s="1792" t="e">
        <f>'Notes- SK Template'!#REF!</f>
        <v>#REF!</v>
      </c>
      <c r="R926" s="2287" t="e">
        <f>'Notes- SK Template'!#REF!</f>
        <v>#REF!</v>
      </c>
      <c r="S926" s="2286" t="e">
        <f>'Notes- SK Template'!#REF!</f>
        <v>#REF!</v>
      </c>
      <c r="T926" s="1792" t="e">
        <f>'Notes- SK Template'!#REF!</f>
        <v>#REF!</v>
      </c>
      <c r="U926" s="1792" t="e">
        <f>'Notes- SK Template'!#REF!</f>
        <v>#REF!</v>
      </c>
      <c r="V926" s="1792" t="e">
        <f>'Notes- SK Template'!#REF!</f>
        <v>#REF!</v>
      </c>
      <c r="W926" s="2287" t="e">
        <f>'Notes- SK Template'!#REF!</f>
        <v>#REF!</v>
      </c>
      <c r="X926" s="2286" t="e">
        <f>'Notes- SK Template'!#REF!</f>
        <v>#REF!</v>
      </c>
      <c r="Y926" s="1792" t="e">
        <f>'Notes- SK Template'!#REF!</f>
        <v>#REF!</v>
      </c>
      <c r="Z926" s="1792" t="e">
        <f>'Notes- SK Template'!#REF!</f>
        <v>#REF!</v>
      </c>
      <c r="AA926" s="1792" t="e">
        <f>'Notes- SK Template'!#REF!</f>
        <v>#REF!</v>
      </c>
      <c r="AB926" s="2287" t="e">
        <f>'Notes- SK Template'!#REF!</f>
        <v>#REF!</v>
      </c>
      <c r="AC926" s="2358" t="e">
        <f>'Notes- SK Template'!#REF!</f>
        <v>#REF!</v>
      </c>
      <c r="AD926" s="1886" t="e">
        <f>'Notes- SK Template'!#REF!</f>
        <v>#REF!</v>
      </c>
      <c r="AE926" s="1886" t="e">
        <f>'Notes- SK Template'!#REF!</f>
        <v>#REF!</v>
      </c>
      <c r="AF926" s="1886" t="e">
        <f>'Notes- SK Template'!#REF!</f>
        <v>#REF!</v>
      </c>
      <c r="AG926" s="1887" t="e">
        <f>'Notes- SK Template'!#REF!</f>
        <v>#REF!</v>
      </c>
    </row>
    <row r="927" spans="1:33" ht="21.75" customHeight="1" thickBot="1">
      <c r="D927" s="1789" t="e">
        <f>'Notes- SK Template'!#REF!</f>
        <v>#REF!</v>
      </c>
      <c r="E927" s="1790" t="e">
        <f>'Notes- SK Template'!#REF!</f>
        <v>#REF!</v>
      </c>
      <c r="F927" s="1790" t="e">
        <f>'Notes- SK Template'!#REF!</f>
        <v>#REF!</v>
      </c>
      <c r="G927" s="1790" t="e">
        <f>'Notes- SK Template'!#REF!</f>
        <v>#REF!</v>
      </c>
      <c r="H927" s="1791" t="e">
        <f>'Notes- SK Template'!#REF!</f>
        <v>#REF!</v>
      </c>
      <c r="I927" s="2368" t="e">
        <f>'Notes- SK Template'!#REF!</f>
        <v>#REF!</v>
      </c>
      <c r="J927" s="2369" t="e">
        <f>'Notes- SK Template'!#REF!</f>
        <v>#REF!</v>
      </c>
      <c r="K927" s="2369" t="e">
        <f>'Notes- SK Template'!#REF!</f>
        <v>#REF!</v>
      </c>
      <c r="L927" s="2369" t="e">
        <f>'Notes- SK Template'!#REF!</f>
        <v>#REF!</v>
      </c>
      <c r="M927" s="2370" t="e">
        <f>'Notes- SK Template'!#REF!</f>
        <v>#REF!</v>
      </c>
      <c r="N927" s="2371" t="e">
        <f>'Notes- SK Template'!#REF!</f>
        <v>#REF!</v>
      </c>
      <c r="O927" s="2369" t="e">
        <f>'Notes- SK Template'!#REF!</f>
        <v>#REF!</v>
      </c>
      <c r="P927" s="2369" t="e">
        <f>'Notes- SK Template'!#REF!</f>
        <v>#REF!</v>
      </c>
      <c r="Q927" s="2369" t="e">
        <f>'Notes- SK Template'!#REF!</f>
        <v>#REF!</v>
      </c>
      <c r="R927" s="2370" t="e">
        <f>'Notes- SK Template'!#REF!</f>
        <v>#REF!</v>
      </c>
      <c r="S927" s="2371" t="e">
        <f>'Notes- SK Template'!#REF!</f>
        <v>#REF!</v>
      </c>
      <c r="T927" s="2369" t="e">
        <f>'Notes- SK Template'!#REF!</f>
        <v>#REF!</v>
      </c>
      <c r="U927" s="2369" t="e">
        <f>'Notes- SK Template'!#REF!</f>
        <v>#REF!</v>
      </c>
      <c r="V927" s="2369" t="e">
        <f>'Notes- SK Template'!#REF!</f>
        <v>#REF!</v>
      </c>
      <c r="W927" s="2370" t="e">
        <f>'Notes- SK Template'!#REF!</f>
        <v>#REF!</v>
      </c>
      <c r="X927" s="2371" t="e">
        <f>'Notes- SK Template'!#REF!</f>
        <v>#REF!</v>
      </c>
      <c r="Y927" s="2369" t="e">
        <f>'Notes- SK Template'!#REF!</f>
        <v>#REF!</v>
      </c>
      <c r="Z927" s="2369" t="e">
        <f>'Notes- SK Template'!#REF!</f>
        <v>#REF!</v>
      </c>
      <c r="AA927" s="2369" t="e">
        <f>'Notes- SK Template'!#REF!</f>
        <v>#REF!</v>
      </c>
      <c r="AB927" s="2370" t="e">
        <f>'Notes- SK Template'!#REF!</f>
        <v>#REF!</v>
      </c>
      <c r="AC927" s="2367" t="e">
        <f>'Notes- SK Template'!#REF!</f>
        <v>#REF!</v>
      </c>
      <c r="AD927" s="1856" t="e">
        <f>'Notes- SK Template'!#REF!</f>
        <v>#REF!</v>
      </c>
      <c r="AE927" s="1856" t="e">
        <f>'Notes- SK Template'!#REF!</f>
        <v>#REF!</v>
      </c>
      <c r="AF927" s="1856" t="e">
        <f>'Notes- SK Template'!#REF!</f>
        <v>#REF!</v>
      </c>
      <c r="AG927" s="1857" t="e">
        <f>'Notes- SK Template'!#REF!</f>
        <v>#REF!</v>
      </c>
    </row>
    <row r="929" spans="1:33" ht="14.25" customHeight="1">
      <c r="D929" s="1871" t="s">
        <v>2158</v>
      </c>
      <c r="E929" s="1826"/>
      <c r="F929" s="1826"/>
      <c r="G929" s="1826"/>
      <c r="H929" s="1826"/>
      <c r="I929" s="1826"/>
      <c r="J929" s="1826"/>
      <c r="K929" s="1826"/>
      <c r="L929" s="1826"/>
      <c r="M929" s="1826"/>
      <c r="N929" s="1826"/>
      <c r="O929" s="1826"/>
      <c r="P929" s="1826"/>
      <c r="Q929" s="1826"/>
      <c r="R929" s="1826"/>
      <c r="S929" s="1826"/>
      <c r="T929" s="1826"/>
      <c r="U929" s="1826"/>
      <c r="V929" s="1826"/>
      <c r="W929" s="1826"/>
      <c r="X929" s="1826"/>
      <c r="Y929" s="1826"/>
      <c r="Z929" s="1826"/>
      <c r="AA929" s="1826"/>
      <c r="AB929" s="1826"/>
      <c r="AC929" s="1826"/>
      <c r="AD929" s="1826"/>
      <c r="AE929" s="1826"/>
      <c r="AF929" s="1826"/>
      <c r="AG929" s="1826"/>
    </row>
    <row r="932" spans="1:33" ht="14.25" customHeight="1">
      <c r="D932" s="590" t="s">
        <v>2159</v>
      </c>
    </row>
    <row r="934" spans="1:33" ht="14.25" customHeight="1">
      <c r="D934" s="1871" t="s">
        <v>2160</v>
      </c>
      <c r="E934" s="1826"/>
      <c r="F934" s="1826"/>
      <c r="G934" s="1826"/>
      <c r="H934" s="1826"/>
      <c r="I934" s="1826"/>
      <c r="J934" s="1826"/>
      <c r="K934" s="1826"/>
      <c r="L934" s="1826"/>
      <c r="M934" s="1826"/>
      <c r="N934" s="1826"/>
      <c r="O934" s="1826"/>
      <c r="P934" s="1826"/>
      <c r="Q934" s="1826"/>
      <c r="R934" s="1826"/>
      <c r="S934" s="1826"/>
      <c r="T934" s="1826"/>
      <c r="U934" s="1826"/>
      <c r="V934" s="1826"/>
      <c r="W934" s="1826"/>
      <c r="X934" s="1826"/>
      <c r="Y934" s="1826"/>
      <c r="Z934" s="1826"/>
      <c r="AA934" s="1826"/>
      <c r="AB934" s="1826"/>
      <c r="AC934" s="1826"/>
      <c r="AD934" s="1826"/>
      <c r="AE934" s="1826"/>
      <c r="AF934" s="1826"/>
      <c r="AG934" s="1826"/>
    </row>
    <row r="935" spans="1:33" ht="14.25" customHeight="1" thickBot="1"/>
    <row r="936" spans="1:33" ht="28.5" customHeight="1" thickBot="1">
      <c r="A936" s="605">
        <v>26</v>
      </c>
      <c r="D936" s="1827" t="s">
        <v>1808</v>
      </c>
      <c r="E936" s="1828"/>
      <c r="F936" s="1828"/>
      <c r="G936" s="1828"/>
      <c r="H936" s="1828"/>
      <c r="I936" s="1828"/>
      <c r="J936" s="1828"/>
      <c r="K936" s="1828"/>
      <c r="L936" s="1828"/>
      <c r="M936" s="1829"/>
      <c r="N936" s="1827" t="s">
        <v>1809</v>
      </c>
      <c r="O936" s="1828"/>
      <c r="P936" s="1828"/>
      <c r="Q936" s="1828"/>
      <c r="R936" s="1828"/>
      <c r="S936" s="1828"/>
      <c r="T936" s="1828"/>
      <c r="U936" s="1828"/>
      <c r="V936" s="1828"/>
      <c r="W936" s="1829"/>
      <c r="X936" s="1827" t="s">
        <v>2094</v>
      </c>
      <c r="Y936" s="1828"/>
      <c r="Z936" s="1828"/>
      <c r="AA936" s="1828"/>
      <c r="AB936" s="1828"/>
      <c r="AC936" s="1828"/>
      <c r="AD936" s="1828"/>
      <c r="AE936" s="1828"/>
      <c r="AF936" s="1828"/>
      <c r="AG936" s="1829"/>
    </row>
    <row r="937" spans="1:33" ht="28.5" customHeight="1">
      <c r="D937" s="2385" t="s">
        <v>2165</v>
      </c>
      <c r="E937" s="2386"/>
      <c r="F937" s="2386"/>
      <c r="G937" s="2386"/>
      <c r="H937" s="2386"/>
      <c r="I937" s="2386"/>
      <c r="J937" s="2386"/>
      <c r="K937" s="2386"/>
      <c r="L937" s="2386"/>
      <c r="M937" s="2387"/>
      <c r="N937" s="2388">
        <f>'Notes- SK Template'!N500</f>
        <v>0</v>
      </c>
      <c r="O937" s="2389">
        <f>'Notes- SK Template'!O500</f>
        <v>0</v>
      </c>
      <c r="P937" s="2389">
        <f>'Notes- SK Template'!P500</f>
        <v>0</v>
      </c>
      <c r="Q937" s="2389">
        <f>'Notes- SK Template'!Q500</f>
        <v>0</v>
      </c>
      <c r="R937" s="2389">
        <f>'Notes- SK Template'!R500</f>
        <v>0</v>
      </c>
      <c r="S937" s="2389">
        <f>'Notes- SK Template'!S500</f>
        <v>0</v>
      </c>
      <c r="T937" s="2389">
        <f>'Notes- SK Template'!T500</f>
        <v>0</v>
      </c>
      <c r="U937" s="2389">
        <f>'Notes- SK Template'!U500</f>
        <v>0</v>
      </c>
      <c r="V937" s="2389">
        <f>'Notes- SK Template'!V500</f>
        <v>0</v>
      </c>
      <c r="W937" s="2390">
        <f>'Notes- SK Template'!W500</f>
        <v>0</v>
      </c>
      <c r="X937" s="2391">
        <f>'Notes- SK Template'!X500</f>
        <v>745</v>
      </c>
      <c r="Y937" s="2389">
        <f>'Notes- SK Template'!Y500</f>
        <v>0</v>
      </c>
      <c r="Z937" s="2389">
        <f>'Notes- SK Template'!Z500</f>
        <v>0</v>
      </c>
      <c r="AA937" s="2389">
        <f>'Notes- SK Template'!AA500</f>
        <v>0</v>
      </c>
      <c r="AB937" s="2389">
        <f>'Notes- SK Template'!AB500</f>
        <v>0</v>
      </c>
      <c r="AC937" s="2389">
        <f>'Notes- SK Template'!AC500</f>
        <v>0</v>
      </c>
      <c r="AD937" s="2389">
        <f>'Notes- SK Template'!AD500</f>
        <v>0</v>
      </c>
      <c r="AE937" s="2389">
        <f>'Notes- SK Template'!AE500</f>
        <v>0</v>
      </c>
      <c r="AF937" s="2389">
        <f>'Notes- SK Template'!AF500</f>
        <v>0</v>
      </c>
      <c r="AG937" s="2390">
        <f>'Notes- SK Template'!AG500</f>
        <v>0</v>
      </c>
    </row>
    <row r="938" spans="1:33" ht="28.5" customHeight="1">
      <c r="D938" s="2379" t="s">
        <v>2164</v>
      </c>
      <c r="E938" s="2380"/>
      <c r="F938" s="2380"/>
      <c r="G938" s="2380"/>
      <c r="H938" s="2380"/>
      <c r="I938" s="2380"/>
      <c r="J938" s="2380"/>
      <c r="K938" s="2380"/>
      <c r="L938" s="2380"/>
      <c r="M938" s="2381"/>
      <c r="N938" s="1684">
        <f>'Notes- SK Template'!N501</f>
        <v>0</v>
      </c>
      <c r="O938" s="1764">
        <f>'Notes- SK Template'!O501</f>
        <v>0</v>
      </c>
      <c r="P938" s="1764">
        <f>'Notes- SK Template'!P501</f>
        <v>0</v>
      </c>
      <c r="Q938" s="1764">
        <f>'Notes- SK Template'!Q501</f>
        <v>0</v>
      </c>
      <c r="R938" s="1764">
        <f>'Notes- SK Template'!R501</f>
        <v>0</v>
      </c>
      <c r="S938" s="1764">
        <f>'Notes- SK Template'!S501</f>
        <v>0</v>
      </c>
      <c r="T938" s="1764">
        <f>'Notes- SK Template'!T501</f>
        <v>0</v>
      </c>
      <c r="U938" s="1764">
        <f>'Notes- SK Template'!U501</f>
        <v>0</v>
      </c>
      <c r="V938" s="1764">
        <f>'Notes- SK Template'!V501</f>
        <v>0</v>
      </c>
      <c r="W938" s="1683">
        <f>'Notes- SK Template'!W501</f>
        <v>0</v>
      </c>
      <c r="X938" s="2382">
        <f>'Notes- SK Template'!X501</f>
        <v>0</v>
      </c>
      <c r="Y938" s="2383">
        <f>'Notes- SK Template'!Y501</f>
        <v>0</v>
      </c>
      <c r="Z938" s="2383">
        <f>'Notes- SK Template'!Z501</f>
        <v>0</v>
      </c>
      <c r="AA938" s="2383">
        <f>'Notes- SK Template'!AA501</f>
        <v>0</v>
      </c>
      <c r="AB938" s="2383">
        <f>'Notes- SK Template'!AB501</f>
        <v>0</v>
      </c>
      <c r="AC938" s="2383">
        <f>'Notes- SK Template'!AC501</f>
        <v>0</v>
      </c>
      <c r="AD938" s="2383">
        <f>'Notes- SK Template'!AD501</f>
        <v>0</v>
      </c>
      <c r="AE938" s="2383">
        <f>'Notes- SK Template'!AE501</f>
        <v>0</v>
      </c>
      <c r="AF938" s="2383">
        <f>'Notes- SK Template'!AF501</f>
        <v>0</v>
      </c>
      <c r="AG938" s="2384">
        <f>'Notes- SK Template'!AG501</f>
        <v>0</v>
      </c>
    </row>
    <row r="939" spans="1:33" ht="28.5" customHeight="1">
      <c r="D939" s="2379" t="s">
        <v>2163</v>
      </c>
      <c r="E939" s="2380"/>
      <c r="F939" s="2380"/>
      <c r="G939" s="2380"/>
      <c r="H939" s="2380"/>
      <c r="I939" s="2380"/>
      <c r="J939" s="2380"/>
      <c r="K939" s="2380"/>
      <c r="L939" s="2380"/>
      <c r="M939" s="2381"/>
      <c r="N939" s="1684">
        <f>'Notes- SK Template'!N502</f>
        <v>0</v>
      </c>
      <c r="O939" s="1764">
        <f>'Notes- SK Template'!O502</f>
        <v>0</v>
      </c>
      <c r="P939" s="1764">
        <f>'Notes- SK Template'!P502</f>
        <v>0</v>
      </c>
      <c r="Q939" s="1764">
        <f>'Notes- SK Template'!Q502</f>
        <v>0</v>
      </c>
      <c r="R939" s="1764">
        <f>'Notes- SK Template'!R502</f>
        <v>0</v>
      </c>
      <c r="S939" s="1764">
        <f>'Notes- SK Template'!S502</f>
        <v>0</v>
      </c>
      <c r="T939" s="1764">
        <f>'Notes- SK Template'!T502</f>
        <v>0</v>
      </c>
      <c r="U939" s="1764">
        <f>'Notes- SK Template'!U502</f>
        <v>0</v>
      </c>
      <c r="V939" s="1764">
        <f>'Notes- SK Template'!V502</f>
        <v>0</v>
      </c>
      <c r="W939" s="1683">
        <f>'Notes- SK Template'!W502</f>
        <v>0</v>
      </c>
      <c r="X939" s="2382">
        <f>'Notes- SK Template'!X502</f>
        <v>0</v>
      </c>
      <c r="Y939" s="2383">
        <f>'Notes- SK Template'!Y502</f>
        <v>0</v>
      </c>
      <c r="Z939" s="2383">
        <f>'Notes- SK Template'!Z502</f>
        <v>0</v>
      </c>
      <c r="AA939" s="2383">
        <f>'Notes- SK Template'!AA502</f>
        <v>0</v>
      </c>
      <c r="AB939" s="2383">
        <f>'Notes- SK Template'!AB502</f>
        <v>0</v>
      </c>
      <c r="AC939" s="2383">
        <f>'Notes- SK Template'!AC502</f>
        <v>0</v>
      </c>
      <c r="AD939" s="2383">
        <f>'Notes- SK Template'!AD502</f>
        <v>0</v>
      </c>
      <c r="AE939" s="2383">
        <f>'Notes- SK Template'!AE502</f>
        <v>0</v>
      </c>
      <c r="AF939" s="2383">
        <f>'Notes- SK Template'!AF502</f>
        <v>0</v>
      </c>
      <c r="AG939" s="2384">
        <f>'Notes- SK Template'!AG502</f>
        <v>0</v>
      </c>
    </row>
    <row r="940" spans="1:33" ht="28.5" customHeight="1">
      <c r="D940" s="2372" t="s">
        <v>2162</v>
      </c>
      <c r="E940" s="2373"/>
      <c r="F940" s="2373"/>
      <c r="G940" s="2373"/>
      <c r="H940" s="2373"/>
      <c r="I940" s="2373"/>
      <c r="J940" s="2373"/>
      <c r="K940" s="2373"/>
      <c r="L940" s="2373"/>
      <c r="M940" s="2374"/>
      <c r="N940" s="2375">
        <f>'Notes- SK Template'!N503</f>
        <v>671355</v>
      </c>
      <c r="O940" s="2376">
        <f>'Notes- SK Template'!O503</f>
        <v>0</v>
      </c>
      <c r="P940" s="2376">
        <f>'Notes- SK Template'!P503</f>
        <v>0</v>
      </c>
      <c r="Q940" s="2376">
        <f>'Notes- SK Template'!Q503</f>
        <v>0</v>
      </c>
      <c r="R940" s="2376">
        <f>'Notes- SK Template'!R503</f>
        <v>0</v>
      </c>
      <c r="S940" s="2376">
        <f>'Notes- SK Template'!S503</f>
        <v>0</v>
      </c>
      <c r="T940" s="2376">
        <f>'Notes- SK Template'!T503</f>
        <v>0</v>
      </c>
      <c r="U940" s="2376">
        <f>'Notes- SK Template'!U503</f>
        <v>0</v>
      </c>
      <c r="V940" s="2376">
        <f>'Notes- SK Template'!V503</f>
        <v>0</v>
      </c>
      <c r="W940" s="2377">
        <f>'Notes- SK Template'!W503</f>
        <v>0</v>
      </c>
      <c r="X940" s="2378">
        <f>'Notes- SK Template'!X503</f>
        <v>0</v>
      </c>
      <c r="Y940" s="2376">
        <f>'Notes- SK Template'!Y503</f>
        <v>0</v>
      </c>
      <c r="Z940" s="2376">
        <f>'Notes- SK Template'!Z503</f>
        <v>0</v>
      </c>
      <c r="AA940" s="2376">
        <f>'Notes- SK Template'!AA503</f>
        <v>0</v>
      </c>
      <c r="AB940" s="2376">
        <f>'Notes- SK Template'!AB503</f>
        <v>0</v>
      </c>
      <c r="AC940" s="2376">
        <f>'Notes- SK Template'!AC503</f>
        <v>0</v>
      </c>
      <c r="AD940" s="2376">
        <f>'Notes- SK Template'!AD503</f>
        <v>0</v>
      </c>
      <c r="AE940" s="2376">
        <f>'Notes- SK Template'!AE503</f>
        <v>0</v>
      </c>
      <c r="AF940" s="2376">
        <f>'Notes- SK Template'!AF503</f>
        <v>0</v>
      </c>
      <c r="AG940" s="2377">
        <f>'Notes- SK Template'!AG503</f>
        <v>0</v>
      </c>
    </row>
    <row r="941" spans="1:33" ht="28.5" customHeight="1">
      <c r="D941" s="2379" t="s">
        <v>2161</v>
      </c>
      <c r="E941" s="2380"/>
      <c r="F941" s="2380"/>
      <c r="G941" s="2380"/>
      <c r="H941" s="2380"/>
      <c r="I941" s="2380"/>
      <c r="J941" s="2380"/>
      <c r="K941" s="2380"/>
      <c r="L941" s="2380"/>
      <c r="M941" s="2381"/>
      <c r="N941" s="1684">
        <f>'Notes- SK Template'!N504</f>
        <v>671355</v>
      </c>
      <c r="O941" s="1764">
        <f>'Notes- SK Template'!O504</f>
        <v>0</v>
      </c>
      <c r="P941" s="1764">
        <f>'Notes- SK Template'!P504</f>
        <v>0</v>
      </c>
      <c r="Q941" s="1764">
        <f>'Notes- SK Template'!Q504</f>
        <v>0</v>
      </c>
      <c r="R941" s="1764">
        <f>'Notes- SK Template'!R504</f>
        <v>0</v>
      </c>
      <c r="S941" s="1764">
        <f>'Notes- SK Template'!S504</f>
        <v>0</v>
      </c>
      <c r="T941" s="1764">
        <f>'Notes- SK Template'!T504</f>
        <v>0</v>
      </c>
      <c r="U941" s="1764">
        <f>'Notes- SK Template'!U504</f>
        <v>0</v>
      </c>
      <c r="V941" s="1764">
        <f>'Notes- SK Template'!V504</f>
        <v>0</v>
      </c>
      <c r="W941" s="1683">
        <f>'Notes- SK Template'!W504</f>
        <v>0</v>
      </c>
      <c r="X941" s="2382">
        <f>'Notes- SK Template'!X504</f>
        <v>0</v>
      </c>
      <c r="Y941" s="2383">
        <f>'Notes- SK Template'!Y504</f>
        <v>0</v>
      </c>
      <c r="Z941" s="2383">
        <f>'Notes- SK Template'!Z504</f>
        <v>0</v>
      </c>
      <c r="AA941" s="2383">
        <f>'Notes- SK Template'!AA504</f>
        <v>0</v>
      </c>
      <c r="AB941" s="2383">
        <f>'Notes- SK Template'!AB504</f>
        <v>0</v>
      </c>
      <c r="AC941" s="2383">
        <f>'Notes- SK Template'!AC504</f>
        <v>0</v>
      </c>
      <c r="AD941" s="2383">
        <f>'Notes- SK Template'!AD504</f>
        <v>0</v>
      </c>
      <c r="AE941" s="2383">
        <f>'Notes- SK Template'!AE504</f>
        <v>0</v>
      </c>
      <c r="AF941" s="2383">
        <f>'Notes- SK Template'!AF504</f>
        <v>0</v>
      </c>
      <c r="AG941" s="2384">
        <f>'Notes- SK Template'!AG504</f>
        <v>0</v>
      </c>
    </row>
    <row r="942" spans="1:33" ht="28.5" customHeight="1" thickBot="1">
      <c r="D942" s="2393" t="s">
        <v>2432</v>
      </c>
      <c r="E942" s="2394"/>
      <c r="F942" s="2394"/>
      <c r="G942" s="2394"/>
      <c r="H942" s="2394"/>
      <c r="I942" s="2394"/>
      <c r="J942" s="2394"/>
      <c r="K942" s="2394"/>
      <c r="L942" s="2394"/>
      <c r="M942" s="2395"/>
      <c r="N942" s="2396">
        <f>'Notes- SK Template'!N505</f>
        <v>0</v>
      </c>
      <c r="O942" s="2397">
        <f>'Notes- SK Template'!O505</f>
        <v>0</v>
      </c>
      <c r="P942" s="2397">
        <f>'Notes- SK Template'!P505</f>
        <v>0</v>
      </c>
      <c r="Q942" s="2397">
        <f>'Notes- SK Template'!Q505</f>
        <v>0</v>
      </c>
      <c r="R942" s="2397">
        <f>'Notes- SK Template'!R505</f>
        <v>0</v>
      </c>
      <c r="S942" s="2397">
        <f>'Notes- SK Template'!S505</f>
        <v>0</v>
      </c>
      <c r="T942" s="2397">
        <f>'Notes- SK Template'!T505</f>
        <v>0</v>
      </c>
      <c r="U942" s="2397">
        <f>'Notes- SK Template'!U505</f>
        <v>0</v>
      </c>
      <c r="V942" s="2397">
        <f>'Notes- SK Template'!V505</f>
        <v>0</v>
      </c>
      <c r="W942" s="2398">
        <f>'Notes- SK Template'!W505</f>
        <v>0</v>
      </c>
      <c r="X942" s="2399">
        <f>'Notes- SK Template'!X505</f>
        <v>0</v>
      </c>
      <c r="Y942" s="2400">
        <f>'Notes- SK Template'!Y505</f>
        <v>0</v>
      </c>
      <c r="Z942" s="2400">
        <f>'Notes- SK Template'!Z505</f>
        <v>0</v>
      </c>
      <c r="AA942" s="2400">
        <f>'Notes- SK Template'!AA505</f>
        <v>0</v>
      </c>
      <c r="AB942" s="2400">
        <f>'Notes- SK Template'!AB505</f>
        <v>0</v>
      </c>
      <c r="AC942" s="2400">
        <f>'Notes- SK Template'!AC505</f>
        <v>0</v>
      </c>
      <c r="AD942" s="2400">
        <f>'Notes- SK Template'!AD505</f>
        <v>0</v>
      </c>
      <c r="AE942" s="2400">
        <f>'Notes- SK Template'!AE505</f>
        <v>0</v>
      </c>
      <c r="AF942" s="2400">
        <f>'Notes- SK Template'!AF505</f>
        <v>0</v>
      </c>
      <c r="AG942" s="2401">
        <f>'Notes- SK Template'!AG505</f>
        <v>0</v>
      </c>
    </row>
    <row r="943" spans="1:33" ht="28.5" customHeight="1"/>
    <row r="944" spans="1:33" ht="14.25" customHeight="1">
      <c r="D944" s="2315" t="s">
        <v>2166</v>
      </c>
      <c r="E944" s="1818"/>
      <c r="F944" s="1818"/>
      <c r="G944" s="1818"/>
      <c r="H944" s="1818"/>
      <c r="I944" s="1818"/>
      <c r="J944" s="1818"/>
      <c r="K944" s="1818"/>
      <c r="L944" s="1818"/>
      <c r="M944" s="1818"/>
      <c r="N944" s="1818"/>
      <c r="O944" s="1818"/>
      <c r="P944" s="1818"/>
      <c r="Q944" s="1818"/>
      <c r="R944" s="1818"/>
      <c r="S944" s="1818"/>
      <c r="T944" s="1818"/>
      <c r="U944" s="1818"/>
      <c r="V944" s="1818"/>
      <c r="W944" s="1818"/>
      <c r="X944" s="1818"/>
      <c r="Y944" s="1818"/>
      <c r="Z944" s="1818"/>
      <c r="AA944" s="1818"/>
      <c r="AB944" s="1818"/>
      <c r="AC944" s="1818"/>
      <c r="AD944" s="1818"/>
      <c r="AE944" s="1818"/>
      <c r="AF944" s="1818"/>
      <c r="AG944" s="1818"/>
    </row>
    <row r="946" spans="4:33" ht="27" customHeight="1" thickBot="1">
      <c r="D946" s="2402" t="s">
        <v>2167</v>
      </c>
      <c r="E946" s="2402"/>
      <c r="F946" s="2402"/>
      <c r="G946" s="2402"/>
      <c r="H946" s="2402"/>
      <c r="I946" s="2402"/>
      <c r="J946" s="2402"/>
      <c r="K946" s="2402"/>
      <c r="L946" s="2402"/>
      <c r="M946" s="2402"/>
      <c r="N946" s="2402"/>
      <c r="O946" s="2402"/>
      <c r="P946" s="2402"/>
      <c r="Q946" s="2402"/>
      <c r="R946" s="1802" t="s">
        <v>2169</v>
      </c>
      <c r="S946" s="1806"/>
      <c r="T946" s="1806"/>
      <c r="U946" s="1806"/>
      <c r="V946" s="1806"/>
      <c r="W946" s="1806"/>
      <c r="X946" s="1806"/>
      <c r="Y946" s="1806"/>
      <c r="Z946" s="2403" t="s">
        <v>2168</v>
      </c>
      <c r="AA946" s="2169"/>
      <c r="AB946" s="2169"/>
      <c r="AC946" s="2169"/>
      <c r="AD946" s="2169"/>
      <c r="AE946" s="2169"/>
      <c r="AF946" s="2169"/>
      <c r="AG946" s="2169"/>
    </row>
    <row r="947" spans="4:33" ht="16.5" customHeight="1" thickBot="1">
      <c r="D947" s="651"/>
      <c r="E947" s="651"/>
      <c r="F947" s="651"/>
      <c r="G947" s="651"/>
      <c r="H947" s="651"/>
      <c r="I947" s="651"/>
      <c r="J947" s="651"/>
      <c r="K947" s="651"/>
      <c r="L947" s="651"/>
      <c r="M947" s="651"/>
      <c r="N947" s="651"/>
      <c r="O947" s="651"/>
      <c r="P947" s="651"/>
      <c r="Q947" s="651"/>
      <c r="R947" s="652"/>
      <c r="S947" s="651"/>
      <c r="T947" s="651"/>
      <c r="U947" s="651"/>
      <c r="V947" s="796"/>
      <c r="W947" s="651"/>
      <c r="X947" s="651"/>
      <c r="Y947" s="651"/>
      <c r="Z947" s="651"/>
      <c r="AA947" s="651"/>
      <c r="AB947" s="651"/>
      <c r="AC947" s="651"/>
      <c r="AD947" s="651"/>
      <c r="AE947" s="651"/>
      <c r="AF947" s="651"/>
      <c r="AG947" s="651"/>
    </row>
    <row r="950" spans="4:33" ht="14.25" customHeight="1">
      <c r="D950" s="1871" t="s">
        <v>2170</v>
      </c>
      <c r="E950" s="1826"/>
      <c r="F950" s="1826"/>
      <c r="G950" s="1826"/>
      <c r="H950" s="1826"/>
      <c r="I950" s="1826"/>
      <c r="J950" s="1826"/>
      <c r="K950" s="1826"/>
      <c r="L950" s="1826"/>
      <c r="M950" s="1826"/>
      <c r="N950" s="1826"/>
      <c r="O950" s="1826"/>
      <c r="P950" s="1826"/>
      <c r="Q950" s="1826"/>
      <c r="R950" s="1826"/>
      <c r="S950" s="1826"/>
      <c r="T950" s="1826"/>
      <c r="U950" s="1826"/>
      <c r="V950" s="1826"/>
      <c r="W950" s="1826"/>
      <c r="X950" s="1826"/>
      <c r="Y950" s="1826"/>
      <c r="Z950" s="1826"/>
      <c r="AA950" s="1826"/>
      <c r="AB950" s="1826"/>
      <c r="AC950" s="1826"/>
      <c r="AD950" s="1826"/>
      <c r="AE950" s="1826"/>
      <c r="AF950" s="1826"/>
      <c r="AG950" s="1826"/>
    </row>
    <row r="952" spans="4:33" ht="14.25" customHeight="1">
      <c r="D952" s="1871" t="s">
        <v>2171</v>
      </c>
      <c r="E952" s="1826"/>
      <c r="F952" s="1826"/>
      <c r="G952" s="1826"/>
      <c r="H952" s="1826"/>
      <c r="I952" s="1826"/>
      <c r="J952" s="1826"/>
      <c r="K952" s="1826"/>
      <c r="L952" s="1826"/>
      <c r="M952" s="1826"/>
      <c r="N952" s="1826"/>
      <c r="O952" s="1826"/>
      <c r="P952" s="1826"/>
      <c r="Q952" s="1826"/>
      <c r="R952" s="1826"/>
      <c r="S952" s="1826"/>
      <c r="T952" s="1826"/>
      <c r="U952" s="1826"/>
      <c r="V952" s="1826"/>
      <c r="W952" s="1826"/>
      <c r="X952" s="1826"/>
      <c r="Y952" s="1826"/>
      <c r="Z952" s="1826"/>
      <c r="AA952" s="1826"/>
      <c r="AB952" s="1826"/>
      <c r="AC952" s="1826"/>
      <c r="AD952" s="1826"/>
      <c r="AE952" s="1826"/>
      <c r="AF952" s="1826"/>
      <c r="AG952" s="1826"/>
    </row>
    <row r="954" spans="4:33" ht="14.25" customHeight="1">
      <c r="D954" s="590" t="s">
        <v>2172</v>
      </c>
    </row>
    <row r="956" spans="4:33" ht="14.25" customHeight="1">
      <c r="D956" s="1797" t="s">
        <v>2413</v>
      </c>
      <c r="E956" s="1838"/>
      <c r="F956" s="1838"/>
      <c r="G956" s="1838"/>
      <c r="H956" s="1838"/>
      <c r="I956" s="1838"/>
      <c r="J956" s="1838"/>
      <c r="K956" s="1838"/>
      <c r="L956" s="1838"/>
      <c r="M956" s="1838"/>
      <c r="N956" s="1838"/>
      <c r="O956" s="1838"/>
      <c r="P956" s="1838"/>
      <c r="Q956" s="1838"/>
      <c r="R956" s="1838"/>
      <c r="S956" s="1838"/>
      <c r="T956" s="1838"/>
      <c r="U956" s="1838"/>
      <c r="V956" s="1838"/>
      <c r="W956" s="1838"/>
      <c r="X956" s="1838"/>
      <c r="Y956" s="1838"/>
      <c r="Z956" s="1838"/>
      <c r="AA956" s="1838"/>
      <c r="AB956" s="1838"/>
      <c r="AC956" s="1838"/>
      <c r="AD956" s="1838"/>
      <c r="AE956" s="1838"/>
      <c r="AF956" s="1838"/>
      <c r="AG956" s="1838"/>
    </row>
    <row r="957" spans="4:33" ht="14.25" customHeight="1">
      <c r="D957" s="1838"/>
      <c r="E957" s="1838"/>
      <c r="F957" s="1838"/>
      <c r="G957" s="1838"/>
      <c r="H957" s="1838"/>
      <c r="I957" s="1838"/>
      <c r="J957" s="1838"/>
      <c r="K957" s="1838"/>
      <c r="L957" s="1838"/>
      <c r="M957" s="1838"/>
      <c r="N957" s="1838"/>
      <c r="O957" s="1838"/>
      <c r="P957" s="1838"/>
      <c r="Q957" s="1838"/>
      <c r="R957" s="1838"/>
      <c r="S957" s="1838"/>
      <c r="T957" s="1838"/>
      <c r="U957" s="1838"/>
      <c r="V957" s="1838"/>
      <c r="W957" s="1838"/>
      <c r="X957" s="1838"/>
      <c r="Y957" s="1838"/>
      <c r="Z957" s="1838"/>
      <c r="AA957" s="1838"/>
      <c r="AB957" s="1838"/>
      <c r="AC957" s="1838"/>
      <c r="AD957" s="1838"/>
      <c r="AE957" s="1838"/>
      <c r="AF957" s="1838"/>
      <c r="AG957" s="1838"/>
    </row>
    <row r="958" spans="4:33" ht="14.25" customHeight="1">
      <c r="D958" s="1838"/>
      <c r="E958" s="1838"/>
      <c r="F958" s="1838"/>
      <c r="G958" s="1838"/>
      <c r="H958" s="1838"/>
      <c r="I958" s="1838"/>
      <c r="J958" s="1838"/>
      <c r="K958" s="1838"/>
      <c r="L958" s="1838"/>
      <c r="M958" s="1838"/>
      <c r="N958" s="1838"/>
      <c r="O958" s="1838"/>
      <c r="P958" s="1838"/>
      <c r="Q958" s="1838"/>
      <c r="R958" s="1838"/>
      <c r="S958" s="1838"/>
      <c r="T958" s="1838"/>
      <c r="U958" s="1838"/>
      <c r="V958" s="1838"/>
      <c r="W958" s="1838"/>
      <c r="X958" s="1838"/>
      <c r="Y958" s="1838"/>
      <c r="Z958" s="1838"/>
      <c r="AA958" s="1838"/>
      <c r="AB958" s="1838"/>
      <c r="AC958" s="1838"/>
      <c r="AD958" s="1838"/>
      <c r="AE958" s="1838"/>
      <c r="AF958" s="1838"/>
      <c r="AG958" s="1838"/>
    </row>
    <row r="960" spans="4:33" ht="14.25" customHeight="1">
      <c r="D960" s="1871" t="s">
        <v>2173</v>
      </c>
      <c r="E960" s="1826"/>
      <c r="F960" s="1826"/>
      <c r="G960" s="1826"/>
      <c r="H960" s="1826"/>
      <c r="I960" s="1826"/>
      <c r="J960" s="1826"/>
      <c r="K960" s="1826"/>
      <c r="L960" s="1826"/>
      <c r="M960" s="1826"/>
      <c r="N960" s="1826"/>
      <c r="O960" s="1826"/>
      <c r="P960" s="1826"/>
      <c r="Q960" s="1826"/>
      <c r="R960" s="1826"/>
      <c r="S960" s="1826"/>
      <c r="T960" s="1826"/>
      <c r="U960" s="1826"/>
      <c r="V960" s="1826"/>
      <c r="W960" s="1826"/>
      <c r="X960" s="1826"/>
      <c r="Y960" s="1826"/>
      <c r="Z960" s="1826"/>
      <c r="AA960" s="1826"/>
      <c r="AB960" s="1826"/>
      <c r="AC960" s="1826"/>
      <c r="AD960" s="1826"/>
      <c r="AE960" s="1826"/>
      <c r="AF960" s="1826"/>
      <c r="AG960" s="1826"/>
    </row>
    <row r="961" spans="4:33" ht="14.25" customHeight="1" thickBot="1"/>
    <row r="962" spans="4:33" ht="24" customHeight="1" thickBot="1">
      <c r="D962" s="1706" t="s">
        <v>1808</v>
      </c>
      <c r="E962" s="1706"/>
      <c r="F962" s="1706"/>
      <c r="G962" s="1706"/>
      <c r="H962" s="1706"/>
      <c r="I962" s="1706"/>
      <c r="J962" s="1706"/>
      <c r="K962" s="1706"/>
      <c r="L962" s="1706"/>
      <c r="M962" s="1706"/>
      <c r="N962" s="1706" t="s">
        <v>1809</v>
      </c>
      <c r="O962" s="1706"/>
      <c r="P962" s="1706"/>
      <c r="Q962" s="1706"/>
      <c r="R962" s="1706"/>
      <c r="S962" s="1706"/>
      <c r="T962" s="1706"/>
      <c r="U962" s="1706"/>
      <c r="V962" s="1706"/>
      <c r="W962" s="1706"/>
      <c r="X962" s="1706" t="s">
        <v>2094</v>
      </c>
      <c r="Y962" s="1706"/>
      <c r="Z962" s="1706"/>
      <c r="AA962" s="1706"/>
      <c r="AB962" s="1706"/>
      <c r="AC962" s="1706"/>
      <c r="AD962" s="1706"/>
      <c r="AE962" s="1706"/>
      <c r="AF962" s="1706"/>
      <c r="AG962" s="1706"/>
    </row>
    <row r="963" spans="4:33" ht="19.5" customHeight="1">
      <c r="D963" s="1777" t="s">
        <v>2174</v>
      </c>
      <c r="E963" s="1777"/>
      <c r="F963" s="1777"/>
      <c r="G963" s="1777"/>
      <c r="H963" s="1777"/>
      <c r="I963" s="1777"/>
      <c r="J963" s="1777"/>
      <c r="K963" s="1777"/>
      <c r="L963" s="1777"/>
      <c r="M963" s="1777"/>
      <c r="N963" s="2392" t="e">
        <f>'Notes- SK Template'!#REF!</f>
        <v>#REF!</v>
      </c>
      <c r="O963" s="2392" t="e">
        <f>'Notes- SK Template'!#REF!</f>
        <v>#REF!</v>
      </c>
      <c r="P963" s="2392" t="e">
        <f>'Notes- SK Template'!#REF!</f>
        <v>#REF!</v>
      </c>
      <c r="Q963" s="2392" t="e">
        <f>'Notes- SK Template'!#REF!</f>
        <v>#REF!</v>
      </c>
      <c r="R963" s="2392" t="e">
        <f>'Notes- SK Template'!#REF!</f>
        <v>#REF!</v>
      </c>
      <c r="S963" s="2392" t="e">
        <f>'Notes- SK Template'!#REF!</f>
        <v>#REF!</v>
      </c>
      <c r="T963" s="2392" t="e">
        <f>'Notes- SK Template'!#REF!</f>
        <v>#REF!</v>
      </c>
      <c r="U963" s="2392" t="e">
        <f>'Notes- SK Template'!#REF!</f>
        <v>#REF!</v>
      </c>
      <c r="V963" s="2392" t="e">
        <f>'Notes- SK Template'!#REF!</f>
        <v>#REF!</v>
      </c>
      <c r="W963" s="2392" t="e">
        <f>'Notes- SK Template'!#REF!</f>
        <v>#REF!</v>
      </c>
      <c r="X963" s="2392" t="e">
        <f>'Notes- SK Template'!#REF!</f>
        <v>#REF!</v>
      </c>
      <c r="Y963" s="2392" t="e">
        <f>'Notes- SK Template'!#REF!</f>
        <v>#REF!</v>
      </c>
      <c r="Z963" s="2392" t="e">
        <f>'Notes- SK Template'!#REF!</f>
        <v>#REF!</v>
      </c>
      <c r="AA963" s="2392" t="e">
        <f>'Notes- SK Template'!#REF!</f>
        <v>#REF!</v>
      </c>
      <c r="AB963" s="2392" t="e">
        <f>'Notes- SK Template'!#REF!</f>
        <v>#REF!</v>
      </c>
      <c r="AC963" s="2392" t="e">
        <f>'Notes- SK Template'!#REF!</f>
        <v>#REF!</v>
      </c>
      <c r="AD963" s="2392" t="e">
        <f>'Notes- SK Template'!#REF!</f>
        <v>#REF!</v>
      </c>
      <c r="AE963" s="2392" t="e">
        <f>'Notes- SK Template'!#REF!</f>
        <v>#REF!</v>
      </c>
      <c r="AF963" s="2392" t="e">
        <f>'Notes- SK Template'!#REF!</f>
        <v>#REF!</v>
      </c>
      <c r="AG963" s="2392" t="e">
        <f>'Notes- SK Template'!#REF!</f>
        <v>#REF!</v>
      </c>
    </row>
    <row r="964" spans="4:33" ht="14.25" customHeight="1">
      <c r="D964" s="1681" t="s">
        <v>2175</v>
      </c>
      <c r="E964" s="1681"/>
      <c r="F964" s="1681"/>
      <c r="G964" s="1681"/>
      <c r="H964" s="1681"/>
      <c r="I964" s="1681"/>
      <c r="J964" s="1681"/>
      <c r="K964" s="1681"/>
      <c r="L964" s="1681"/>
      <c r="M964" s="1681"/>
      <c r="N964" s="1679" t="e">
        <f>'Notes- SK Template'!#REF!</f>
        <v>#REF!</v>
      </c>
      <c r="O964" s="1679" t="e">
        <f>'Notes- SK Template'!#REF!</f>
        <v>#REF!</v>
      </c>
      <c r="P964" s="1679" t="e">
        <f>'Notes- SK Template'!#REF!</f>
        <v>#REF!</v>
      </c>
      <c r="Q964" s="1679" t="e">
        <f>'Notes- SK Template'!#REF!</f>
        <v>#REF!</v>
      </c>
      <c r="R964" s="1679" t="e">
        <f>'Notes- SK Template'!#REF!</f>
        <v>#REF!</v>
      </c>
      <c r="S964" s="1679" t="e">
        <f>'Notes- SK Template'!#REF!</f>
        <v>#REF!</v>
      </c>
      <c r="T964" s="1679" t="e">
        <f>'Notes- SK Template'!#REF!</f>
        <v>#REF!</v>
      </c>
      <c r="U964" s="1679" t="e">
        <f>'Notes- SK Template'!#REF!</f>
        <v>#REF!</v>
      </c>
      <c r="V964" s="1679" t="e">
        <f>'Notes- SK Template'!#REF!</f>
        <v>#REF!</v>
      </c>
      <c r="W964" s="1679" t="e">
        <f>'Notes- SK Template'!#REF!</f>
        <v>#REF!</v>
      </c>
      <c r="X964" s="1679" t="e">
        <f>'Notes- SK Template'!#REF!</f>
        <v>#REF!</v>
      </c>
      <c r="Y964" s="1679" t="e">
        <f>'Notes- SK Template'!#REF!</f>
        <v>#REF!</v>
      </c>
      <c r="Z964" s="1679" t="e">
        <f>'Notes- SK Template'!#REF!</f>
        <v>#REF!</v>
      </c>
      <c r="AA964" s="1679" t="e">
        <f>'Notes- SK Template'!#REF!</f>
        <v>#REF!</v>
      </c>
      <c r="AB964" s="1679" t="e">
        <f>'Notes- SK Template'!#REF!</f>
        <v>#REF!</v>
      </c>
      <c r="AC964" s="1679" t="e">
        <f>'Notes- SK Template'!#REF!</f>
        <v>#REF!</v>
      </c>
      <c r="AD964" s="1679" t="e">
        <f>'Notes- SK Template'!#REF!</f>
        <v>#REF!</v>
      </c>
      <c r="AE964" s="1679" t="e">
        <f>'Notes- SK Template'!#REF!</f>
        <v>#REF!</v>
      </c>
      <c r="AF964" s="1679" t="e">
        <f>'Notes- SK Template'!#REF!</f>
        <v>#REF!</v>
      </c>
      <c r="AG964" s="1679" t="e">
        <f>'Notes- SK Template'!#REF!</f>
        <v>#REF!</v>
      </c>
    </row>
    <row r="965" spans="4:33" ht="14.25" customHeight="1">
      <c r="D965" s="1681" t="s">
        <v>2176</v>
      </c>
      <c r="E965" s="1681"/>
      <c r="F965" s="1681"/>
      <c r="G965" s="1681"/>
      <c r="H965" s="1681"/>
      <c r="I965" s="1681"/>
      <c r="J965" s="1681"/>
      <c r="K965" s="1681"/>
      <c r="L965" s="1681"/>
      <c r="M965" s="1681"/>
      <c r="N965" s="1679" t="e">
        <f>'Notes- SK Template'!#REF!</f>
        <v>#REF!</v>
      </c>
      <c r="O965" s="1679" t="e">
        <f>'Notes- SK Template'!#REF!</f>
        <v>#REF!</v>
      </c>
      <c r="P965" s="1679" t="e">
        <f>'Notes- SK Template'!#REF!</f>
        <v>#REF!</v>
      </c>
      <c r="Q965" s="1679" t="e">
        <f>'Notes- SK Template'!#REF!</f>
        <v>#REF!</v>
      </c>
      <c r="R965" s="1679" t="e">
        <f>'Notes- SK Template'!#REF!</f>
        <v>#REF!</v>
      </c>
      <c r="S965" s="1679" t="e">
        <f>'Notes- SK Template'!#REF!</f>
        <v>#REF!</v>
      </c>
      <c r="T965" s="1679" t="e">
        <f>'Notes- SK Template'!#REF!</f>
        <v>#REF!</v>
      </c>
      <c r="U965" s="1679" t="e">
        <f>'Notes- SK Template'!#REF!</f>
        <v>#REF!</v>
      </c>
      <c r="V965" s="1679" t="e">
        <f>'Notes- SK Template'!#REF!</f>
        <v>#REF!</v>
      </c>
      <c r="W965" s="1679" t="e">
        <f>'Notes- SK Template'!#REF!</f>
        <v>#REF!</v>
      </c>
      <c r="X965" s="1679" t="e">
        <f>'Notes- SK Template'!#REF!</f>
        <v>#REF!</v>
      </c>
      <c r="Y965" s="1679" t="e">
        <f>'Notes- SK Template'!#REF!</f>
        <v>#REF!</v>
      </c>
      <c r="Z965" s="1679" t="e">
        <f>'Notes- SK Template'!#REF!</f>
        <v>#REF!</v>
      </c>
      <c r="AA965" s="1679" t="e">
        <f>'Notes- SK Template'!#REF!</f>
        <v>#REF!</v>
      </c>
      <c r="AB965" s="1679" t="e">
        <f>'Notes- SK Template'!#REF!</f>
        <v>#REF!</v>
      </c>
      <c r="AC965" s="1679" t="e">
        <f>'Notes- SK Template'!#REF!</f>
        <v>#REF!</v>
      </c>
      <c r="AD965" s="1679" t="e">
        <f>'Notes- SK Template'!#REF!</f>
        <v>#REF!</v>
      </c>
      <c r="AE965" s="1679" t="e">
        <f>'Notes- SK Template'!#REF!</f>
        <v>#REF!</v>
      </c>
      <c r="AF965" s="1679" t="e">
        <f>'Notes- SK Template'!#REF!</f>
        <v>#REF!</v>
      </c>
      <c r="AG965" s="1679" t="e">
        <f>'Notes- SK Template'!#REF!</f>
        <v>#REF!</v>
      </c>
    </row>
    <row r="966" spans="4:33" ht="20.25" customHeight="1">
      <c r="D966" s="2404" t="s">
        <v>2177</v>
      </c>
      <c r="E966" s="2404"/>
      <c r="F966" s="2404"/>
      <c r="G966" s="2404"/>
      <c r="H966" s="2404"/>
      <c r="I966" s="2404"/>
      <c r="J966" s="2404"/>
      <c r="K966" s="2404"/>
      <c r="L966" s="2404"/>
      <c r="M966" s="2404"/>
      <c r="N966" s="2405" t="e">
        <f>'Notes- SK Template'!#REF!</f>
        <v>#REF!</v>
      </c>
      <c r="O966" s="2405" t="e">
        <f>'Notes- SK Template'!#REF!</f>
        <v>#REF!</v>
      </c>
      <c r="P966" s="2405" t="e">
        <f>'Notes- SK Template'!#REF!</f>
        <v>#REF!</v>
      </c>
      <c r="Q966" s="2405" t="e">
        <f>'Notes- SK Template'!#REF!</f>
        <v>#REF!</v>
      </c>
      <c r="R966" s="2405" t="e">
        <f>'Notes- SK Template'!#REF!</f>
        <v>#REF!</v>
      </c>
      <c r="S966" s="2405" t="e">
        <f>'Notes- SK Template'!#REF!</f>
        <v>#REF!</v>
      </c>
      <c r="T966" s="2405" t="e">
        <f>'Notes- SK Template'!#REF!</f>
        <v>#REF!</v>
      </c>
      <c r="U966" s="2405" t="e">
        <f>'Notes- SK Template'!#REF!</f>
        <v>#REF!</v>
      </c>
      <c r="V966" s="2405" t="e">
        <f>'Notes- SK Template'!#REF!</f>
        <v>#REF!</v>
      </c>
      <c r="W966" s="2405" t="e">
        <f>'Notes- SK Template'!#REF!</f>
        <v>#REF!</v>
      </c>
      <c r="X966" s="2405" t="e">
        <f>'Notes- SK Template'!#REF!</f>
        <v>#REF!</v>
      </c>
      <c r="Y966" s="2405" t="e">
        <f>'Notes- SK Template'!#REF!</f>
        <v>#REF!</v>
      </c>
      <c r="Z966" s="2405" t="e">
        <f>'Notes- SK Template'!#REF!</f>
        <v>#REF!</v>
      </c>
      <c r="AA966" s="2405" t="e">
        <f>'Notes- SK Template'!#REF!</f>
        <v>#REF!</v>
      </c>
      <c r="AB966" s="2405" t="e">
        <f>'Notes- SK Template'!#REF!</f>
        <v>#REF!</v>
      </c>
      <c r="AC966" s="2405" t="e">
        <f>'Notes- SK Template'!#REF!</f>
        <v>#REF!</v>
      </c>
      <c r="AD966" s="2405" t="e">
        <f>'Notes- SK Template'!#REF!</f>
        <v>#REF!</v>
      </c>
      <c r="AE966" s="2405" t="e">
        <f>'Notes- SK Template'!#REF!</f>
        <v>#REF!</v>
      </c>
      <c r="AF966" s="2405" t="e">
        <f>'Notes- SK Template'!#REF!</f>
        <v>#REF!</v>
      </c>
      <c r="AG966" s="2405" t="e">
        <f>'Notes- SK Template'!#REF!</f>
        <v>#REF!</v>
      </c>
    </row>
    <row r="967" spans="4:33" ht="14.25" customHeight="1">
      <c r="D967" s="1681" t="s">
        <v>2175</v>
      </c>
      <c r="E967" s="1681"/>
      <c r="F967" s="1681"/>
      <c r="G967" s="1681"/>
      <c r="H967" s="1681"/>
      <c r="I967" s="1681"/>
      <c r="J967" s="1681"/>
      <c r="K967" s="1681"/>
      <c r="L967" s="1681"/>
      <c r="M967" s="1681"/>
      <c r="N967" s="1679" t="e">
        <f>'Notes- SK Template'!#REF!</f>
        <v>#REF!</v>
      </c>
      <c r="O967" s="1679" t="e">
        <f>'Notes- SK Template'!#REF!</f>
        <v>#REF!</v>
      </c>
      <c r="P967" s="1679" t="e">
        <f>'Notes- SK Template'!#REF!</f>
        <v>#REF!</v>
      </c>
      <c r="Q967" s="1679" t="e">
        <f>'Notes- SK Template'!#REF!</f>
        <v>#REF!</v>
      </c>
      <c r="R967" s="1679" t="e">
        <f>'Notes- SK Template'!#REF!</f>
        <v>#REF!</v>
      </c>
      <c r="S967" s="1679" t="e">
        <f>'Notes- SK Template'!#REF!</f>
        <v>#REF!</v>
      </c>
      <c r="T967" s="1679" t="e">
        <f>'Notes- SK Template'!#REF!</f>
        <v>#REF!</v>
      </c>
      <c r="U967" s="1679" t="e">
        <f>'Notes- SK Template'!#REF!</f>
        <v>#REF!</v>
      </c>
      <c r="V967" s="1679" t="e">
        <f>'Notes- SK Template'!#REF!</f>
        <v>#REF!</v>
      </c>
      <c r="W967" s="1679" t="e">
        <f>'Notes- SK Template'!#REF!</f>
        <v>#REF!</v>
      </c>
      <c r="X967" s="1679" t="e">
        <f>'Notes- SK Template'!#REF!</f>
        <v>#REF!</v>
      </c>
      <c r="Y967" s="1679" t="e">
        <f>'Notes- SK Template'!#REF!</f>
        <v>#REF!</v>
      </c>
      <c r="Z967" s="1679" t="e">
        <f>'Notes- SK Template'!#REF!</f>
        <v>#REF!</v>
      </c>
      <c r="AA967" s="1679" t="e">
        <f>'Notes- SK Template'!#REF!</f>
        <v>#REF!</v>
      </c>
      <c r="AB967" s="1679" t="e">
        <f>'Notes- SK Template'!#REF!</f>
        <v>#REF!</v>
      </c>
      <c r="AC967" s="1679" t="e">
        <f>'Notes- SK Template'!#REF!</f>
        <v>#REF!</v>
      </c>
      <c r="AD967" s="1679" t="e">
        <f>'Notes- SK Template'!#REF!</f>
        <v>#REF!</v>
      </c>
      <c r="AE967" s="1679" t="e">
        <f>'Notes- SK Template'!#REF!</f>
        <v>#REF!</v>
      </c>
      <c r="AF967" s="1679" t="e">
        <f>'Notes- SK Template'!#REF!</f>
        <v>#REF!</v>
      </c>
      <c r="AG967" s="1679" t="e">
        <f>'Notes- SK Template'!#REF!</f>
        <v>#REF!</v>
      </c>
    </row>
    <row r="968" spans="4:33" ht="14.25" customHeight="1">
      <c r="D968" s="1681" t="s">
        <v>2176</v>
      </c>
      <c r="E968" s="1681"/>
      <c r="F968" s="1681"/>
      <c r="G968" s="1681"/>
      <c r="H968" s="1681"/>
      <c r="I968" s="1681"/>
      <c r="J968" s="1681"/>
      <c r="K968" s="1681"/>
      <c r="L968" s="1681"/>
      <c r="M968" s="1681"/>
      <c r="N968" s="1679" t="e">
        <f>'Notes- SK Template'!#REF!</f>
        <v>#REF!</v>
      </c>
      <c r="O968" s="1679" t="e">
        <f>'Notes- SK Template'!#REF!</f>
        <v>#REF!</v>
      </c>
      <c r="P968" s="1679" t="e">
        <f>'Notes- SK Template'!#REF!</f>
        <v>#REF!</v>
      </c>
      <c r="Q968" s="1679" t="e">
        <f>'Notes- SK Template'!#REF!</f>
        <v>#REF!</v>
      </c>
      <c r="R968" s="1679" t="e">
        <f>'Notes- SK Template'!#REF!</f>
        <v>#REF!</v>
      </c>
      <c r="S968" s="1679" t="e">
        <f>'Notes- SK Template'!#REF!</f>
        <v>#REF!</v>
      </c>
      <c r="T968" s="1679" t="e">
        <f>'Notes- SK Template'!#REF!</f>
        <v>#REF!</v>
      </c>
      <c r="U968" s="1679" t="e">
        <f>'Notes- SK Template'!#REF!</f>
        <v>#REF!</v>
      </c>
      <c r="V968" s="1679" t="e">
        <f>'Notes- SK Template'!#REF!</f>
        <v>#REF!</v>
      </c>
      <c r="W968" s="1679" t="e">
        <f>'Notes- SK Template'!#REF!</f>
        <v>#REF!</v>
      </c>
      <c r="X968" s="1679" t="e">
        <f>'Notes- SK Template'!#REF!</f>
        <v>#REF!</v>
      </c>
      <c r="Y968" s="1679" t="e">
        <f>'Notes- SK Template'!#REF!</f>
        <v>#REF!</v>
      </c>
      <c r="Z968" s="1679" t="e">
        <f>'Notes- SK Template'!#REF!</f>
        <v>#REF!</v>
      </c>
      <c r="AA968" s="1679" t="e">
        <f>'Notes- SK Template'!#REF!</f>
        <v>#REF!</v>
      </c>
      <c r="AB968" s="1679" t="e">
        <f>'Notes- SK Template'!#REF!</f>
        <v>#REF!</v>
      </c>
      <c r="AC968" s="1679" t="e">
        <f>'Notes- SK Template'!#REF!</f>
        <v>#REF!</v>
      </c>
      <c r="AD968" s="1679" t="e">
        <f>'Notes- SK Template'!#REF!</f>
        <v>#REF!</v>
      </c>
      <c r="AE968" s="1679" t="e">
        <f>'Notes- SK Template'!#REF!</f>
        <v>#REF!</v>
      </c>
      <c r="AF968" s="1679" t="e">
        <f>'Notes- SK Template'!#REF!</f>
        <v>#REF!</v>
      </c>
      <c r="AG968" s="1679" t="e">
        <f>'Notes- SK Template'!#REF!</f>
        <v>#REF!</v>
      </c>
    </row>
    <row r="969" spans="4:33" ht="14.25" customHeight="1">
      <c r="D969" s="2404" t="s">
        <v>2178</v>
      </c>
      <c r="E969" s="2404"/>
      <c r="F969" s="2404"/>
      <c r="G969" s="2404"/>
      <c r="H969" s="2404"/>
      <c r="I969" s="2404"/>
      <c r="J969" s="2404"/>
      <c r="K969" s="2404"/>
      <c r="L969" s="2404"/>
      <c r="M969" s="2404"/>
      <c r="N969" s="2405" t="e">
        <f>'Notes- SK Template'!#REF!</f>
        <v>#REF!</v>
      </c>
      <c r="O969" s="2405" t="e">
        <f>'Notes- SK Template'!#REF!</f>
        <v>#REF!</v>
      </c>
      <c r="P969" s="2405" t="e">
        <f>'Notes- SK Template'!#REF!</f>
        <v>#REF!</v>
      </c>
      <c r="Q969" s="2405" t="e">
        <f>'Notes- SK Template'!#REF!</f>
        <v>#REF!</v>
      </c>
      <c r="R969" s="2405" t="e">
        <f>'Notes- SK Template'!#REF!</f>
        <v>#REF!</v>
      </c>
      <c r="S969" s="2405" t="e">
        <f>'Notes- SK Template'!#REF!</f>
        <v>#REF!</v>
      </c>
      <c r="T969" s="2405" t="e">
        <f>'Notes- SK Template'!#REF!</f>
        <v>#REF!</v>
      </c>
      <c r="U969" s="2405" t="e">
        <f>'Notes- SK Template'!#REF!</f>
        <v>#REF!</v>
      </c>
      <c r="V969" s="2405" t="e">
        <f>'Notes- SK Template'!#REF!</f>
        <v>#REF!</v>
      </c>
      <c r="W969" s="2405" t="e">
        <f>'Notes- SK Template'!#REF!</f>
        <v>#REF!</v>
      </c>
      <c r="X969" s="2405" t="e">
        <f>'Notes- SK Template'!#REF!</f>
        <v>#REF!</v>
      </c>
      <c r="Y969" s="2405" t="e">
        <f>'Notes- SK Template'!#REF!</f>
        <v>#REF!</v>
      </c>
      <c r="Z969" s="2405" t="e">
        <f>'Notes- SK Template'!#REF!</f>
        <v>#REF!</v>
      </c>
      <c r="AA969" s="2405" t="e">
        <f>'Notes- SK Template'!#REF!</f>
        <v>#REF!</v>
      </c>
      <c r="AB969" s="2405" t="e">
        <f>'Notes- SK Template'!#REF!</f>
        <v>#REF!</v>
      </c>
      <c r="AC969" s="2405" t="e">
        <f>'Notes- SK Template'!#REF!</f>
        <v>#REF!</v>
      </c>
      <c r="AD969" s="2405" t="e">
        <f>'Notes- SK Template'!#REF!</f>
        <v>#REF!</v>
      </c>
      <c r="AE969" s="2405" t="e">
        <f>'Notes- SK Template'!#REF!</f>
        <v>#REF!</v>
      </c>
      <c r="AF969" s="2405" t="e">
        <f>'Notes- SK Template'!#REF!</f>
        <v>#REF!</v>
      </c>
      <c r="AG969" s="2405" t="e">
        <f>'Notes- SK Template'!#REF!</f>
        <v>#REF!</v>
      </c>
    </row>
    <row r="970" spans="4:33" ht="14.25" customHeight="1">
      <c r="D970" s="2404" t="s">
        <v>2179</v>
      </c>
      <c r="E970" s="2404"/>
      <c r="F970" s="2404"/>
      <c r="G970" s="2404"/>
      <c r="H970" s="2404"/>
      <c r="I970" s="2404"/>
      <c r="J970" s="2404"/>
      <c r="K970" s="2404"/>
      <c r="L970" s="2404"/>
      <c r="M970" s="2404"/>
      <c r="N970" s="2405" t="e">
        <f>'Notes- SK Template'!#REF!</f>
        <v>#REF!</v>
      </c>
      <c r="O970" s="2405" t="e">
        <f>'Notes- SK Template'!#REF!</f>
        <v>#REF!</v>
      </c>
      <c r="P970" s="2405" t="e">
        <f>'Notes- SK Template'!#REF!</f>
        <v>#REF!</v>
      </c>
      <c r="Q970" s="2405" t="e">
        <f>'Notes- SK Template'!#REF!</f>
        <v>#REF!</v>
      </c>
      <c r="R970" s="2405" t="e">
        <f>'Notes- SK Template'!#REF!</f>
        <v>#REF!</v>
      </c>
      <c r="S970" s="2405" t="e">
        <f>'Notes- SK Template'!#REF!</f>
        <v>#REF!</v>
      </c>
      <c r="T970" s="2405" t="e">
        <f>'Notes- SK Template'!#REF!</f>
        <v>#REF!</v>
      </c>
      <c r="U970" s="2405" t="e">
        <f>'Notes- SK Template'!#REF!</f>
        <v>#REF!</v>
      </c>
      <c r="V970" s="2405" t="e">
        <f>'Notes- SK Template'!#REF!</f>
        <v>#REF!</v>
      </c>
      <c r="W970" s="2405" t="e">
        <f>'Notes- SK Template'!#REF!</f>
        <v>#REF!</v>
      </c>
      <c r="X970" s="2405" t="e">
        <f>'Notes- SK Template'!#REF!</f>
        <v>#REF!</v>
      </c>
      <c r="Y970" s="2405" t="e">
        <f>'Notes- SK Template'!#REF!</f>
        <v>#REF!</v>
      </c>
      <c r="Z970" s="2405" t="e">
        <f>'Notes- SK Template'!#REF!</f>
        <v>#REF!</v>
      </c>
      <c r="AA970" s="2405" t="e">
        <f>'Notes- SK Template'!#REF!</f>
        <v>#REF!</v>
      </c>
      <c r="AB970" s="2405" t="e">
        <f>'Notes- SK Template'!#REF!</f>
        <v>#REF!</v>
      </c>
      <c r="AC970" s="2405" t="e">
        <f>'Notes- SK Template'!#REF!</f>
        <v>#REF!</v>
      </c>
      <c r="AD970" s="2405" t="e">
        <f>'Notes- SK Template'!#REF!</f>
        <v>#REF!</v>
      </c>
      <c r="AE970" s="2405" t="e">
        <f>'Notes- SK Template'!#REF!</f>
        <v>#REF!</v>
      </c>
      <c r="AF970" s="2405" t="e">
        <f>'Notes- SK Template'!#REF!</f>
        <v>#REF!</v>
      </c>
      <c r="AG970" s="2405" t="e">
        <f>'Notes- SK Template'!#REF!</f>
        <v>#REF!</v>
      </c>
    </row>
    <row r="971" spans="4:33" ht="14.25" customHeight="1">
      <c r="D971" s="2404" t="s">
        <v>2180</v>
      </c>
      <c r="E971" s="2404"/>
      <c r="F971" s="2404"/>
      <c r="G971" s="2404"/>
      <c r="H971" s="2404"/>
      <c r="I971" s="2404"/>
      <c r="J971" s="2404"/>
      <c r="K971" s="2404"/>
      <c r="L971" s="2404"/>
      <c r="M971" s="2404"/>
      <c r="N971" s="2405" t="e">
        <f>'Notes- SK Template'!#REF!</f>
        <v>#REF!</v>
      </c>
      <c r="O971" s="2405" t="e">
        <f>'Notes- SK Template'!#REF!</f>
        <v>#REF!</v>
      </c>
      <c r="P971" s="2405" t="e">
        <f>'Notes- SK Template'!#REF!</f>
        <v>#REF!</v>
      </c>
      <c r="Q971" s="2405" t="e">
        <f>'Notes- SK Template'!#REF!</f>
        <v>#REF!</v>
      </c>
      <c r="R971" s="2405" t="e">
        <f>'Notes- SK Template'!#REF!</f>
        <v>#REF!</v>
      </c>
      <c r="S971" s="2405" t="e">
        <f>'Notes- SK Template'!#REF!</f>
        <v>#REF!</v>
      </c>
      <c r="T971" s="2405" t="e">
        <f>'Notes- SK Template'!#REF!</f>
        <v>#REF!</v>
      </c>
      <c r="U971" s="2405" t="e">
        <f>'Notes- SK Template'!#REF!</f>
        <v>#REF!</v>
      </c>
      <c r="V971" s="2405" t="e">
        <f>'Notes- SK Template'!#REF!</f>
        <v>#REF!</v>
      </c>
      <c r="W971" s="2405" t="e">
        <f>'Notes- SK Template'!#REF!</f>
        <v>#REF!</v>
      </c>
      <c r="X971" s="2405" t="e">
        <f>'Notes- SK Template'!#REF!</f>
        <v>#REF!</v>
      </c>
      <c r="Y971" s="2405" t="e">
        <f>'Notes- SK Template'!#REF!</f>
        <v>#REF!</v>
      </c>
      <c r="Z971" s="2405" t="e">
        <f>'Notes- SK Template'!#REF!</f>
        <v>#REF!</v>
      </c>
      <c r="AA971" s="2405" t="e">
        <f>'Notes- SK Template'!#REF!</f>
        <v>#REF!</v>
      </c>
      <c r="AB971" s="2405" t="e">
        <f>'Notes- SK Template'!#REF!</f>
        <v>#REF!</v>
      </c>
      <c r="AC971" s="2405" t="e">
        <f>'Notes- SK Template'!#REF!</f>
        <v>#REF!</v>
      </c>
      <c r="AD971" s="2405" t="e">
        <f>'Notes- SK Template'!#REF!</f>
        <v>#REF!</v>
      </c>
      <c r="AE971" s="2405" t="e">
        <f>'Notes- SK Template'!#REF!</f>
        <v>#REF!</v>
      </c>
      <c r="AF971" s="2405" t="e">
        <f>'Notes- SK Template'!#REF!</f>
        <v>#REF!</v>
      </c>
      <c r="AG971" s="2405" t="e">
        <f>'Notes- SK Template'!#REF!</f>
        <v>#REF!</v>
      </c>
    </row>
    <row r="972" spans="4:33" ht="14.25" customHeight="1">
      <c r="D972" s="2404" t="s">
        <v>2181</v>
      </c>
      <c r="E972" s="2404"/>
      <c r="F972" s="2404"/>
      <c r="G972" s="2404"/>
      <c r="H972" s="2404"/>
      <c r="I972" s="2404"/>
      <c r="J972" s="2404"/>
      <c r="K972" s="2404"/>
      <c r="L972" s="2404"/>
      <c r="M972" s="2404"/>
      <c r="N972" s="2405" t="e">
        <f>'Notes- SK Template'!#REF!</f>
        <v>#REF!</v>
      </c>
      <c r="O972" s="2405" t="e">
        <f>'Notes- SK Template'!#REF!</f>
        <v>#REF!</v>
      </c>
      <c r="P972" s="2405" t="e">
        <f>'Notes- SK Template'!#REF!</f>
        <v>#REF!</v>
      </c>
      <c r="Q972" s="2405" t="e">
        <f>'Notes- SK Template'!#REF!</f>
        <v>#REF!</v>
      </c>
      <c r="R972" s="2405" t="e">
        <f>'Notes- SK Template'!#REF!</f>
        <v>#REF!</v>
      </c>
      <c r="S972" s="2405" t="e">
        <f>'Notes- SK Template'!#REF!</f>
        <v>#REF!</v>
      </c>
      <c r="T972" s="2405" t="e">
        <f>'Notes- SK Template'!#REF!</f>
        <v>#REF!</v>
      </c>
      <c r="U972" s="2405" t="e">
        <f>'Notes- SK Template'!#REF!</f>
        <v>#REF!</v>
      </c>
      <c r="V972" s="2405" t="e">
        <f>'Notes- SK Template'!#REF!</f>
        <v>#REF!</v>
      </c>
      <c r="W972" s="2405" t="e">
        <f>'Notes- SK Template'!#REF!</f>
        <v>#REF!</v>
      </c>
      <c r="X972" s="2405" t="e">
        <f>'Notes- SK Template'!#REF!</f>
        <v>#REF!</v>
      </c>
      <c r="Y972" s="2405" t="e">
        <f>'Notes- SK Template'!#REF!</f>
        <v>#REF!</v>
      </c>
      <c r="Z972" s="2405" t="e">
        <f>'Notes- SK Template'!#REF!</f>
        <v>#REF!</v>
      </c>
      <c r="AA972" s="2405" t="e">
        <f>'Notes- SK Template'!#REF!</f>
        <v>#REF!</v>
      </c>
      <c r="AB972" s="2405" t="e">
        <f>'Notes- SK Template'!#REF!</f>
        <v>#REF!</v>
      </c>
      <c r="AC972" s="2405" t="e">
        <f>'Notes- SK Template'!#REF!</f>
        <v>#REF!</v>
      </c>
      <c r="AD972" s="2405" t="e">
        <f>'Notes- SK Template'!#REF!</f>
        <v>#REF!</v>
      </c>
      <c r="AE972" s="2405" t="e">
        <f>'Notes- SK Template'!#REF!</f>
        <v>#REF!</v>
      </c>
      <c r="AF972" s="2405" t="e">
        <f>'Notes- SK Template'!#REF!</f>
        <v>#REF!</v>
      </c>
      <c r="AG972" s="2405" t="e">
        <f>'Notes- SK Template'!#REF!</f>
        <v>#REF!</v>
      </c>
    </row>
    <row r="973" spans="4:33" ht="14.25" customHeight="1">
      <c r="D973" s="2404" t="s">
        <v>2182</v>
      </c>
      <c r="E973" s="2404"/>
      <c r="F973" s="2404"/>
      <c r="G973" s="2404"/>
      <c r="H973" s="2404"/>
      <c r="I973" s="2404"/>
      <c r="J973" s="2404"/>
      <c r="K973" s="2404"/>
      <c r="L973" s="2404"/>
      <c r="M973" s="2404"/>
      <c r="N973" s="2405" t="e">
        <f>'Notes- SK Template'!#REF!</f>
        <v>#REF!</v>
      </c>
      <c r="O973" s="2405" t="e">
        <f>'Notes- SK Template'!#REF!</f>
        <v>#REF!</v>
      </c>
      <c r="P973" s="2405" t="e">
        <f>'Notes- SK Template'!#REF!</f>
        <v>#REF!</v>
      </c>
      <c r="Q973" s="2405" t="e">
        <f>'Notes- SK Template'!#REF!</f>
        <v>#REF!</v>
      </c>
      <c r="R973" s="2405" t="e">
        <f>'Notes- SK Template'!#REF!</f>
        <v>#REF!</v>
      </c>
      <c r="S973" s="2405" t="e">
        <f>'Notes- SK Template'!#REF!</f>
        <v>#REF!</v>
      </c>
      <c r="T973" s="2405" t="e">
        <f>'Notes- SK Template'!#REF!</f>
        <v>#REF!</v>
      </c>
      <c r="U973" s="2405" t="e">
        <f>'Notes- SK Template'!#REF!</f>
        <v>#REF!</v>
      </c>
      <c r="V973" s="2405" t="e">
        <f>'Notes- SK Template'!#REF!</f>
        <v>#REF!</v>
      </c>
      <c r="W973" s="2405" t="e">
        <f>'Notes- SK Template'!#REF!</f>
        <v>#REF!</v>
      </c>
      <c r="X973" s="2405" t="e">
        <f>'Notes- SK Template'!#REF!</f>
        <v>#REF!</v>
      </c>
      <c r="Y973" s="2405" t="e">
        <f>'Notes- SK Template'!#REF!</f>
        <v>#REF!</v>
      </c>
      <c r="Z973" s="2405" t="e">
        <f>'Notes- SK Template'!#REF!</f>
        <v>#REF!</v>
      </c>
      <c r="AA973" s="2405" t="e">
        <f>'Notes- SK Template'!#REF!</f>
        <v>#REF!</v>
      </c>
      <c r="AB973" s="2405" t="e">
        <f>'Notes- SK Template'!#REF!</f>
        <v>#REF!</v>
      </c>
      <c r="AC973" s="2405" t="e">
        <f>'Notes- SK Template'!#REF!</f>
        <v>#REF!</v>
      </c>
      <c r="AD973" s="2405" t="e">
        <f>'Notes- SK Template'!#REF!</f>
        <v>#REF!</v>
      </c>
      <c r="AE973" s="2405" t="e">
        <f>'Notes- SK Template'!#REF!</f>
        <v>#REF!</v>
      </c>
      <c r="AF973" s="2405" t="e">
        <f>'Notes- SK Template'!#REF!</f>
        <v>#REF!</v>
      </c>
      <c r="AG973" s="2405" t="e">
        <f>'Notes- SK Template'!#REF!</f>
        <v>#REF!</v>
      </c>
    </row>
    <row r="974" spans="4:33" ht="14.25" customHeight="1">
      <c r="D974" s="2406" t="s">
        <v>2403</v>
      </c>
      <c r="E974" s="1681"/>
      <c r="F974" s="1681"/>
      <c r="G974" s="1681"/>
      <c r="H974" s="1681"/>
      <c r="I974" s="1681"/>
      <c r="J974" s="1681"/>
      <c r="K974" s="1681"/>
      <c r="L974" s="1681"/>
      <c r="M974" s="1681"/>
      <c r="N974" s="1679" t="e">
        <f>'Notes- SK Template'!#REF!</f>
        <v>#REF!</v>
      </c>
      <c r="O974" s="1679" t="e">
        <f>'Notes- SK Template'!#REF!</f>
        <v>#REF!</v>
      </c>
      <c r="P974" s="1679" t="e">
        <f>'Notes- SK Template'!#REF!</f>
        <v>#REF!</v>
      </c>
      <c r="Q974" s="1679" t="e">
        <f>'Notes- SK Template'!#REF!</f>
        <v>#REF!</v>
      </c>
      <c r="R974" s="1679" t="e">
        <f>'Notes- SK Template'!#REF!</f>
        <v>#REF!</v>
      </c>
      <c r="S974" s="1679" t="e">
        <f>'Notes- SK Template'!#REF!</f>
        <v>#REF!</v>
      </c>
      <c r="T974" s="1679" t="e">
        <f>'Notes- SK Template'!#REF!</f>
        <v>#REF!</v>
      </c>
      <c r="U974" s="1679" t="e">
        <f>'Notes- SK Template'!#REF!</f>
        <v>#REF!</v>
      </c>
      <c r="V974" s="1679" t="e">
        <f>'Notes- SK Template'!#REF!</f>
        <v>#REF!</v>
      </c>
      <c r="W974" s="1679" t="e">
        <f>'Notes- SK Template'!#REF!</f>
        <v>#REF!</v>
      </c>
      <c r="X974" s="1679" t="e">
        <f>'Notes- SK Template'!#REF!</f>
        <v>#REF!</v>
      </c>
      <c r="Y974" s="1679" t="e">
        <f>'Notes- SK Template'!#REF!</f>
        <v>#REF!</v>
      </c>
      <c r="Z974" s="1679" t="e">
        <f>'Notes- SK Template'!#REF!</f>
        <v>#REF!</v>
      </c>
      <c r="AA974" s="1679" t="e">
        <f>'Notes- SK Template'!#REF!</f>
        <v>#REF!</v>
      </c>
      <c r="AB974" s="1679" t="e">
        <f>'Notes- SK Template'!#REF!</f>
        <v>#REF!</v>
      </c>
      <c r="AC974" s="1679" t="e">
        <f>'Notes- SK Template'!#REF!</f>
        <v>#REF!</v>
      </c>
      <c r="AD974" s="1679" t="e">
        <f>'Notes- SK Template'!#REF!</f>
        <v>#REF!</v>
      </c>
      <c r="AE974" s="1679" t="e">
        <f>'Notes- SK Template'!#REF!</f>
        <v>#REF!</v>
      </c>
      <c r="AF974" s="1679" t="e">
        <f>'Notes- SK Template'!#REF!</f>
        <v>#REF!</v>
      </c>
      <c r="AG974" s="1679" t="e">
        <f>'Notes- SK Template'!#REF!</f>
        <v>#REF!</v>
      </c>
    </row>
    <row r="975" spans="4:33" ht="14.25" customHeight="1">
      <c r="D975" s="1681" t="s">
        <v>2183</v>
      </c>
      <c r="E975" s="1681"/>
      <c r="F975" s="1681"/>
      <c r="G975" s="1681"/>
      <c r="H975" s="1681"/>
      <c r="I975" s="1681"/>
      <c r="J975" s="1681"/>
      <c r="K975" s="1681"/>
      <c r="L975" s="1681"/>
      <c r="M975" s="1681"/>
      <c r="N975" s="1679" t="e">
        <f>'Notes- SK Template'!#REF!</f>
        <v>#REF!</v>
      </c>
      <c r="O975" s="1679" t="e">
        <f>'Notes- SK Template'!#REF!</f>
        <v>#REF!</v>
      </c>
      <c r="P975" s="1679" t="e">
        <f>'Notes- SK Template'!#REF!</f>
        <v>#REF!</v>
      </c>
      <c r="Q975" s="1679" t="e">
        <f>'Notes- SK Template'!#REF!</f>
        <v>#REF!</v>
      </c>
      <c r="R975" s="1679" t="e">
        <f>'Notes- SK Template'!#REF!</f>
        <v>#REF!</v>
      </c>
      <c r="S975" s="1679" t="e">
        <f>'Notes- SK Template'!#REF!</f>
        <v>#REF!</v>
      </c>
      <c r="T975" s="1679" t="e">
        <f>'Notes- SK Template'!#REF!</f>
        <v>#REF!</v>
      </c>
      <c r="U975" s="1679" t="e">
        <f>'Notes- SK Template'!#REF!</f>
        <v>#REF!</v>
      </c>
      <c r="V975" s="1679" t="e">
        <f>'Notes- SK Template'!#REF!</f>
        <v>#REF!</v>
      </c>
      <c r="W975" s="1679" t="e">
        <f>'Notes- SK Template'!#REF!</f>
        <v>#REF!</v>
      </c>
      <c r="X975" s="1679" t="e">
        <f>'Notes- SK Template'!#REF!</f>
        <v>#REF!</v>
      </c>
      <c r="Y975" s="1679" t="e">
        <f>'Notes- SK Template'!#REF!</f>
        <v>#REF!</v>
      </c>
      <c r="Z975" s="1679" t="e">
        <f>'Notes- SK Template'!#REF!</f>
        <v>#REF!</v>
      </c>
      <c r="AA975" s="1679" t="e">
        <f>'Notes- SK Template'!#REF!</f>
        <v>#REF!</v>
      </c>
      <c r="AB975" s="1679" t="e">
        <f>'Notes- SK Template'!#REF!</f>
        <v>#REF!</v>
      </c>
      <c r="AC975" s="1679" t="e">
        <f>'Notes- SK Template'!#REF!</f>
        <v>#REF!</v>
      </c>
      <c r="AD975" s="1679" t="e">
        <f>'Notes- SK Template'!#REF!</f>
        <v>#REF!</v>
      </c>
      <c r="AE975" s="1679" t="e">
        <f>'Notes- SK Template'!#REF!</f>
        <v>#REF!</v>
      </c>
      <c r="AF975" s="1679" t="e">
        <f>'Notes- SK Template'!#REF!</f>
        <v>#REF!</v>
      </c>
      <c r="AG975" s="1679" t="e">
        <f>'Notes- SK Template'!#REF!</f>
        <v>#REF!</v>
      </c>
    </row>
    <row r="976" spans="4:33" ht="14.25" customHeight="1">
      <c r="D976" s="2404" t="s">
        <v>2184</v>
      </c>
      <c r="E976" s="2404"/>
      <c r="F976" s="2404"/>
      <c r="G976" s="2404"/>
      <c r="H976" s="2404"/>
      <c r="I976" s="2404"/>
      <c r="J976" s="2404"/>
      <c r="K976" s="2404"/>
      <c r="L976" s="2404"/>
      <c r="M976" s="2404"/>
      <c r="N976" s="2405" t="e">
        <f>'Notes- SK Template'!#REF!</f>
        <v>#REF!</v>
      </c>
      <c r="O976" s="2405" t="e">
        <f>'Notes- SK Template'!#REF!</f>
        <v>#REF!</v>
      </c>
      <c r="P976" s="2405" t="e">
        <f>'Notes- SK Template'!#REF!</f>
        <v>#REF!</v>
      </c>
      <c r="Q976" s="2405" t="e">
        <f>'Notes- SK Template'!#REF!</f>
        <v>#REF!</v>
      </c>
      <c r="R976" s="2405" t="e">
        <f>'Notes- SK Template'!#REF!</f>
        <v>#REF!</v>
      </c>
      <c r="S976" s="2405" t="e">
        <f>'Notes- SK Template'!#REF!</f>
        <v>#REF!</v>
      </c>
      <c r="T976" s="2405" t="e">
        <f>'Notes- SK Template'!#REF!</f>
        <v>#REF!</v>
      </c>
      <c r="U976" s="2405" t="e">
        <f>'Notes- SK Template'!#REF!</f>
        <v>#REF!</v>
      </c>
      <c r="V976" s="2405" t="e">
        <f>'Notes- SK Template'!#REF!</f>
        <v>#REF!</v>
      </c>
      <c r="W976" s="2405" t="e">
        <f>'Notes- SK Template'!#REF!</f>
        <v>#REF!</v>
      </c>
      <c r="X976" s="2405" t="e">
        <f>'Notes- SK Template'!#REF!</f>
        <v>#REF!</v>
      </c>
      <c r="Y976" s="2405" t="e">
        <f>'Notes- SK Template'!#REF!</f>
        <v>#REF!</v>
      </c>
      <c r="Z976" s="2405" t="e">
        <f>'Notes- SK Template'!#REF!</f>
        <v>#REF!</v>
      </c>
      <c r="AA976" s="2405" t="e">
        <f>'Notes- SK Template'!#REF!</f>
        <v>#REF!</v>
      </c>
      <c r="AB976" s="2405" t="e">
        <f>'Notes- SK Template'!#REF!</f>
        <v>#REF!</v>
      </c>
      <c r="AC976" s="2405" t="e">
        <f>'Notes- SK Template'!#REF!</f>
        <v>#REF!</v>
      </c>
      <c r="AD976" s="2405" t="e">
        <f>'Notes- SK Template'!#REF!</f>
        <v>#REF!</v>
      </c>
      <c r="AE976" s="2405" t="e">
        <f>'Notes- SK Template'!#REF!</f>
        <v>#REF!</v>
      </c>
      <c r="AF976" s="2405" t="e">
        <f>'Notes- SK Template'!#REF!</f>
        <v>#REF!</v>
      </c>
      <c r="AG976" s="2405" t="e">
        <f>'Notes- SK Template'!#REF!</f>
        <v>#REF!</v>
      </c>
    </row>
    <row r="977" spans="1:33" ht="14.25" customHeight="1">
      <c r="D977" s="2404" t="s">
        <v>2185</v>
      </c>
      <c r="E977" s="2404"/>
      <c r="F977" s="2404"/>
      <c r="G977" s="2404"/>
      <c r="H977" s="2404"/>
      <c r="I977" s="2404"/>
      <c r="J977" s="2404"/>
      <c r="K977" s="2404"/>
      <c r="L977" s="2404"/>
      <c r="M977" s="2404"/>
      <c r="N977" s="2405" t="e">
        <f>'Notes- SK Template'!#REF!</f>
        <v>#REF!</v>
      </c>
      <c r="O977" s="2405" t="e">
        <f>'Notes- SK Template'!#REF!</f>
        <v>#REF!</v>
      </c>
      <c r="P977" s="2405" t="e">
        <f>'Notes- SK Template'!#REF!</f>
        <v>#REF!</v>
      </c>
      <c r="Q977" s="2405" t="e">
        <f>'Notes- SK Template'!#REF!</f>
        <v>#REF!</v>
      </c>
      <c r="R977" s="2405" t="e">
        <f>'Notes- SK Template'!#REF!</f>
        <v>#REF!</v>
      </c>
      <c r="S977" s="2405" t="e">
        <f>'Notes- SK Template'!#REF!</f>
        <v>#REF!</v>
      </c>
      <c r="T977" s="2405" t="e">
        <f>'Notes- SK Template'!#REF!</f>
        <v>#REF!</v>
      </c>
      <c r="U977" s="2405" t="e">
        <f>'Notes- SK Template'!#REF!</f>
        <v>#REF!</v>
      </c>
      <c r="V977" s="2405" t="e">
        <f>'Notes- SK Template'!#REF!</f>
        <v>#REF!</v>
      </c>
      <c r="W977" s="2405" t="e">
        <f>'Notes- SK Template'!#REF!</f>
        <v>#REF!</v>
      </c>
      <c r="X977" s="2405" t="e">
        <f>'Notes- SK Template'!#REF!</f>
        <v>#REF!</v>
      </c>
      <c r="Y977" s="2405" t="e">
        <f>'Notes- SK Template'!#REF!</f>
        <v>#REF!</v>
      </c>
      <c r="Z977" s="2405" t="e">
        <f>'Notes- SK Template'!#REF!</f>
        <v>#REF!</v>
      </c>
      <c r="AA977" s="2405" t="e">
        <f>'Notes- SK Template'!#REF!</f>
        <v>#REF!</v>
      </c>
      <c r="AB977" s="2405" t="e">
        <f>'Notes- SK Template'!#REF!</f>
        <v>#REF!</v>
      </c>
      <c r="AC977" s="2405" t="e">
        <f>'Notes- SK Template'!#REF!</f>
        <v>#REF!</v>
      </c>
      <c r="AD977" s="2405" t="e">
        <f>'Notes- SK Template'!#REF!</f>
        <v>#REF!</v>
      </c>
      <c r="AE977" s="2405" t="e">
        <f>'Notes- SK Template'!#REF!</f>
        <v>#REF!</v>
      </c>
      <c r="AF977" s="2405" t="e">
        <f>'Notes- SK Template'!#REF!</f>
        <v>#REF!</v>
      </c>
      <c r="AG977" s="2405" t="e">
        <f>'Notes- SK Template'!#REF!</f>
        <v>#REF!</v>
      </c>
    </row>
    <row r="978" spans="1:33" ht="14.25" customHeight="1">
      <c r="D978" s="1681" t="s">
        <v>2186</v>
      </c>
      <c r="E978" s="1681"/>
      <c r="F978" s="1681"/>
      <c r="G978" s="1681"/>
      <c r="H978" s="1681"/>
      <c r="I978" s="1681"/>
      <c r="J978" s="1681"/>
      <c r="K978" s="1681"/>
      <c r="L978" s="1681"/>
      <c r="M978" s="1681"/>
      <c r="N978" s="1679" t="e">
        <f>'Notes- SK Template'!#REF!</f>
        <v>#REF!</v>
      </c>
      <c r="O978" s="1679" t="e">
        <f>'Notes- SK Template'!#REF!</f>
        <v>#REF!</v>
      </c>
      <c r="P978" s="1679" t="e">
        <f>'Notes- SK Template'!#REF!</f>
        <v>#REF!</v>
      </c>
      <c r="Q978" s="1679" t="e">
        <f>'Notes- SK Template'!#REF!</f>
        <v>#REF!</v>
      </c>
      <c r="R978" s="1679" t="e">
        <f>'Notes- SK Template'!#REF!</f>
        <v>#REF!</v>
      </c>
      <c r="S978" s="1679" t="e">
        <f>'Notes- SK Template'!#REF!</f>
        <v>#REF!</v>
      </c>
      <c r="T978" s="1679" t="e">
        <f>'Notes- SK Template'!#REF!</f>
        <v>#REF!</v>
      </c>
      <c r="U978" s="1679" t="e">
        <f>'Notes- SK Template'!#REF!</f>
        <v>#REF!</v>
      </c>
      <c r="V978" s="1679" t="e">
        <f>'Notes- SK Template'!#REF!</f>
        <v>#REF!</v>
      </c>
      <c r="W978" s="1679" t="e">
        <f>'Notes- SK Template'!#REF!</f>
        <v>#REF!</v>
      </c>
      <c r="X978" s="1679" t="e">
        <f>'Notes- SK Template'!#REF!</f>
        <v>#REF!</v>
      </c>
      <c r="Y978" s="1679" t="e">
        <f>'Notes- SK Template'!#REF!</f>
        <v>#REF!</v>
      </c>
      <c r="Z978" s="1679" t="e">
        <f>'Notes- SK Template'!#REF!</f>
        <v>#REF!</v>
      </c>
      <c r="AA978" s="1679" t="e">
        <f>'Notes- SK Template'!#REF!</f>
        <v>#REF!</v>
      </c>
      <c r="AB978" s="1679" t="e">
        <f>'Notes- SK Template'!#REF!</f>
        <v>#REF!</v>
      </c>
      <c r="AC978" s="1679" t="e">
        <f>'Notes- SK Template'!#REF!</f>
        <v>#REF!</v>
      </c>
      <c r="AD978" s="1679" t="e">
        <f>'Notes- SK Template'!#REF!</f>
        <v>#REF!</v>
      </c>
      <c r="AE978" s="1679" t="e">
        <f>'Notes- SK Template'!#REF!</f>
        <v>#REF!</v>
      </c>
      <c r="AF978" s="1679" t="e">
        <f>'Notes- SK Template'!#REF!</f>
        <v>#REF!</v>
      </c>
      <c r="AG978" s="1679" t="e">
        <f>'Notes- SK Template'!#REF!</f>
        <v>#REF!</v>
      </c>
    </row>
    <row r="979" spans="1:33" ht="14.25" customHeight="1">
      <c r="D979" s="1681" t="s">
        <v>2183</v>
      </c>
      <c r="E979" s="1681"/>
      <c r="F979" s="1681"/>
      <c r="G979" s="1681"/>
      <c r="H979" s="1681"/>
      <c r="I979" s="1681"/>
      <c r="J979" s="1681"/>
      <c r="K979" s="1681"/>
      <c r="L979" s="1681"/>
      <c r="M979" s="1681"/>
      <c r="N979" s="1679" t="e">
        <f>'Notes- SK Template'!#REF!</f>
        <v>#REF!</v>
      </c>
      <c r="O979" s="1679" t="e">
        <f>'Notes- SK Template'!#REF!</f>
        <v>#REF!</v>
      </c>
      <c r="P979" s="1679" t="e">
        <f>'Notes- SK Template'!#REF!</f>
        <v>#REF!</v>
      </c>
      <c r="Q979" s="1679" t="e">
        <f>'Notes- SK Template'!#REF!</f>
        <v>#REF!</v>
      </c>
      <c r="R979" s="1679" t="e">
        <f>'Notes- SK Template'!#REF!</f>
        <v>#REF!</v>
      </c>
      <c r="S979" s="1679" t="e">
        <f>'Notes- SK Template'!#REF!</f>
        <v>#REF!</v>
      </c>
      <c r="T979" s="1679" t="e">
        <f>'Notes- SK Template'!#REF!</f>
        <v>#REF!</v>
      </c>
      <c r="U979" s="1679" t="e">
        <f>'Notes- SK Template'!#REF!</f>
        <v>#REF!</v>
      </c>
      <c r="V979" s="1679" t="e">
        <f>'Notes- SK Template'!#REF!</f>
        <v>#REF!</v>
      </c>
      <c r="W979" s="1679" t="e">
        <f>'Notes- SK Template'!#REF!</f>
        <v>#REF!</v>
      </c>
      <c r="X979" s="1679" t="e">
        <f>'Notes- SK Template'!#REF!</f>
        <v>#REF!</v>
      </c>
      <c r="Y979" s="1679" t="e">
        <f>'Notes- SK Template'!#REF!</f>
        <v>#REF!</v>
      </c>
      <c r="Z979" s="1679" t="e">
        <f>'Notes- SK Template'!#REF!</f>
        <v>#REF!</v>
      </c>
      <c r="AA979" s="1679" t="e">
        <f>'Notes- SK Template'!#REF!</f>
        <v>#REF!</v>
      </c>
      <c r="AB979" s="1679" t="e">
        <f>'Notes- SK Template'!#REF!</f>
        <v>#REF!</v>
      </c>
      <c r="AC979" s="1679" t="e">
        <f>'Notes- SK Template'!#REF!</f>
        <v>#REF!</v>
      </c>
      <c r="AD979" s="1679" t="e">
        <f>'Notes- SK Template'!#REF!</f>
        <v>#REF!</v>
      </c>
      <c r="AE979" s="1679" t="e">
        <f>'Notes- SK Template'!#REF!</f>
        <v>#REF!</v>
      </c>
      <c r="AF979" s="1679" t="e">
        <f>'Notes- SK Template'!#REF!</f>
        <v>#REF!</v>
      </c>
      <c r="AG979" s="1679" t="e">
        <f>'Notes- SK Template'!#REF!</f>
        <v>#REF!</v>
      </c>
    </row>
    <row r="980" spans="1:33" ht="14.25" customHeight="1" thickBot="1">
      <c r="D980" s="2410" t="s">
        <v>2144</v>
      </c>
      <c r="E980" s="1738"/>
      <c r="F980" s="1738"/>
      <c r="G980" s="1738"/>
      <c r="H980" s="1738"/>
      <c r="I980" s="1738"/>
      <c r="J980" s="1738"/>
      <c r="K980" s="1738"/>
      <c r="L980" s="1738"/>
      <c r="M980" s="1738"/>
      <c r="N980" s="1680" t="e">
        <f>'Notes- SK Template'!#REF!</f>
        <v>#REF!</v>
      </c>
      <c r="O980" s="1680" t="e">
        <f>'Notes- SK Template'!#REF!</f>
        <v>#REF!</v>
      </c>
      <c r="P980" s="1680" t="e">
        <f>'Notes- SK Template'!#REF!</f>
        <v>#REF!</v>
      </c>
      <c r="Q980" s="1680" t="e">
        <f>'Notes- SK Template'!#REF!</f>
        <v>#REF!</v>
      </c>
      <c r="R980" s="1680" t="e">
        <f>'Notes- SK Template'!#REF!</f>
        <v>#REF!</v>
      </c>
      <c r="S980" s="1680" t="e">
        <f>'Notes- SK Template'!#REF!</f>
        <v>#REF!</v>
      </c>
      <c r="T980" s="1680" t="e">
        <f>'Notes- SK Template'!#REF!</f>
        <v>#REF!</v>
      </c>
      <c r="U980" s="1680" t="e">
        <f>'Notes- SK Template'!#REF!</f>
        <v>#REF!</v>
      </c>
      <c r="V980" s="1680" t="e">
        <f>'Notes- SK Template'!#REF!</f>
        <v>#REF!</v>
      </c>
      <c r="W980" s="1680" t="e">
        <f>'Notes- SK Template'!#REF!</f>
        <v>#REF!</v>
      </c>
      <c r="X980" s="1680" t="e">
        <f>'Notes- SK Template'!#REF!</f>
        <v>#REF!</v>
      </c>
      <c r="Y980" s="1680" t="e">
        <f>'Notes- SK Template'!#REF!</f>
        <v>#REF!</v>
      </c>
      <c r="Z980" s="1680" t="e">
        <f>'Notes- SK Template'!#REF!</f>
        <v>#REF!</v>
      </c>
      <c r="AA980" s="1680" t="e">
        <f>'Notes- SK Template'!#REF!</f>
        <v>#REF!</v>
      </c>
      <c r="AB980" s="1680" t="e">
        <f>'Notes- SK Template'!#REF!</f>
        <v>#REF!</v>
      </c>
      <c r="AC980" s="1680" t="e">
        <f>'Notes- SK Template'!#REF!</f>
        <v>#REF!</v>
      </c>
      <c r="AD980" s="1680" t="e">
        <f>'Notes- SK Template'!#REF!</f>
        <v>#REF!</v>
      </c>
      <c r="AE980" s="1680" t="e">
        <f>'Notes- SK Template'!#REF!</f>
        <v>#REF!</v>
      </c>
      <c r="AF980" s="1680" t="e">
        <f>'Notes- SK Template'!#REF!</f>
        <v>#REF!</v>
      </c>
      <c r="AG980" s="1680" t="e">
        <f>'Notes- SK Template'!#REF!</f>
        <v>#REF!</v>
      </c>
    </row>
    <row r="982" spans="1:33" ht="14.25" customHeight="1">
      <c r="D982" s="1797" t="s">
        <v>2187</v>
      </c>
      <c r="E982" s="1838"/>
      <c r="F982" s="1838"/>
      <c r="G982" s="1838"/>
      <c r="H982" s="1838"/>
      <c r="I982" s="1838"/>
      <c r="J982" s="1838"/>
      <c r="K982" s="1838"/>
      <c r="L982" s="1838"/>
      <c r="M982" s="1838"/>
      <c r="N982" s="1838"/>
      <c r="O982" s="1838"/>
      <c r="P982" s="1838"/>
      <c r="Q982" s="1838"/>
      <c r="R982" s="1838"/>
      <c r="S982" s="1838"/>
      <c r="T982" s="1838"/>
      <c r="U982" s="1838"/>
      <c r="V982" s="1838"/>
      <c r="W982" s="1838"/>
      <c r="X982" s="1838"/>
      <c r="Y982" s="1838"/>
      <c r="Z982" s="1838"/>
      <c r="AA982" s="1838"/>
      <c r="AB982" s="1838"/>
      <c r="AC982" s="1838"/>
      <c r="AD982" s="1838"/>
      <c r="AE982" s="1838"/>
      <c r="AF982" s="1838"/>
      <c r="AG982" s="1838"/>
    </row>
    <row r="983" spans="1:33" ht="14.25" customHeight="1">
      <c r="D983" s="1838"/>
      <c r="E983" s="1838"/>
      <c r="F983" s="1838"/>
      <c r="G983" s="1838"/>
      <c r="H983" s="1838"/>
      <c r="I983" s="1838"/>
      <c r="J983" s="1838"/>
      <c r="K983" s="1838"/>
      <c r="L983" s="1838"/>
      <c r="M983" s="1838"/>
      <c r="N983" s="1838"/>
      <c r="O983" s="1838"/>
      <c r="P983" s="1838"/>
      <c r="Q983" s="1838"/>
      <c r="R983" s="1838"/>
      <c r="S983" s="1838"/>
      <c r="T983" s="1838"/>
      <c r="U983" s="1838"/>
      <c r="V983" s="1838"/>
      <c r="W983" s="1838"/>
      <c r="X983" s="1838"/>
      <c r="Y983" s="1838"/>
      <c r="Z983" s="1838"/>
      <c r="AA983" s="1838"/>
      <c r="AB983" s="1838"/>
      <c r="AC983" s="1838"/>
      <c r="AD983" s="1838"/>
      <c r="AE983" s="1838"/>
      <c r="AF983" s="1838"/>
      <c r="AG983" s="1838"/>
    </row>
    <row r="984" spans="1:33" ht="14.25" customHeight="1">
      <c r="D984" s="1838"/>
      <c r="E984" s="1838"/>
      <c r="F984" s="1838"/>
      <c r="G984" s="1838"/>
      <c r="H984" s="1838"/>
      <c r="I984" s="1838"/>
      <c r="J984" s="1838"/>
      <c r="K984" s="1838"/>
      <c r="L984" s="1838"/>
      <c r="M984" s="1838"/>
      <c r="N984" s="1838"/>
      <c r="O984" s="1838"/>
      <c r="P984" s="1838"/>
      <c r="Q984" s="1838"/>
      <c r="R984" s="1838"/>
      <c r="S984" s="1838"/>
      <c r="T984" s="1838"/>
      <c r="U984" s="1838"/>
      <c r="V984" s="1838"/>
      <c r="W984" s="1838"/>
      <c r="X984" s="1838"/>
      <c r="Y984" s="1838"/>
      <c r="Z984" s="1838"/>
      <c r="AA984" s="1838"/>
      <c r="AB984" s="1838"/>
      <c r="AC984" s="1838"/>
      <c r="AD984" s="1838"/>
      <c r="AE984" s="1838"/>
      <c r="AF984" s="1838"/>
      <c r="AG984" s="1838"/>
    </row>
    <row r="985" spans="1:33" ht="14.25" customHeight="1">
      <c r="D985" s="590" t="s">
        <v>2188</v>
      </c>
    </row>
    <row r="986" spans="1:33" ht="14.25" customHeight="1">
      <c r="D986" s="1826"/>
      <c r="E986" s="1826"/>
      <c r="F986" s="1826"/>
      <c r="G986" s="1826"/>
      <c r="H986" s="1826"/>
      <c r="I986" s="1826"/>
      <c r="J986" s="1826"/>
      <c r="K986" s="1826"/>
      <c r="L986" s="1826"/>
      <c r="M986" s="1826"/>
      <c r="N986" s="1826"/>
      <c r="O986" s="1826"/>
      <c r="P986" s="1826"/>
      <c r="Q986" s="1826"/>
      <c r="R986" s="1826"/>
      <c r="S986" s="1826"/>
      <c r="T986" s="1826"/>
      <c r="U986" s="1826"/>
      <c r="V986" s="1826"/>
      <c r="W986" s="1826"/>
      <c r="X986" s="1826"/>
      <c r="Y986" s="1826"/>
      <c r="Z986" s="1826"/>
      <c r="AA986" s="1826"/>
      <c r="AB986" s="1826"/>
      <c r="AC986" s="1826"/>
      <c r="AD986" s="1826"/>
      <c r="AE986" s="1826"/>
      <c r="AF986" s="1826"/>
      <c r="AG986" s="1826"/>
    </row>
    <row r="987" spans="1:33" ht="14.25" customHeight="1">
      <c r="D987" s="1871" t="s">
        <v>2415</v>
      </c>
      <c r="E987" s="1826"/>
      <c r="F987" s="1826"/>
      <c r="G987" s="1826"/>
      <c r="H987" s="1826"/>
      <c r="I987" s="1826"/>
      <c r="J987" s="1826"/>
      <c r="K987" s="1826"/>
      <c r="L987" s="1826"/>
      <c r="M987" s="1826"/>
      <c r="N987" s="1826"/>
      <c r="O987" s="1826"/>
      <c r="P987" s="1826"/>
      <c r="Q987" s="1826"/>
      <c r="R987" s="1826"/>
      <c r="S987" s="1826"/>
      <c r="T987" s="1826"/>
      <c r="U987" s="1826"/>
      <c r="V987" s="1826"/>
      <c r="W987" s="1826"/>
      <c r="X987" s="1826"/>
      <c r="Y987" s="1826"/>
      <c r="Z987" s="1826"/>
      <c r="AA987" s="1826"/>
      <c r="AB987" s="1826"/>
      <c r="AC987" s="1826"/>
      <c r="AD987" s="1826"/>
      <c r="AE987" s="1826"/>
      <c r="AF987" s="1826"/>
      <c r="AG987" s="1826"/>
    </row>
    <row r="988" spans="1:33" ht="14.25" customHeight="1" thickBot="1"/>
    <row r="989" spans="1:33" ht="28.5" customHeight="1" thickBot="1">
      <c r="A989" s="605">
        <v>27</v>
      </c>
      <c r="D989" s="1827" t="s">
        <v>1808</v>
      </c>
      <c r="E989" s="1828"/>
      <c r="F989" s="1828"/>
      <c r="G989" s="1828"/>
      <c r="H989" s="1828"/>
      <c r="I989" s="1828"/>
      <c r="J989" s="1828"/>
      <c r="K989" s="1828"/>
      <c r="L989" s="1828"/>
      <c r="M989" s="1829"/>
      <c r="N989" s="1827" t="s">
        <v>1809</v>
      </c>
      <c r="O989" s="1828"/>
      <c r="P989" s="1828"/>
      <c r="Q989" s="1828"/>
      <c r="R989" s="1828"/>
      <c r="S989" s="1828"/>
      <c r="T989" s="1828"/>
      <c r="U989" s="1828"/>
      <c r="V989" s="1828"/>
      <c r="W989" s="1829"/>
      <c r="X989" s="1827" t="s">
        <v>2094</v>
      </c>
      <c r="Y989" s="1828"/>
      <c r="Z989" s="1828"/>
      <c r="AA989" s="1828"/>
      <c r="AB989" s="1828"/>
      <c r="AC989" s="1828"/>
      <c r="AD989" s="1828"/>
      <c r="AE989" s="1828"/>
      <c r="AF989" s="1828"/>
      <c r="AG989" s="1829"/>
    </row>
    <row r="990" spans="1:33" ht="18.75" customHeight="1">
      <c r="D990" s="2407" t="s">
        <v>2189</v>
      </c>
      <c r="E990" s="2408"/>
      <c r="F990" s="2408"/>
      <c r="G990" s="2408"/>
      <c r="H990" s="2408"/>
      <c r="I990" s="2408"/>
      <c r="J990" s="2408"/>
      <c r="K990" s="2408"/>
      <c r="L990" s="2408"/>
      <c r="M990" s="2409"/>
      <c r="N990" s="1834" t="e">
        <f>'Notes- SK Template'!#REF!</f>
        <v>#REF!</v>
      </c>
      <c r="O990" s="1835" t="e">
        <f>'Notes- SK Template'!#REF!</f>
        <v>#REF!</v>
      </c>
      <c r="P990" s="1835" t="e">
        <f>'Notes- SK Template'!#REF!</f>
        <v>#REF!</v>
      </c>
      <c r="Q990" s="1835" t="e">
        <f>'Notes- SK Template'!#REF!</f>
        <v>#REF!</v>
      </c>
      <c r="R990" s="1835" t="e">
        <f>'Notes- SK Template'!#REF!</f>
        <v>#REF!</v>
      </c>
      <c r="S990" s="1835" t="e">
        <f>'Notes- SK Template'!#REF!</f>
        <v>#REF!</v>
      </c>
      <c r="T990" s="1835" t="e">
        <f>'Notes- SK Template'!#REF!</f>
        <v>#REF!</v>
      </c>
      <c r="U990" s="1835" t="e">
        <f>'Notes- SK Template'!#REF!</f>
        <v>#REF!</v>
      </c>
      <c r="V990" s="1835" t="e">
        <f>'Notes- SK Template'!#REF!</f>
        <v>#REF!</v>
      </c>
      <c r="W990" s="1835" t="e">
        <f>'Notes- SK Template'!#REF!</f>
        <v>#REF!</v>
      </c>
      <c r="X990" s="1835" t="e">
        <f>'Notes- SK Template'!#REF!</f>
        <v>#REF!</v>
      </c>
      <c r="Y990" s="1835" t="e">
        <f>'Notes- SK Template'!#REF!</f>
        <v>#REF!</v>
      </c>
      <c r="Z990" s="1835" t="e">
        <f>'Notes- SK Template'!#REF!</f>
        <v>#REF!</v>
      </c>
      <c r="AA990" s="1835" t="e">
        <f>'Notes- SK Template'!#REF!</f>
        <v>#REF!</v>
      </c>
      <c r="AB990" s="1835" t="e">
        <f>'Notes- SK Template'!#REF!</f>
        <v>#REF!</v>
      </c>
      <c r="AC990" s="1835" t="e">
        <f>'Notes- SK Template'!#REF!</f>
        <v>#REF!</v>
      </c>
      <c r="AD990" s="1835" t="e">
        <f>'Notes- SK Template'!#REF!</f>
        <v>#REF!</v>
      </c>
      <c r="AE990" s="1835" t="e">
        <f>'Notes- SK Template'!#REF!</f>
        <v>#REF!</v>
      </c>
      <c r="AF990" s="1835" t="e">
        <f>'Notes- SK Template'!#REF!</f>
        <v>#REF!</v>
      </c>
      <c r="AG990" s="1835" t="e">
        <f>'Notes- SK Template'!#REF!</f>
        <v>#REF!</v>
      </c>
    </row>
    <row r="991" spans="1:33" ht="18.75" customHeight="1">
      <c r="D991" s="1786" t="s">
        <v>2190</v>
      </c>
      <c r="E991" s="1787"/>
      <c r="F991" s="1787"/>
      <c r="G991" s="1787"/>
      <c r="H991" s="1787"/>
      <c r="I991" s="1787"/>
      <c r="J991" s="1787"/>
      <c r="K991" s="1787"/>
      <c r="L991" s="1787"/>
      <c r="M991" s="1788"/>
      <c r="N991" s="1696" t="e">
        <f>'Notes- SK Template'!#REF!</f>
        <v>#REF!</v>
      </c>
      <c r="O991" s="1679" t="e">
        <f>'Notes- SK Template'!#REF!</f>
        <v>#REF!</v>
      </c>
      <c r="P991" s="1679" t="e">
        <f>'Notes- SK Template'!#REF!</f>
        <v>#REF!</v>
      </c>
      <c r="Q991" s="1679" t="e">
        <f>'Notes- SK Template'!#REF!</f>
        <v>#REF!</v>
      </c>
      <c r="R991" s="1679" t="e">
        <f>'Notes- SK Template'!#REF!</f>
        <v>#REF!</v>
      </c>
      <c r="S991" s="1679" t="e">
        <f>'Notes- SK Template'!#REF!</f>
        <v>#REF!</v>
      </c>
      <c r="T991" s="1679" t="e">
        <f>'Notes- SK Template'!#REF!</f>
        <v>#REF!</v>
      </c>
      <c r="U991" s="1679" t="e">
        <f>'Notes- SK Template'!#REF!</f>
        <v>#REF!</v>
      </c>
      <c r="V991" s="1679" t="e">
        <f>'Notes- SK Template'!#REF!</f>
        <v>#REF!</v>
      </c>
      <c r="W991" s="1679" t="e">
        <f>'Notes- SK Template'!#REF!</f>
        <v>#REF!</v>
      </c>
      <c r="X991" s="1682" t="e">
        <f>'Notes- SK Template'!#REF!</f>
        <v>#REF!</v>
      </c>
      <c r="Y991" s="1792" t="e">
        <f>'Notes- SK Template'!#REF!</f>
        <v>#REF!</v>
      </c>
      <c r="Z991" s="1792" t="e">
        <f>'Notes- SK Template'!#REF!</f>
        <v>#REF!</v>
      </c>
      <c r="AA991" s="1792" t="e">
        <f>'Notes- SK Template'!#REF!</f>
        <v>#REF!</v>
      </c>
      <c r="AB991" s="1792" t="e">
        <f>'Notes- SK Template'!#REF!</f>
        <v>#REF!</v>
      </c>
      <c r="AC991" s="1792" t="e">
        <f>'Notes- SK Template'!#REF!</f>
        <v>#REF!</v>
      </c>
      <c r="AD991" s="1792" t="e">
        <f>'Notes- SK Template'!#REF!</f>
        <v>#REF!</v>
      </c>
      <c r="AE991" s="1792" t="e">
        <f>'Notes- SK Template'!#REF!</f>
        <v>#REF!</v>
      </c>
      <c r="AF991" s="1792" t="e">
        <f>'Notes- SK Template'!#REF!</f>
        <v>#REF!</v>
      </c>
      <c r="AG991" s="1696" t="e">
        <f>'Notes- SK Template'!#REF!</f>
        <v>#REF!</v>
      </c>
    </row>
    <row r="992" spans="1:33" ht="18.75" customHeight="1">
      <c r="D992" s="1786" t="s">
        <v>2191</v>
      </c>
      <c r="E992" s="1787"/>
      <c r="F992" s="1787"/>
      <c r="G992" s="1787"/>
      <c r="H992" s="1787"/>
      <c r="I992" s="1787"/>
      <c r="J992" s="1787"/>
      <c r="K992" s="1787"/>
      <c r="L992" s="1787"/>
      <c r="M992" s="1788"/>
      <c r="N992" s="1696" t="e">
        <f>'Notes- SK Template'!#REF!</f>
        <v>#REF!</v>
      </c>
      <c r="O992" s="1679" t="e">
        <f>'Notes- SK Template'!#REF!</f>
        <v>#REF!</v>
      </c>
      <c r="P992" s="1679" t="e">
        <f>'Notes- SK Template'!#REF!</f>
        <v>#REF!</v>
      </c>
      <c r="Q992" s="1679" t="e">
        <f>'Notes- SK Template'!#REF!</f>
        <v>#REF!</v>
      </c>
      <c r="R992" s="1679" t="e">
        <f>'Notes- SK Template'!#REF!</f>
        <v>#REF!</v>
      </c>
      <c r="S992" s="1679" t="e">
        <f>'Notes- SK Template'!#REF!</f>
        <v>#REF!</v>
      </c>
      <c r="T992" s="1679" t="e">
        <f>'Notes- SK Template'!#REF!</f>
        <v>#REF!</v>
      </c>
      <c r="U992" s="1679" t="e">
        <f>'Notes- SK Template'!#REF!</f>
        <v>#REF!</v>
      </c>
      <c r="V992" s="1679" t="e">
        <f>'Notes- SK Template'!#REF!</f>
        <v>#REF!</v>
      </c>
      <c r="W992" s="1679" t="e">
        <f>'Notes- SK Template'!#REF!</f>
        <v>#REF!</v>
      </c>
      <c r="X992" s="1682" t="e">
        <f>'Notes- SK Template'!#REF!</f>
        <v>#REF!</v>
      </c>
      <c r="Y992" s="1792" t="e">
        <f>'Notes- SK Template'!#REF!</f>
        <v>#REF!</v>
      </c>
      <c r="Z992" s="1792" t="e">
        <f>'Notes- SK Template'!#REF!</f>
        <v>#REF!</v>
      </c>
      <c r="AA992" s="1792" t="e">
        <f>'Notes- SK Template'!#REF!</f>
        <v>#REF!</v>
      </c>
      <c r="AB992" s="1792" t="e">
        <f>'Notes- SK Template'!#REF!</f>
        <v>#REF!</v>
      </c>
      <c r="AC992" s="1792" t="e">
        <f>'Notes- SK Template'!#REF!</f>
        <v>#REF!</v>
      </c>
      <c r="AD992" s="1792" t="e">
        <f>'Notes- SK Template'!#REF!</f>
        <v>#REF!</v>
      </c>
      <c r="AE992" s="1792" t="e">
        <f>'Notes- SK Template'!#REF!</f>
        <v>#REF!</v>
      </c>
      <c r="AF992" s="1792" t="e">
        <f>'Notes- SK Template'!#REF!</f>
        <v>#REF!</v>
      </c>
      <c r="AG992" s="1696" t="e">
        <f>'Notes- SK Template'!#REF!</f>
        <v>#REF!</v>
      </c>
    </row>
    <row r="993" spans="1:33" ht="18.75" customHeight="1">
      <c r="D993" s="1786" t="s">
        <v>2192</v>
      </c>
      <c r="E993" s="1787"/>
      <c r="F993" s="1787"/>
      <c r="G993" s="1787"/>
      <c r="H993" s="1787"/>
      <c r="I993" s="1787"/>
      <c r="J993" s="1787"/>
      <c r="K993" s="1787"/>
      <c r="L993" s="1787"/>
      <c r="M993" s="1788"/>
      <c r="N993" s="1696" t="e">
        <f>'Notes- SK Template'!#REF!</f>
        <v>#REF!</v>
      </c>
      <c r="O993" s="1679" t="e">
        <f>'Notes- SK Template'!#REF!</f>
        <v>#REF!</v>
      </c>
      <c r="P993" s="1679" t="e">
        <f>'Notes- SK Template'!#REF!</f>
        <v>#REF!</v>
      </c>
      <c r="Q993" s="1679" t="e">
        <f>'Notes- SK Template'!#REF!</f>
        <v>#REF!</v>
      </c>
      <c r="R993" s="1679" t="e">
        <f>'Notes- SK Template'!#REF!</f>
        <v>#REF!</v>
      </c>
      <c r="S993" s="1679" t="e">
        <f>'Notes- SK Template'!#REF!</f>
        <v>#REF!</v>
      </c>
      <c r="T993" s="1679" t="e">
        <f>'Notes- SK Template'!#REF!</f>
        <v>#REF!</v>
      </c>
      <c r="U993" s="1679" t="e">
        <f>'Notes- SK Template'!#REF!</f>
        <v>#REF!</v>
      </c>
      <c r="V993" s="1679" t="e">
        <f>'Notes- SK Template'!#REF!</f>
        <v>#REF!</v>
      </c>
      <c r="W993" s="1679" t="e">
        <f>'Notes- SK Template'!#REF!</f>
        <v>#REF!</v>
      </c>
      <c r="X993" s="1682" t="e">
        <f>'Notes- SK Template'!#REF!</f>
        <v>#REF!</v>
      </c>
      <c r="Y993" s="1792" t="e">
        <f>'Notes- SK Template'!#REF!</f>
        <v>#REF!</v>
      </c>
      <c r="Z993" s="1792" t="e">
        <f>'Notes- SK Template'!#REF!</f>
        <v>#REF!</v>
      </c>
      <c r="AA993" s="1792" t="e">
        <f>'Notes- SK Template'!#REF!</f>
        <v>#REF!</v>
      </c>
      <c r="AB993" s="1792" t="e">
        <f>'Notes- SK Template'!#REF!</f>
        <v>#REF!</v>
      </c>
      <c r="AC993" s="1792" t="e">
        <f>'Notes- SK Template'!#REF!</f>
        <v>#REF!</v>
      </c>
      <c r="AD993" s="1792" t="e">
        <f>'Notes- SK Template'!#REF!</f>
        <v>#REF!</v>
      </c>
      <c r="AE993" s="1792" t="e">
        <f>'Notes- SK Template'!#REF!</f>
        <v>#REF!</v>
      </c>
      <c r="AF993" s="1792" t="e">
        <f>'Notes- SK Template'!#REF!</f>
        <v>#REF!</v>
      </c>
      <c r="AG993" s="1696" t="e">
        <f>'Notes- SK Template'!#REF!</f>
        <v>#REF!</v>
      </c>
    </row>
    <row r="994" spans="1:33" ht="18.75" customHeight="1">
      <c r="D994" s="2411" t="s">
        <v>2193</v>
      </c>
      <c r="E994" s="2412"/>
      <c r="F994" s="2412"/>
      <c r="G994" s="2412"/>
      <c r="H994" s="2412"/>
      <c r="I994" s="2412"/>
      <c r="J994" s="2412"/>
      <c r="K994" s="2412"/>
      <c r="L994" s="2412"/>
      <c r="M994" s="2413"/>
      <c r="N994" s="1887" t="e">
        <f>'Notes- SK Template'!#REF!</f>
        <v>#REF!</v>
      </c>
      <c r="O994" s="1773" t="e">
        <f>'Notes- SK Template'!#REF!</f>
        <v>#REF!</v>
      </c>
      <c r="P994" s="1773" t="e">
        <f>'Notes- SK Template'!#REF!</f>
        <v>#REF!</v>
      </c>
      <c r="Q994" s="1773" t="e">
        <f>'Notes- SK Template'!#REF!</f>
        <v>#REF!</v>
      </c>
      <c r="R994" s="1773" t="e">
        <f>'Notes- SK Template'!#REF!</f>
        <v>#REF!</v>
      </c>
      <c r="S994" s="1773" t="e">
        <f>'Notes- SK Template'!#REF!</f>
        <v>#REF!</v>
      </c>
      <c r="T994" s="1773" t="e">
        <f>'Notes- SK Template'!#REF!</f>
        <v>#REF!</v>
      </c>
      <c r="U994" s="1773" t="e">
        <f>'Notes- SK Template'!#REF!</f>
        <v>#REF!</v>
      </c>
      <c r="V994" s="1773" t="e">
        <f>'Notes- SK Template'!#REF!</f>
        <v>#REF!</v>
      </c>
      <c r="W994" s="1773" t="e">
        <f>'Notes- SK Template'!#REF!</f>
        <v>#REF!</v>
      </c>
      <c r="X994" s="1887" t="e">
        <f>'Notes- SK Template'!#REF!</f>
        <v>#REF!</v>
      </c>
      <c r="Y994" s="1773" t="e">
        <f>'Notes- SK Template'!#REF!</f>
        <v>#REF!</v>
      </c>
      <c r="Z994" s="1773" t="e">
        <f>'Notes- SK Template'!#REF!</f>
        <v>#REF!</v>
      </c>
      <c r="AA994" s="1773" t="e">
        <f>'Notes- SK Template'!#REF!</f>
        <v>#REF!</v>
      </c>
      <c r="AB994" s="1773" t="e">
        <f>'Notes- SK Template'!#REF!</f>
        <v>#REF!</v>
      </c>
      <c r="AC994" s="1773" t="e">
        <f>'Notes- SK Template'!#REF!</f>
        <v>#REF!</v>
      </c>
      <c r="AD994" s="1773" t="e">
        <f>'Notes- SK Template'!#REF!</f>
        <v>#REF!</v>
      </c>
      <c r="AE994" s="1773" t="e">
        <f>'Notes- SK Template'!#REF!</f>
        <v>#REF!</v>
      </c>
      <c r="AF994" s="1773" t="e">
        <f>'Notes- SK Template'!#REF!</f>
        <v>#REF!</v>
      </c>
      <c r="AG994" s="1773" t="e">
        <f>'Notes- SK Template'!#REF!</f>
        <v>#REF!</v>
      </c>
    </row>
    <row r="995" spans="1:33" ht="18.75" customHeight="1">
      <c r="D995" s="2411" t="s">
        <v>2194</v>
      </c>
      <c r="E995" s="2412"/>
      <c r="F995" s="2412"/>
      <c r="G995" s="2412"/>
      <c r="H995" s="2412"/>
      <c r="I995" s="2412"/>
      <c r="J995" s="2412"/>
      <c r="K995" s="2412"/>
      <c r="L995" s="2412"/>
      <c r="M995" s="2413"/>
      <c r="N995" s="1696" t="e">
        <f>'Notes- SK Template'!#REF!</f>
        <v>#REF!</v>
      </c>
      <c r="O995" s="1679" t="e">
        <f>'Notes- SK Template'!#REF!</f>
        <v>#REF!</v>
      </c>
      <c r="P995" s="1679" t="e">
        <f>'Notes- SK Template'!#REF!</f>
        <v>#REF!</v>
      </c>
      <c r="Q995" s="1679" t="e">
        <f>'Notes- SK Template'!#REF!</f>
        <v>#REF!</v>
      </c>
      <c r="R995" s="1679" t="e">
        <f>'Notes- SK Template'!#REF!</f>
        <v>#REF!</v>
      </c>
      <c r="S995" s="1679" t="e">
        <f>'Notes- SK Template'!#REF!</f>
        <v>#REF!</v>
      </c>
      <c r="T995" s="1679" t="e">
        <f>'Notes- SK Template'!#REF!</f>
        <v>#REF!</v>
      </c>
      <c r="U995" s="1679" t="e">
        <f>'Notes- SK Template'!#REF!</f>
        <v>#REF!</v>
      </c>
      <c r="V995" s="1679" t="e">
        <f>'Notes- SK Template'!#REF!</f>
        <v>#REF!</v>
      </c>
      <c r="W995" s="1679" t="e">
        <f>'Notes- SK Template'!#REF!</f>
        <v>#REF!</v>
      </c>
      <c r="X995" s="1682" t="e">
        <f>'Notes- SK Template'!#REF!</f>
        <v>#REF!</v>
      </c>
      <c r="Y995" s="1792" t="e">
        <f>'Notes- SK Template'!#REF!</f>
        <v>#REF!</v>
      </c>
      <c r="Z995" s="1792" t="e">
        <f>'Notes- SK Template'!#REF!</f>
        <v>#REF!</v>
      </c>
      <c r="AA995" s="1792" t="e">
        <f>'Notes- SK Template'!#REF!</f>
        <v>#REF!</v>
      </c>
      <c r="AB995" s="1792" t="e">
        <f>'Notes- SK Template'!#REF!</f>
        <v>#REF!</v>
      </c>
      <c r="AC995" s="1792" t="e">
        <f>'Notes- SK Template'!#REF!</f>
        <v>#REF!</v>
      </c>
      <c r="AD995" s="1792" t="e">
        <f>'Notes- SK Template'!#REF!</f>
        <v>#REF!</v>
      </c>
      <c r="AE995" s="1792" t="e">
        <f>'Notes- SK Template'!#REF!</f>
        <v>#REF!</v>
      </c>
      <c r="AF995" s="1792" t="e">
        <f>'Notes- SK Template'!#REF!</f>
        <v>#REF!</v>
      </c>
      <c r="AG995" s="1696" t="e">
        <f>'Notes- SK Template'!#REF!</f>
        <v>#REF!</v>
      </c>
    </row>
    <row r="996" spans="1:33" ht="18.75" customHeight="1" thickBot="1">
      <c r="D996" s="2330" t="s">
        <v>2195</v>
      </c>
      <c r="E996" s="2331"/>
      <c r="F996" s="2331"/>
      <c r="G996" s="2331"/>
      <c r="H996" s="2331"/>
      <c r="I996" s="2331"/>
      <c r="J996" s="2331"/>
      <c r="K996" s="2331"/>
      <c r="L996" s="2331"/>
      <c r="M996" s="2332"/>
      <c r="N996" s="1830" t="e">
        <f>'Notes- SK Template'!#REF!</f>
        <v>#REF!</v>
      </c>
      <c r="O996" s="1825" t="e">
        <f>'Notes- SK Template'!#REF!</f>
        <v>#REF!</v>
      </c>
      <c r="P996" s="1825" t="e">
        <f>'Notes- SK Template'!#REF!</f>
        <v>#REF!</v>
      </c>
      <c r="Q996" s="1825" t="e">
        <f>'Notes- SK Template'!#REF!</f>
        <v>#REF!</v>
      </c>
      <c r="R996" s="1825" t="e">
        <f>'Notes- SK Template'!#REF!</f>
        <v>#REF!</v>
      </c>
      <c r="S996" s="1825" t="e">
        <f>'Notes- SK Template'!#REF!</f>
        <v>#REF!</v>
      </c>
      <c r="T996" s="1825" t="e">
        <f>'Notes- SK Template'!#REF!</f>
        <v>#REF!</v>
      </c>
      <c r="U996" s="1825" t="e">
        <f>'Notes- SK Template'!#REF!</f>
        <v>#REF!</v>
      </c>
      <c r="V996" s="1825" t="e">
        <f>'Notes- SK Template'!#REF!</f>
        <v>#REF!</v>
      </c>
      <c r="W996" s="1825" t="e">
        <f>'Notes- SK Template'!#REF!</f>
        <v>#REF!</v>
      </c>
      <c r="X996" s="1830" t="e">
        <f>'Notes- SK Template'!#REF!</f>
        <v>#REF!</v>
      </c>
      <c r="Y996" s="1825" t="e">
        <f>'Notes- SK Template'!#REF!</f>
        <v>#REF!</v>
      </c>
      <c r="Z996" s="1825" t="e">
        <f>'Notes- SK Template'!#REF!</f>
        <v>#REF!</v>
      </c>
      <c r="AA996" s="1825" t="e">
        <f>'Notes- SK Template'!#REF!</f>
        <v>#REF!</v>
      </c>
      <c r="AB996" s="1825" t="e">
        <f>'Notes- SK Template'!#REF!</f>
        <v>#REF!</v>
      </c>
      <c r="AC996" s="1825" t="e">
        <f>'Notes- SK Template'!#REF!</f>
        <v>#REF!</v>
      </c>
      <c r="AD996" s="1825" t="e">
        <f>'Notes- SK Template'!#REF!</f>
        <v>#REF!</v>
      </c>
      <c r="AE996" s="1825" t="e">
        <f>'Notes- SK Template'!#REF!</f>
        <v>#REF!</v>
      </c>
      <c r="AF996" s="1825" t="e">
        <f>'Notes- SK Template'!#REF!</f>
        <v>#REF!</v>
      </c>
      <c r="AG996" s="1825" t="e">
        <f>'Notes- SK Template'!#REF!</f>
        <v>#REF!</v>
      </c>
    </row>
    <row r="999" spans="1:33" ht="14.25" customHeight="1">
      <c r="D999" s="590" t="s">
        <v>2196</v>
      </c>
    </row>
    <row r="1001" spans="1:33" ht="14.25" customHeight="1">
      <c r="D1001" s="1871" t="s">
        <v>2197</v>
      </c>
      <c r="E1001" s="1826"/>
      <c r="F1001" s="1826"/>
      <c r="G1001" s="1826"/>
      <c r="H1001" s="1826"/>
      <c r="I1001" s="1826"/>
      <c r="J1001" s="1826"/>
      <c r="K1001" s="1826"/>
      <c r="L1001" s="1826"/>
      <c r="M1001" s="1826"/>
      <c r="N1001" s="1826"/>
      <c r="O1001" s="1826"/>
      <c r="P1001" s="1826"/>
      <c r="Q1001" s="1826"/>
      <c r="R1001" s="1826"/>
      <c r="S1001" s="1826"/>
      <c r="T1001" s="1826"/>
      <c r="U1001" s="1826"/>
      <c r="V1001" s="1826"/>
      <c r="W1001" s="1826"/>
      <c r="X1001" s="1826"/>
      <c r="Y1001" s="1826"/>
      <c r="Z1001" s="1826"/>
      <c r="AA1001" s="1826"/>
      <c r="AB1001" s="1826"/>
      <c r="AC1001" s="1826"/>
      <c r="AD1001" s="1826"/>
      <c r="AE1001" s="1826"/>
      <c r="AF1001" s="1826"/>
      <c r="AG1001" s="1826"/>
    </row>
    <row r="1002" spans="1:33" ht="14.25" customHeight="1" thickBot="1"/>
    <row r="1003" spans="1:33" ht="27" customHeight="1" thickBot="1">
      <c r="A1003" s="605">
        <v>28</v>
      </c>
      <c r="D1003" s="1706" t="s">
        <v>2198</v>
      </c>
      <c r="E1003" s="1706"/>
      <c r="F1003" s="1706"/>
      <c r="G1003" s="1706"/>
      <c r="H1003" s="1706"/>
      <c r="I1003" s="1706" t="s">
        <v>2199</v>
      </c>
      <c r="J1003" s="1706"/>
      <c r="K1003" s="1706"/>
      <c r="L1003" s="1706"/>
      <c r="M1003" s="1706"/>
      <c r="N1003" s="1706" t="s">
        <v>2200</v>
      </c>
      <c r="O1003" s="1706"/>
      <c r="P1003" s="1706"/>
      <c r="Q1003" s="1706"/>
      <c r="R1003" s="1706"/>
      <c r="S1003" s="1706" t="s">
        <v>2201</v>
      </c>
      <c r="T1003" s="1706"/>
      <c r="U1003" s="1706"/>
      <c r="V1003" s="1706"/>
      <c r="W1003" s="1706"/>
      <c r="X1003" s="1706" t="s">
        <v>2202</v>
      </c>
      <c r="Y1003" s="1706"/>
      <c r="Z1003" s="1706"/>
      <c r="AA1003" s="1706"/>
      <c r="AB1003" s="1706"/>
      <c r="AC1003" s="1706" t="s">
        <v>2128</v>
      </c>
      <c r="AD1003" s="1706"/>
      <c r="AE1003" s="1706"/>
      <c r="AF1003" s="1706"/>
      <c r="AG1003" s="1706"/>
    </row>
    <row r="1004" spans="1:33" ht="14.25" customHeight="1">
      <c r="D1004" s="1731" t="e">
        <f>'Notes- SK Template'!#REF!</f>
        <v>#REF!</v>
      </c>
      <c r="E1004" s="1731" t="e">
        <f>'Notes- SK Template'!#REF!</f>
        <v>#REF!</v>
      </c>
      <c r="F1004" s="1731" t="e">
        <f>'Notes- SK Template'!#REF!</f>
        <v>#REF!</v>
      </c>
      <c r="G1004" s="1731" t="e">
        <f>'Notes- SK Template'!#REF!</f>
        <v>#REF!</v>
      </c>
      <c r="H1004" s="1731" t="e">
        <f>'Notes- SK Template'!#REF!</f>
        <v>#REF!</v>
      </c>
      <c r="I1004" s="1710" t="e">
        <f>'Notes- SK Template'!#REF!</f>
        <v>#REF!</v>
      </c>
      <c r="J1004" s="1710" t="e">
        <f>'Notes- SK Template'!#REF!</f>
        <v>#REF!</v>
      </c>
      <c r="K1004" s="1710" t="e">
        <f>'Notes- SK Template'!#REF!</f>
        <v>#REF!</v>
      </c>
      <c r="L1004" s="1710" t="e">
        <f>'Notes- SK Template'!#REF!</f>
        <v>#REF!</v>
      </c>
      <c r="M1004" s="1710" t="e">
        <f>'Notes- SK Template'!#REF!</f>
        <v>#REF!</v>
      </c>
      <c r="N1004" s="2414" t="e">
        <f>'Notes- SK Template'!#REF!</f>
        <v>#REF!</v>
      </c>
      <c r="O1004" s="2414" t="e">
        <f>'Notes- SK Template'!#REF!</f>
        <v>#REF!</v>
      </c>
      <c r="P1004" s="2414" t="e">
        <f>'Notes- SK Template'!#REF!</f>
        <v>#REF!</v>
      </c>
      <c r="Q1004" s="2414" t="e">
        <f>'Notes- SK Template'!#REF!</f>
        <v>#REF!</v>
      </c>
      <c r="R1004" s="2414" t="e">
        <f>'Notes- SK Template'!#REF!</f>
        <v>#REF!</v>
      </c>
      <c r="S1004" s="2414" t="e">
        <f>'Notes- SK Template'!#REF!</f>
        <v>#REF!</v>
      </c>
      <c r="T1004" s="2414" t="e">
        <f>'Notes- SK Template'!#REF!</f>
        <v>#REF!</v>
      </c>
      <c r="U1004" s="2414" t="e">
        <f>'Notes- SK Template'!#REF!</f>
        <v>#REF!</v>
      </c>
      <c r="V1004" s="2414" t="e">
        <f>'Notes- SK Template'!#REF!</f>
        <v>#REF!</v>
      </c>
      <c r="W1004" s="2414" t="e">
        <f>'Notes- SK Template'!#REF!</f>
        <v>#REF!</v>
      </c>
      <c r="X1004" s="2414" t="e">
        <f>'Notes- SK Template'!#REF!</f>
        <v>#REF!</v>
      </c>
      <c r="Y1004" s="2414" t="e">
        <f>'Notes- SK Template'!#REF!</f>
        <v>#REF!</v>
      </c>
      <c r="Z1004" s="2414" t="e">
        <f>'Notes- SK Template'!#REF!</f>
        <v>#REF!</v>
      </c>
      <c r="AA1004" s="2414" t="e">
        <f>'Notes- SK Template'!#REF!</f>
        <v>#REF!</v>
      </c>
      <c r="AB1004" s="2414" t="e">
        <f>'Notes- SK Template'!#REF!</f>
        <v>#REF!</v>
      </c>
      <c r="AC1004" s="2414" t="e">
        <f>'Notes- SK Template'!#REF!</f>
        <v>#REF!</v>
      </c>
      <c r="AD1004" s="2414" t="e">
        <f>'Notes- SK Template'!#REF!</f>
        <v>#REF!</v>
      </c>
      <c r="AE1004" s="2414" t="e">
        <f>'Notes- SK Template'!#REF!</f>
        <v>#REF!</v>
      </c>
      <c r="AF1004" s="2414" t="e">
        <f>'Notes- SK Template'!#REF!</f>
        <v>#REF!</v>
      </c>
      <c r="AG1004" s="2414" t="e">
        <f>'Notes- SK Template'!#REF!</f>
        <v>#REF!</v>
      </c>
    </row>
    <row r="1005" spans="1:33" ht="14.25" customHeight="1">
      <c r="D1005" s="1687" t="e">
        <f>'Notes- SK Template'!#REF!</f>
        <v>#REF!</v>
      </c>
      <c r="E1005" s="1687" t="e">
        <f>'Notes- SK Template'!#REF!</f>
        <v>#REF!</v>
      </c>
      <c r="F1005" s="1687" t="e">
        <f>'Notes- SK Template'!#REF!</f>
        <v>#REF!</v>
      </c>
      <c r="G1005" s="1687" t="e">
        <f>'Notes- SK Template'!#REF!</f>
        <v>#REF!</v>
      </c>
      <c r="H1005" s="1687" t="e">
        <f>'Notes- SK Template'!#REF!</f>
        <v>#REF!</v>
      </c>
      <c r="I1005" s="1679" t="e">
        <f>'Notes- SK Template'!#REF!</f>
        <v>#REF!</v>
      </c>
      <c r="J1005" s="1679" t="e">
        <f>'Notes- SK Template'!#REF!</f>
        <v>#REF!</v>
      </c>
      <c r="K1005" s="1679" t="e">
        <f>'Notes- SK Template'!#REF!</f>
        <v>#REF!</v>
      </c>
      <c r="L1005" s="1679" t="e">
        <f>'Notes- SK Template'!#REF!</f>
        <v>#REF!</v>
      </c>
      <c r="M1005" s="1679" t="e">
        <f>'Notes- SK Template'!#REF!</f>
        <v>#REF!</v>
      </c>
      <c r="N1005" s="1686" t="e">
        <f>'Notes- SK Template'!#REF!</f>
        <v>#REF!</v>
      </c>
      <c r="O1005" s="1686" t="e">
        <f>'Notes- SK Template'!#REF!</f>
        <v>#REF!</v>
      </c>
      <c r="P1005" s="1686" t="e">
        <f>'Notes- SK Template'!#REF!</f>
        <v>#REF!</v>
      </c>
      <c r="Q1005" s="1686" t="e">
        <f>'Notes- SK Template'!#REF!</f>
        <v>#REF!</v>
      </c>
      <c r="R1005" s="1686" t="e">
        <f>'Notes- SK Template'!#REF!</f>
        <v>#REF!</v>
      </c>
      <c r="S1005" s="1686" t="e">
        <f>'Notes- SK Template'!#REF!</f>
        <v>#REF!</v>
      </c>
      <c r="T1005" s="1686" t="e">
        <f>'Notes- SK Template'!#REF!</f>
        <v>#REF!</v>
      </c>
      <c r="U1005" s="1686" t="e">
        <f>'Notes- SK Template'!#REF!</f>
        <v>#REF!</v>
      </c>
      <c r="V1005" s="1686" t="e">
        <f>'Notes- SK Template'!#REF!</f>
        <v>#REF!</v>
      </c>
      <c r="W1005" s="1686" t="e">
        <f>'Notes- SK Template'!#REF!</f>
        <v>#REF!</v>
      </c>
      <c r="X1005" s="1686" t="e">
        <f>'Notes- SK Template'!#REF!</f>
        <v>#REF!</v>
      </c>
      <c r="Y1005" s="1686" t="e">
        <f>'Notes- SK Template'!#REF!</f>
        <v>#REF!</v>
      </c>
      <c r="Z1005" s="1686" t="e">
        <f>'Notes- SK Template'!#REF!</f>
        <v>#REF!</v>
      </c>
      <c r="AA1005" s="1686" t="e">
        <f>'Notes- SK Template'!#REF!</f>
        <v>#REF!</v>
      </c>
      <c r="AB1005" s="1686" t="e">
        <f>'Notes- SK Template'!#REF!</f>
        <v>#REF!</v>
      </c>
      <c r="AC1005" s="1686" t="e">
        <f>'Notes- SK Template'!#REF!</f>
        <v>#REF!</v>
      </c>
      <c r="AD1005" s="1686" t="e">
        <f>'Notes- SK Template'!#REF!</f>
        <v>#REF!</v>
      </c>
      <c r="AE1005" s="1686" t="e">
        <f>'Notes- SK Template'!#REF!</f>
        <v>#REF!</v>
      </c>
      <c r="AF1005" s="1686" t="e">
        <f>'Notes- SK Template'!#REF!</f>
        <v>#REF!</v>
      </c>
      <c r="AG1005" s="1686" t="e">
        <f>'Notes- SK Template'!#REF!</f>
        <v>#REF!</v>
      </c>
    </row>
    <row r="1006" spans="1:33" ht="14.25" customHeight="1">
      <c r="D1006" s="1687" t="e">
        <f>'Notes- SK Template'!#REF!</f>
        <v>#REF!</v>
      </c>
      <c r="E1006" s="1687" t="e">
        <f>'Notes- SK Template'!#REF!</f>
        <v>#REF!</v>
      </c>
      <c r="F1006" s="1687" t="e">
        <f>'Notes- SK Template'!#REF!</f>
        <v>#REF!</v>
      </c>
      <c r="G1006" s="1687" t="e">
        <f>'Notes- SK Template'!#REF!</f>
        <v>#REF!</v>
      </c>
      <c r="H1006" s="1687" t="e">
        <f>'Notes- SK Template'!#REF!</f>
        <v>#REF!</v>
      </c>
      <c r="I1006" s="1679" t="e">
        <f>'Notes- SK Template'!#REF!</f>
        <v>#REF!</v>
      </c>
      <c r="J1006" s="1679" t="e">
        <f>'Notes- SK Template'!#REF!</f>
        <v>#REF!</v>
      </c>
      <c r="K1006" s="1679" t="e">
        <f>'Notes- SK Template'!#REF!</f>
        <v>#REF!</v>
      </c>
      <c r="L1006" s="1679" t="e">
        <f>'Notes- SK Template'!#REF!</f>
        <v>#REF!</v>
      </c>
      <c r="M1006" s="1679" t="e">
        <f>'Notes- SK Template'!#REF!</f>
        <v>#REF!</v>
      </c>
      <c r="N1006" s="1686" t="e">
        <f>'Notes- SK Template'!#REF!</f>
        <v>#REF!</v>
      </c>
      <c r="O1006" s="1686" t="e">
        <f>'Notes- SK Template'!#REF!</f>
        <v>#REF!</v>
      </c>
      <c r="P1006" s="1686" t="e">
        <f>'Notes- SK Template'!#REF!</f>
        <v>#REF!</v>
      </c>
      <c r="Q1006" s="1686" t="e">
        <f>'Notes- SK Template'!#REF!</f>
        <v>#REF!</v>
      </c>
      <c r="R1006" s="1686" t="e">
        <f>'Notes- SK Template'!#REF!</f>
        <v>#REF!</v>
      </c>
      <c r="S1006" s="1686" t="e">
        <f>'Notes- SK Template'!#REF!</f>
        <v>#REF!</v>
      </c>
      <c r="T1006" s="1686" t="e">
        <f>'Notes- SK Template'!#REF!</f>
        <v>#REF!</v>
      </c>
      <c r="U1006" s="1686" t="e">
        <f>'Notes- SK Template'!#REF!</f>
        <v>#REF!</v>
      </c>
      <c r="V1006" s="1686" t="e">
        <f>'Notes- SK Template'!#REF!</f>
        <v>#REF!</v>
      </c>
      <c r="W1006" s="1686" t="e">
        <f>'Notes- SK Template'!#REF!</f>
        <v>#REF!</v>
      </c>
      <c r="X1006" s="1686" t="e">
        <f>'Notes- SK Template'!#REF!</f>
        <v>#REF!</v>
      </c>
      <c r="Y1006" s="1686" t="e">
        <f>'Notes- SK Template'!#REF!</f>
        <v>#REF!</v>
      </c>
      <c r="Z1006" s="1686" t="e">
        <f>'Notes- SK Template'!#REF!</f>
        <v>#REF!</v>
      </c>
      <c r="AA1006" s="1686" t="e">
        <f>'Notes- SK Template'!#REF!</f>
        <v>#REF!</v>
      </c>
      <c r="AB1006" s="1686" t="e">
        <f>'Notes- SK Template'!#REF!</f>
        <v>#REF!</v>
      </c>
      <c r="AC1006" s="1686" t="e">
        <f>'Notes- SK Template'!#REF!</f>
        <v>#REF!</v>
      </c>
      <c r="AD1006" s="1686" t="e">
        <f>'Notes- SK Template'!#REF!</f>
        <v>#REF!</v>
      </c>
      <c r="AE1006" s="1686" t="e">
        <f>'Notes- SK Template'!#REF!</f>
        <v>#REF!</v>
      </c>
      <c r="AF1006" s="1686" t="e">
        <f>'Notes- SK Template'!#REF!</f>
        <v>#REF!</v>
      </c>
      <c r="AG1006" s="1686" t="e">
        <f>'Notes- SK Template'!#REF!</f>
        <v>#REF!</v>
      </c>
    </row>
    <row r="1007" spans="1:33" ht="14.25" customHeight="1" thickBot="1">
      <c r="D1007" s="2320" t="e">
        <f>'Notes- SK Template'!#REF!</f>
        <v>#REF!</v>
      </c>
      <c r="E1007" s="2320" t="e">
        <f>'Notes- SK Template'!#REF!</f>
        <v>#REF!</v>
      </c>
      <c r="F1007" s="2320" t="e">
        <f>'Notes- SK Template'!#REF!</f>
        <v>#REF!</v>
      </c>
      <c r="G1007" s="2320" t="e">
        <f>'Notes- SK Template'!#REF!</f>
        <v>#REF!</v>
      </c>
      <c r="H1007" s="2320" t="e">
        <f>'Notes- SK Template'!#REF!</f>
        <v>#REF!</v>
      </c>
      <c r="I1007" s="1680" t="e">
        <f>'Notes- SK Template'!#REF!</f>
        <v>#REF!</v>
      </c>
      <c r="J1007" s="1680" t="e">
        <f>'Notes- SK Template'!#REF!</f>
        <v>#REF!</v>
      </c>
      <c r="K1007" s="1680" t="e">
        <f>'Notes- SK Template'!#REF!</f>
        <v>#REF!</v>
      </c>
      <c r="L1007" s="1680" t="e">
        <f>'Notes- SK Template'!#REF!</f>
        <v>#REF!</v>
      </c>
      <c r="M1007" s="1680" t="e">
        <f>'Notes- SK Template'!#REF!</f>
        <v>#REF!</v>
      </c>
      <c r="N1007" s="2415" t="e">
        <f>'Notes- SK Template'!#REF!</f>
        <v>#REF!</v>
      </c>
      <c r="O1007" s="2415" t="e">
        <f>'Notes- SK Template'!#REF!</f>
        <v>#REF!</v>
      </c>
      <c r="P1007" s="2415" t="e">
        <f>'Notes- SK Template'!#REF!</f>
        <v>#REF!</v>
      </c>
      <c r="Q1007" s="2415" t="e">
        <f>'Notes- SK Template'!#REF!</f>
        <v>#REF!</v>
      </c>
      <c r="R1007" s="2415" t="e">
        <f>'Notes- SK Template'!#REF!</f>
        <v>#REF!</v>
      </c>
      <c r="S1007" s="2415" t="e">
        <f>'Notes- SK Template'!#REF!</f>
        <v>#REF!</v>
      </c>
      <c r="T1007" s="2415" t="e">
        <f>'Notes- SK Template'!#REF!</f>
        <v>#REF!</v>
      </c>
      <c r="U1007" s="2415" t="e">
        <f>'Notes- SK Template'!#REF!</f>
        <v>#REF!</v>
      </c>
      <c r="V1007" s="2415" t="e">
        <f>'Notes- SK Template'!#REF!</f>
        <v>#REF!</v>
      </c>
      <c r="W1007" s="2415" t="e">
        <f>'Notes- SK Template'!#REF!</f>
        <v>#REF!</v>
      </c>
      <c r="X1007" s="2415" t="e">
        <f>'Notes- SK Template'!#REF!</f>
        <v>#REF!</v>
      </c>
      <c r="Y1007" s="2415" t="e">
        <f>'Notes- SK Template'!#REF!</f>
        <v>#REF!</v>
      </c>
      <c r="Z1007" s="2415" t="e">
        <f>'Notes- SK Template'!#REF!</f>
        <v>#REF!</v>
      </c>
      <c r="AA1007" s="2415" t="e">
        <f>'Notes- SK Template'!#REF!</f>
        <v>#REF!</v>
      </c>
      <c r="AB1007" s="2415" t="e">
        <f>'Notes- SK Template'!#REF!</f>
        <v>#REF!</v>
      </c>
      <c r="AC1007" s="2415" t="e">
        <f>'Notes- SK Template'!#REF!</f>
        <v>#REF!</v>
      </c>
      <c r="AD1007" s="2415" t="e">
        <f>'Notes- SK Template'!#REF!</f>
        <v>#REF!</v>
      </c>
      <c r="AE1007" s="2415" t="e">
        <f>'Notes- SK Template'!#REF!</f>
        <v>#REF!</v>
      </c>
      <c r="AF1007" s="2415" t="e">
        <f>'Notes- SK Template'!#REF!</f>
        <v>#REF!</v>
      </c>
      <c r="AG1007" s="2415" t="e">
        <f>'Notes- SK Template'!#REF!</f>
        <v>#REF!</v>
      </c>
    </row>
    <row r="1010" spans="1:33" ht="14.25" customHeight="1">
      <c r="D1010" s="1871" t="s">
        <v>2203</v>
      </c>
      <c r="E1010" s="1826"/>
      <c r="F1010" s="1826"/>
      <c r="G1010" s="1826"/>
      <c r="H1010" s="1826"/>
      <c r="I1010" s="1826"/>
      <c r="J1010" s="1826"/>
      <c r="K1010" s="1826"/>
      <c r="L1010" s="1826"/>
      <c r="M1010" s="1826"/>
      <c r="N1010" s="1826"/>
      <c r="O1010" s="1826"/>
      <c r="P1010" s="1826"/>
      <c r="Q1010" s="1826"/>
      <c r="R1010" s="1826"/>
      <c r="S1010" s="1826"/>
      <c r="T1010" s="1826"/>
      <c r="U1010" s="1826"/>
      <c r="V1010" s="1826"/>
      <c r="W1010" s="1826"/>
      <c r="X1010" s="1826"/>
      <c r="Y1010" s="1826"/>
      <c r="Z1010" s="1826"/>
      <c r="AA1010" s="1826"/>
      <c r="AB1010" s="1826"/>
      <c r="AC1010" s="1826"/>
      <c r="AD1010" s="1826"/>
      <c r="AE1010" s="1826"/>
      <c r="AF1010" s="1826"/>
      <c r="AG1010" s="1826"/>
    </row>
    <row r="1011" spans="1:33" ht="14.25" customHeight="1" thickBot="1"/>
    <row r="1012" spans="1:33" ht="72" customHeight="1" thickBot="1">
      <c r="A1012" s="605" t="s">
        <v>1433</v>
      </c>
      <c r="C1012" s="936"/>
      <c r="D1012" s="1706" t="s">
        <v>1808</v>
      </c>
      <c r="E1012" s="1706"/>
      <c r="F1012" s="1706"/>
      <c r="G1012" s="1706"/>
      <c r="H1012" s="1706"/>
      <c r="I1012" s="1706"/>
      <c r="J1012" s="1706"/>
      <c r="K1012" s="1706" t="s">
        <v>2204</v>
      </c>
      <c r="L1012" s="1706"/>
      <c r="M1012" s="1706"/>
      <c r="N1012" s="1706" t="s">
        <v>2205</v>
      </c>
      <c r="O1012" s="1706"/>
      <c r="P1012" s="1706"/>
      <c r="Q1012" s="1706"/>
      <c r="R1012" s="1706" t="s">
        <v>2206</v>
      </c>
      <c r="S1012" s="1706"/>
      <c r="T1012" s="1706"/>
      <c r="U1012" s="1706"/>
      <c r="V1012" s="1827" t="s">
        <v>2207</v>
      </c>
      <c r="W1012" s="1828"/>
      <c r="X1012" s="1828" t="s">
        <v>2207</v>
      </c>
      <c r="Y1012" s="1828"/>
      <c r="Z1012" s="1827" t="s">
        <v>2209</v>
      </c>
      <c r="AA1012" s="1828" t="s">
        <v>2209</v>
      </c>
      <c r="AB1012" s="1828"/>
      <c r="AC1012" s="1829"/>
      <c r="AD1012" s="1706" t="s">
        <v>2208</v>
      </c>
      <c r="AE1012" s="1706"/>
      <c r="AF1012" s="1706"/>
      <c r="AG1012" s="1706"/>
    </row>
    <row r="1013" spans="1:33" ht="14.25" customHeight="1" thickBot="1">
      <c r="C1013" s="936"/>
      <c r="D1013" s="1768" t="s">
        <v>2210</v>
      </c>
      <c r="E1013" s="1768"/>
      <c r="F1013" s="1768"/>
      <c r="G1013" s="1768"/>
      <c r="H1013" s="1768"/>
      <c r="I1013" s="1768"/>
      <c r="J1013" s="1768"/>
      <c r="K1013" s="1768"/>
      <c r="L1013" s="1768"/>
      <c r="M1013" s="1768"/>
      <c r="N1013" s="1768"/>
      <c r="O1013" s="1768"/>
      <c r="P1013" s="1768"/>
      <c r="Q1013" s="1768"/>
      <c r="R1013" s="1768"/>
      <c r="S1013" s="1768"/>
      <c r="T1013" s="1768"/>
      <c r="U1013" s="1768"/>
      <c r="V1013" s="1768"/>
      <c r="W1013" s="1768"/>
      <c r="X1013" s="1768"/>
      <c r="Y1013" s="1768"/>
      <c r="Z1013" s="1768"/>
      <c r="AA1013" s="1768"/>
      <c r="AB1013" s="1768"/>
      <c r="AC1013" s="1768"/>
      <c r="AD1013" s="1768"/>
      <c r="AE1013" s="1768"/>
      <c r="AF1013" s="1768"/>
      <c r="AG1013" s="1768"/>
    </row>
    <row r="1014" spans="1:33" ht="14.25" customHeight="1">
      <c r="C1014" s="936"/>
      <c r="D1014" s="2162" t="e">
        <f>'Notes- SK Template'!#REF!</f>
        <v>#REF!</v>
      </c>
      <c r="E1014" s="2162" t="e">
        <f>'Notes- SK Template'!#REF!</f>
        <v>#REF!</v>
      </c>
      <c r="F1014" s="2162" t="e">
        <f>'Notes- SK Template'!#REF!</f>
        <v>#REF!</v>
      </c>
      <c r="G1014" s="2162" t="e">
        <f>'Notes- SK Template'!#REF!</f>
        <v>#REF!</v>
      </c>
      <c r="H1014" s="2162" t="e">
        <f>'Notes- SK Template'!#REF!</f>
        <v>#REF!</v>
      </c>
      <c r="I1014" s="2162" t="e">
        <f>'Notes- SK Template'!#REF!</f>
        <v>#REF!</v>
      </c>
      <c r="J1014" s="2162" t="e">
        <f>'Notes- SK Template'!#REF!</f>
        <v>#REF!</v>
      </c>
      <c r="K1014" s="2162" t="e">
        <f>'Notes- SK Template'!#REF!</f>
        <v>#REF!</v>
      </c>
      <c r="L1014" s="2162" t="e">
        <f>'Notes- SK Template'!#REF!</f>
        <v>#REF!</v>
      </c>
      <c r="M1014" s="2162" t="e">
        <f>'Notes- SK Template'!#REF!</f>
        <v>#REF!</v>
      </c>
      <c r="N1014" s="2128" t="e">
        <f>'Notes- SK Template'!#REF!</f>
        <v>#REF!</v>
      </c>
      <c r="O1014" s="2129" t="e">
        <f>'Notes- SK Template'!#REF!</f>
        <v>#REF!</v>
      </c>
      <c r="P1014" s="2129" t="e">
        <f>'Notes- SK Template'!#REF!</f>
        <v>#REF!</v>
      </c>
      <c r="Q1014" s="2129" t="e">
        <f>'Notes- SK Template'!#REF!</f>
        <v>#REF!</v>
      </c>
      <c r="R1014" s="2130" t="e">
        <f>'Notes- SK Template'!#REF!</f>
        <v>#REF!</v>
      </c>
      <c r="S1014" s="2130" t="e">
        <f>'Notes- SK Template'!#REF!</f>
        <v>#REF!</v>
      </c>
      <c r="T1014" s="2130" t="e">
        <f>'Notes- SK Template'!#REF!</f>
        <v>#REF!</v>
      </c>
      <c r="U1014" s="2130" t="e">
        <f>'Notes- SK Template'!#REF!</f>
        <v>#REF!</v>
      </c>
      <c r="V1014" s="2131" t="e">
        <f>'Notes- SK Template'!#REF!</f>
        <v>#REF!</v>
      </c>
      <c r="W1014" s="2132" t="e">
        <f>'Notes- SK Template'!#REF!</f>
        <v>#REF!</v>
      </c>
      <c r="X1014" s="2132" t="e">
        <f>'Notes- SK Template'!#REF!</f>
        <v>#REF!</v>
      </c>
      <c r="Y1014" s="2133" t="e">
        <f>'Notes- SK Template'!#REF!</f>
        <v>#REF!</v>
      </c>
      <c r="Z1014" s="2131" t="e">
        <f>'Notes- SK Template'!#REF!</f>
        <v>#REF!</v>
      </c>
      <c r="AA1014" s="2132" t="e">
        <f>'Notes- SK Template'!#REF!</f>
        <v>#REF!</v>
      </c>
      <c r="AB1014" s="2132" t="e">
        <f>'Notes- SK Template'!#REF!</f>
        <v>#REF!</v>
      </c>
      <c r="AC1014" s="2133" t="e">
        <f>'Notes- SK Template'!#REF!</f>
        <v>#REF!</v>
      </c>
      <c r="AD1014" s="2132" t="e">
        <f>'Notes- SK Template'!#REF!</f>
        <v>#REF!</v>
      </c>
      <c r="AE1014" s="2132" t="e">
        <f>'Notes- SK Template'!#REF!</f>
        <v>#REF!</v>
      </c>
      <c r="AF1014" s="2132" t="e">
        <f>'Notes- SK Template'!#REF!</f>
        <v>#REF!</v>
      </c>
      <c r="AG1014" s="2148" t="e">
        <f>'Notes- SK Template'!#REF!</f>
        <v>#REF!</v>
      </c>
    </row>
    <row r="1015" spans="1:33" ht="14.25" customHeight="1">
      <c r="C1015" s="936"/>
      <c r="D1015" s="2420" t="e">
        <f>'Notes- SK Template'!#REF!</f>
        <v>#REF!</v>
      </c>
      <c r="E1015" s="2420" t="e">
        <f>'Notes- SK Template'!#REF!</f>
        <v>#REF!</v>
      </c>
      <c r="F1015" s="2420" t="e">
        <f>'Notes- SK Template'!#REF!</f>
        <v>#REF!</v>
      </c>
      <c r="G1015" s="2420" t="e">
        <f>'Notes- SK Template'!#REF!</f>
        <v>#REF!</v>
      </c>
      <c r="H1015" s="2420" t="e">
        <f>'Notes- SK Template'!#REF!</f>
        <v>#REF!</v>
      </c>
      <c r="I1015" s="2420" t="e">
        <f>'Notes- SK Template'!#REF!</f>
        <v>#REF!</v>
      </c>
      <c r="J1015" s="2420" t="e">
        <f>'Notes- SK Template'!#REF!</f>
        <v>#REF!</v>
      </c>
      <c r="K1015" s="2420" t="e">
        <f>'Notes- SK Template'!#REF!</f>
        <v>#REF!</v>
      </c>
      <c r="L1015" s="2420" t="e">
        <f>'Notes- SK Template'!#REF!</f>
        <v>#REF!</v>
      </c>
      <c r="M1015" s="2420" t="e">
        <f>'Notes- SK Template'!#REF!</f>
        <v>#REF!</v>
      </c>
      <c r="N1015" s="2134" t="e">
        <f>'Notes- SK Template'!#REF!</f>
        <v>#REF!</v>
      </c>
      <c r="O1015" s="2135" t="e">
        <f>'Notes- SK Template'!#REF!</f>
        <v>#REF!</v>
      </c>
      <c r="P1015" s="2135" t="e">
        <f>'Notes- SK Template'!#REF!</f>
        <v>#REF!</v>
      </c>
      <c r="Q1015" s="2135" t="e">
        <f>'Notes- SK Template'!#REF!</f>
        <v>#REF!</v>
      </c>
      <c r="R1015" s="2136" t="e">
        <f>'Notes- SK Template'!#REF!</f>
        <v>#REF!</v>
      </c>
      <c r="S1015" s="2136" t="e">
        <f>'Notes- SK Template'!#REF!</f>
        <v>#REF!</v>
      </c>
      <c r="T1015" s="2136" t="e">
        <f>'Notes- SK Template'!#REF!</f>
        <v>#REF!</v>
      </c>
      <c r="U1015" s="2136" t="e">
        <f>'Notes- SK Template'!#REF!</f>
        <v>#REF!</v>
      </c>
      <c r="V1015" s="2137" t="e">
        <f>'Notes- SK Template'!#REF!</f>
        <v>#REF!</v>
      </c>
      <c r="W1015" s="2138" t="e">
        <f>'Notes- SK Template'!#REF!</f>
        <v>#REF!</v>
      </c>
      <c r="X1015" s="2138" t="e">
        <f>'Notes- SK Template'!#REF!</f>
        <v>#REF!</v>
      </c>
      <c r="Y1015" s="2139" t="e">
        <f>'Notes- SK Template'!#REF!</f>
        <v>#REF!</v>
      </c>
      <c r="Z1015" s="2137" t="e">
        <f>'Notes- SK Template'!#REF!</f>
        <v>#REF!</v>
      </c>
      <c r="AA1015" s="2138" t="e">
        <f>'Notes- SK Template'!#REF!</f>
        <v>#REF!</v>
      </c>
      <c r="AB1015" s="2138" t="e">
        <f>'Notes- SK Template'!#REF!</f>
        <v>#REF!</v>
      </c>
      <c r="AC1015" s="2139" t="e">
        <f>'Notes- SK Template'!#REF!</f>
        <v>#REF!</v>
      </c>
      <c r="AD1015" s="2138" t="e">
        <f>'Notes- SK Template'!#REF!</f>
        <v>#REF!</v>
      </c>
      <c r="AE1015" s="2138" t="e">
        <f>'Notes- SK Template'!#REF!</f>
        <v>#REF!</v>
      </c>
      <c r="AF1015" s="2138" t="e">
        <f>'Notes- SK Template'!#REF!</f>
        <v>#REF!</v>
      </c>
      <c r="AG1015" s="2149" t="e">
        <f>'Notes- SK Template'!#REF!</f>
        <v>#REF!</v>
      </c>
    </row>
    <row r="1016" spans="1:33" ht="14.25" customHeight="1" thickBot="1">
      <c r="C1016" s="936"/>
      <c r="D1016" s="2419" t="e">
        <f>'Notes- SK Template'!#REF!</f>
        <v>#REF!</v>
      </c>
      <c r="E1016" s="2419" t="e">
        <f>'Notes- SK Template'!#REF!</f>
        <v>#REF!</v>
      </c>
      <c r="F1016" s="2419" t="e">
        <f>'Notes- SK Template'!#REF!</f>
        <v>#REF!</v>
      </c>
      <c r="G1016" s="2419" t="e">
        <f>'Notes- SK Template'!#REF!</f>
        <v>#REF!</v>
      </c>
      <c r="H1016" s="2419" t="e">
        <f>'Notes- SK Template'!#REF!</f>
        <v>#REF!</v>
      </c>
      <c r="I1016" s="2419" t="e">
        <f>'Notes- SK Template'!#REF!</f>
        <v>#REF!</v>
      </c>
      <c r="J1016" s="2419" t="e">
        <f>'Notes- SK Template'!#REF!</f>
        <v>#REF!</v>
      </c>
      <c r="K1016" s="2419" t="e">
        <f>'Notes- SK Template'!#REF!</f>
        <v>#REF!</v>
      </c>
      <c r="L1016" s="2419" t="e">
        <f>'Notes- SK Template'!#REF!</f>
        <v>#REF!</v>
      </c>
      <c r="M1016" s="2419" t="e">
        <f>'Notes- SK Template'!#REF!</f>
        <v>#REF!</v>
      </c>
      <c r="N1016" s="2122" t="e">
        <f>'Notes- SK Template'!#REF!</f>
        <v>#REF!</v>
      </c>
      <c r="O1016" s="2123" t="e">
        <f>'Notes- SK Template'!#REF!</f>
        <v>#REF!</v>
      </c>
      <c r="P1016" s="2123" t="e">
        <f>'Notes- SK Template'!#REF!</f>
        <v>#REF!</v>
      </c>
      <c r="Q1016" s="2123" t="e">
        <f>'Notes- SK Template'!#REF!</f>
        <v>#REF!</v>
      </c>
      <c r="R1016" s="2124" t="e">
        <f>'Notes- SK Template'!#REF!</f>
        <v>#REF!</v>
      </c>
      <c r="S1016" s="2124" t="e">
        <f>'Notes- SK Template'!#REF!</f>
        <v>#REF!</v>
      </c>
      <c r="T1016" s="2124" t="e">
        <f>'Notes- SK Template'!#REF!</f>
        <v>#REF!</v>
      </c>
      <c r="U1016" s="2124" t="e">
        <f>'Notes- SK Template'!#REF!</f>
        <v>#REF!</v>
      </c>
      <c r="V1016" s="2125" t="e">
        <f>'Notes- SK Template'!#REF!</f>
        <v>#REF!</v>
      </c>
      <c r="W1016" s="2126" t="e">
        <f>'Notes- SK Template'!#REF!</f>
        <v>#REF!</v>
      </c>
      <c r="X1016" s="2126" t="e">
        <f>'Notes- SK Template'!#REF!</f>
        <v>#REF!</v>
      </c>
      <c r="Y1016" s="2127" t="e">
        <f>'Notes- SK Template'!#REF!</f>
        <v>#REF!</v>
      </c>
      <c r="Z1016" s="2125" t="e">
        <f>'Notes- SK Template'!#REF!</f>
        <v>#REF!</v>
      </c>
      <c r="AA1016" s="2126" t="e">
        <f>'Notes- SK Template'!#REF!</f>
        <v>#REF!</v>
      </c>
      <c r="AB1016" s="2126" t="e">
        <f>'Notes- SK Template'!#REF!</f>
        <v>#REF!</v>
      </c>
      <c r="AC1016" s="2127" t="e">
        <f>'Notes- SK Template'!#REF!</f>
        <v>#REF!</v>
      </c>
      <c r="AD1016" s="2126" t="e">
        <f>'Notes- SK Template'!#REF!</f>
        <v>#REF!</v>
      </c>
      <c r="AE1016" s="2126" t="e">
        <f>'Notes- SK Template'!#REF!</f>
        <v>#REF!</v>
      </c>
      <c r="AF1016" s="2126" t="e">
        <f>'Notes- SK Template'!#REF!</f>
        <v>#REF!</v>
      </c>
      <c r="AG1016" s="2150" t="e">
        <f>'Notes- SK Template'!#REF!</f>
        <v>#REF!</v>
      </c>
    </row>
    <row r="1017" spans="1:33" ht="14.25" customHeight="1" thickBot="1">
      <c r="C1017" s="936"/>
      <c r="D1017" s="1768" t="s">
        <v>2402</v>
      </c>
      <c r="E1017" s="1768"/>
      <c r="F1017" s="1768"/>
      <c r="G1017" s="1768"/>
      <c r="H1017" s="1768"/>
      <c r="I1017" s="1768"/>
      <c r="J1017" s="1768"/>
      <c r="K1017" s="1768"/>
      <c r="L1017" s="1768"/>
      <c r="M1017" s="1768"/>
      <c r="N1017" s="1768"/>
      <c r="O1017" s="1768"/>
      <c r="P1017" s="1768"/>
      <c r="Q1017" s="1768"/>
      <c r="R1017" s="1768"/>
      <c r="S1017" s="1768"/>
      <c r="T1017" s="1768"/>
      <c r="U1017" s="1768"/>
      <c r="V1017" s="1768"/>
      <c r="W1017" s="1768"/>
      <c r="X1017" s="1768"/>
      <c r="Y1017" s="1768"/>
      <c r="Z1017" s="1768"/>
      <c r="AA1017" s="1768"/>
      <c r="AB1017" s="1768"/>
      <c r="AC1017" s="1768"/>
      <c r="AD1017" s="1768"/>
      <c r="AE1017" s="1768"/>
      <c r="AF1017" s="1768"/>
      <c r="AG1017" s="1768"/>
    </row>
    <row r="1018" spans="1:33" ht="14.25" customHeight="1">
      <c r="C1018" s="936"/>
      <c r="D1018" s="2416" t="e">
        <f>'Notes- SK Template'!#REF!</f>
        <v>#REF!</v>
      </c>
      <c r="E1018" s="2417" t="e">
        <f>'Notes- SK Template'!#REF!</f>
        <v>#REF!</v>
      </c>
      <c r="F1018" s="2417" t="e">
        <f>'Notes- SK Template'!#REF!</f>
        <v>#REF!</v>
      </c>
      <c r="G1018" s="2417" t="e">
        <f>'Notes- SK Template'!#REF!</f>
        <v>#REF!</v>
      </c>
      <c r="H1018" s="2417" t="e">
        <f>'Notes- SK Template'!#REF!</f>
        <v>#REF!</v>
      </c>
      <c r="I1018" s="2417" t="e">
        <f>'Notes- SK Template'!#REF!</f>
        <v>#REF!</v>
      </c>
      <c r="J1018" s="2418" t="e">
        <f>'Notes- SK Template'!#REF!</f>
        <v>#REF!</v>
      </c>
      <c r="K1018" s="2416" t="e">
        <f>'Notes- SK Template'!#REF!</f>
        <v>#REF!</v>
      </c>
      <c r="L1018" s="2417" t="e">
        <f>'Notes- SK Template'!#REF!</f>
        <v>#REF!</v>
      </c>
      <c r="M1018" s="2418" t="e">
        <f>'Notes- SK Template'!#REF!</f>
        <v>#REF!</v>
      </c>
      <c r="N1018" s="2128" t="e">
        <f>'Notes- SK Template'!#REF!</f>
        <v>#REF!</v>
      </c>
      <c r="O1018" s="2129" t="e">
        <f>'Notes- SK Template'!#REF!</f>
        <v>#REF!</v>
      </c>
      <c r="P1018" s="2129" t="e">
        <f>'Notes- SK Template'!#REF!</f>
        <v>#REF!</v>
      </c>
      <c r="Q1018" s="2142" t="e">
        <f>'Notes- SK Template'!#REF!</f>
        <v>#REF!</v>
      </c>
      <c r="R1018" s="2143" t="e">
        <f>'Notes- SK Template'!#REF!</f>
        <v>#REF!</v>
      </c>
      <c r="S1018" s="2129" t="e">
        <f>'Notes- SK Template'!#REF!</f>
        <v>#REF!</v>
      </c>
      <c r="T1018" s="2129" t="e">
        <f>'Notes- SK Template'!#REF!</f>
        <v>#REF!</v>
      </c>
      <c r="U1018" s="2142" t="e">
        <f>'Notes- SK Template'!#REF!</f>
        <v>#REF!</v>
      </c>
      <c r="V1018" s="2131" t="e">
        <f>'Notes- SK Template'!#REF!</f>
        <v>#REF!</v>
      </c>
      <c r="W1018" s="2132" t="e">
        <f>'Notes- SK Template'!#REF!</f>
        <v>#REF!</v>
      </c>
      <c r="X1018" s="2132" t="e">
        <f>'Notes- SK Template'!#REF!</f>
        <v>#REF!</v>
      </c>
      <c r="Y1018" s="2133" t="e">
        <f>'Notes- SK Template'!#REF!</f>
        <v>#REF!</v>
      </c>
      <c r="Z1018" s="2131" t="e">
        <f>'Notes- SK Template'!#REF!</f>
        <v>#REF!</v>
      </c>
      <c r="AA1018" s="2132" t="e">
        <f>'Notes- SK Template'!#REF!</f>
        <v>#REF!</v>
      </c>
      <c r="AB1018" s="2132" t="e">
        <f>'Notes- SK Template'!#REF!</f>
        <v>#REF!</v>
      </c>
      <c r="AC1018" s="2133" t="e">
        <f>'Notes- SK Template'!#REF!</f>
        <v>#REF!</v>
      </c>
      <c r="AD1018" s="2131" t="e">
        <f>'Notes- SK Template'!#REF!</f>
        <v>#REF!</v>
      </c>
      <c r="AE1018" s="2132" t="e">
        <f>'Notes- SK Template'!#REF!</f>
        <v>#REF!</v>
      </c>
      <c r="AF1018" s="2132" t="e">
        <f>'Notes- SK Template'!#REF!</f>
        <v>#REF!</v>
      </c>
      <c r="AG1018" s="2148" t="e">
        <f>'Notes- SK Template'!#REF!</f>
        <v>#REF!</v>
      </c>
    </row>
    <row r="1019" spans="1:33" ht="14.25" customHeight="1">
      <c r="C1019" s="936"/>
      <c r="D1019" s="2424" t="e">
        <f>'Notes- SK Template'!#REF!</f>
        <v>#REF!</v>
      </c>
      <c r="E1019" s="2425" t="e">
        <f>'Notes- SK Template'!#REF!</f>
        <v>#REF!</v>
      </c>
      <c r="F1019" s="2425" t="e">
        <f>'Notes- SK Template'!#REF!</f>
        <v>#REF!</v>
      </c>
      <c r="G1019" s="2425" t="e">
        <f>'Notes- SK Template'!#REF!</f>
        <v>#REF!</v>
      </c>
      <c r="H1019" s="2425" t="e">
        <f>'Notes- SK Template'!#REF!</f>
        <v>#REF!</v>
      </c>
      <c r="I1019" s="2425" t="e">
        <f>'Notes- SK Template'!#REF!</f>
        <v>#REF!</v>
      </c>
      <c r="J1019" s="2426" t="e">
        <f>'Notes- SK Template'!#REF!</f>
        <v>#REF!</v>
      </c>
      <c r="K1019" s="2424" t="e">
        <f>'Notes- SK Template'!#REF!</f>
        <v>#REF!</v>
      </c>
      <c r="L1019" s="2425" t="e">
        <f>'Notes- SK Template'!#REF!</f>
        <v>#REF!</v>
      </c>
      <c r="M1019" s="2426" t="e">
        <f>'Notes- SK Template'!#REF!</f>
        <v>#REF!</v>
      </c>
      <c r="N1019" s="2134" t="e">
        <f>'Notes- SK Template'!#REF!</f>
        <v>#REF!</v>
      </c>
      <c r="O1019" s="2135" t="e">
        <f>'Notes- SK Template'!#REF!</f>
        <v>#REF!</v>
      </c>
      <c r="P1019" s="2135" t="e">
        <f>'Notes- SK Template'!#REF!</f>
        <v>#REF!</v>
      </c>
      <c r="Q1019" s="2144" t="e">
        <f>'Notes- SK Template'!#REF!</f>
        <v>#REF!</v>
      </c>
      <c r="R1019" s="2145" t="e">
        <f>'Notes- SK Template'!#REF!</f>
        <v>#REF!</v>
      </c>
      <c r="S1019" s="2135" t="e">
        <f>'Notes- SK Template'!#REF!</f>
        <v>#REF!</v>
      </c>
      <c r="T1019" s="2135" t="e">
        <f>'Notes- SK Template'!#REF!</f>
        <v>#REF!</v>
      </c>
      <c r="U1019" s="2144" t="e">
        <f>'Notes- SK Template'!#REF!</f>
        <v>#REF!</v>
      </c>
      <c r="V1019" s="2137" t="e">
        <f>'Notes- SK Template'!#REF!</f>
        <v>#REF!</v>
      </c>
      <c r="W1019" s="2138" t="e">
        <f>'Notes- SK Template'!#REF!</f>
        <v>#REF!</v>
      </c>
      <c r="X1019" s="2138" t="e">
        <f>'Notes- SK Template'!#REF!</f>
        <v>#REF!</v>
      </c>
      <c r="Y1019" s="2139" t="e">
        <f>'Notes- SK Template'!#REF!</f>
        <v>#REF!</v>
      </c>
      <c r="Z1019" s="2137" t="e">
        <f>'Notes- SK Template'!#REF!</f>
        <v>#REF!</v>
      </c>
      <c r="AA1019" s="2138" t="e">
        <f>'Notes- SK Template'!#REF!</f>
        <v>#REF!</v>
      </c>
      <c r="AB1019" s="2138" t="e">
        <f>'Notes- SK Template'!#REF!</f>
        <v>#REF!</v>
      </c>
      <c r="AC1019" s="2139" t="e">
        <f>'Notes- SK Template'!#REF!</f>
        <v>#REF!</v>
      </c>
      <c r="AD1019" s="2137" t="e">
        <f>'Notes- SK Template'!#REF!</f>
        <v>#REF!</v>
      </c>
      <c r="AE1019" s="2138" t="e">
        <f>'Notes- SK Template'!#REF!</f>
        <v>#REF!</v>
      </c>
      <c r="AF1019" s="2138" t="e">
        <f>'Notes- SK Template'!#REF!</f>
        <v>#REF!</v>
      </c>
      <c r="AG1019" s="2149" t="e">
        <f>'Notes- SK Template'!#REF!</f>
        <v>#REF!</v>
      </c>
    </row>
    <row r="1020" spans="1:33" ht="14.25" customHeight="1" thickBot="1">
      <c r="C1020" s="936"/>
      <c r="D1020" s="2421" t="e">
        <f>'Notes- SK Template'!#REF!</f>
        <v>#REF!</v>
      </c>
      <c r="E1020" s="2422" t="e">
        <f>'Notes- SK Template'!#REF!</f>
        <v>#REF!</v>
      </c>
      <c r="F1020" s="2422" t="e">
        <f>'Notes- SK Template'!#REF!</f>
        <v>#REF!</v>
      </c>
      <c r="G1020" s="2422" t="e">
        <f>'Notes- SK Template'!#REF!</f>
        <v>#REF!</v>
      </c>
      <c r="H1020" s="2422" t="e">
        <f>'Notes- SK Template'!#REF!</f>
        <v>#REF!</v>
      </c>
      <c r="I1020" s="2422" t="e">
        <f>'Notes- SK Template'!#REF!</f>
        <v>#REF!</v>
      </c>
      <c r="J1020" s="2423" t="e">
        <f>'Notes- SK Template'!#REF!</f>
        <v>#REF!</v>
      </c>
      <c r="K1020" s="2421" t="e">
        <f>'Notes- SK Template'!#REF!</f>
        <v>#REF!</v>
      </c>
      <c r="L1020" s="2422" t="e">
        <f>'Notes- SK Template'!#REF!</f>
        <v>#REF!</v>
      </c>
      <c r="M1020" s="2423" t="e">
        <f>'Notes- SK Template'!#REF!</f>
        <v>#REF!</v>
      </c>
      <c r="N1020" s="2122" t="e">
        <f>'Notes- SK Template'!#REF!</f>
        <v>#REF!</v>
      </c>
      <c r="O1020" s="2123" t="e">
        <f>'Notes- SK Template'!#REF!</f>
        <v>#REF!</v>
      </c>
      <c r="P1020" s="2123" t="e">
        <f>'Notes- SK Template'!#REF!</f>
        <v>#REF!</v>
      </c>
      <c r="Q1020" s="2146" t="e">
        <f>'Notes- SK Template'!#REF!</f>
        <v>#REF!</v>
      </c>
      <c r="R1020" s="2147" t="e">
        <f>'Notes- SK Template'!#REF!</f>
        <v>#REF!</v>
      </c>
      <c r="S1020" s="2123" t="e">
        <f>'Notes- SK Template'!#REF!</f>
        <v>#REF!</v>
      </c>
      <c r="T1020" s="2123" t="e">
        <f>'Notes- SK Template'!#REF!</f>
        <v>#REF!</v>
      </c>
      <c r="U1020" s="2146" t="e">
        <f>'Notes- SK Template'!#REF!</f>
        <v>#REF!</v>
      </c>
      <c r="V1020" s="2125" t="e">
        <f>'Notes- SK Template'!#REF!</f>
        <v>#REF!</v>
      </c>
      <c r="W1020" s="2126" t="e">
        <f>'Notes- SK Template'!#REF!</f>
        <v>#REF!</v>
      </c>
      <c r="X1020" s="2126" t="e">
        <f>'Notes- SK Template'!#REF!</f>
        <v>#REF!</v>
      </c>
      <c r="Y1020" s="2127" t="e">
        <f>'Notes- SK Template'!#REF!</f>
        <v>#REF!</v>
      </c>
      <c r="Z1020" s="2125" t="e">
        <f>'Notes- SK Template'!#REF!</f>
        <v>#REF!</v>
      </c>
      <c r="AA1020" s="2126" t="e">
        <f>'Notes- SK Template'!#REF!</f>
        <v>#REF!</v>
      </c>
      <c r="AB1020" s="2126" t="e">
        <f>'Notes- SK Template'!#REF!</f>
        <v>#REF!</v>
      </c>
      <c r="AC1020" s="2127" t="e">
        <f>'Notes- SK Template'!#REF!</f>
        <v>#REF!</v>
      </c>
      <c r="AD1020" s="2125" t="e">
        <f>'Notes- SK Template'!#REF!</f>
        <v>#REF!</v>
      </c>
      <c r="AE1020" s="2126" t="e">
        <f>'Notes- SK Template'!#REF!</f>
        <v>#REF!</v>
      </c>
      <c r="AF1020" s="2126" t="e">
        <f>'Notes- SK Template'!#REF!</f>
        <v>#REF!</v>
      </c>
      <c r="AG1020" s="2150" t="e">
        <f>'Notes- SK Template'!#REF!</f>
        <v>#REF!</v>
      </c>
    </row>
    <row r="1022" spans="1:33" ht="14.25" customHeight="1" thickBot="1"/>
    <row r="1023" spans="1:33" ht="70.5" customHeight="1" thickBot="1">
      <c r="A1023" s="605" t="s">
        <v>1432</v>
      </c>
      <c r="D1023" s="1706" t="s">
        <v>1808</v>
      </c>
      <c r="E1023" s="1706"/>
      <c r="F1023" s="1706"/>
      <c r="G1023" s="1706"/>
      <c r="H1023" s="1706"/>
      <c r="I1023" s="1706"/>
      <c r="J1023" s="1706"/>
      <c r="K1023" s="1706" t="s">
        <v>2204</v>
      </c>
      <c r="L1023" s="1706"/>
      <c r="M1023" s="1706"/>
      <c r="N1023" s="1706" t="s">
        <v>2205</v>
      </c>
      <c r="O1023" s="1706"/>
      <c r="P1023" s="1706"/>
      <c r="Q1023" s="1706"/>
      <c r="R1023" s="1706" t="s">
        <v>2206</v>
      </c>
      <c r="S1023" s="1706" t="s">
        <v>2206</v>
      </c>
      <c r="T1023" s="1706"/>
      <c r="U1023" s="1706"/>
      <c r="V1023" s="1827" t="s">
        <v>2207</v>
      </c>
      <c r="W1023" s="1828"/>
      <c r="X1023" s="1828" t="s">
        <v>2207</v>
      </c>
      <c r="Y1023" s="1828"/>
      <c r="Z1023" s="1827" t="s">
        <v>2209</v>
      </c>
      <c r="AA1023" s="1828" t="s">
        <v>2209</v>
      </c>
      <c r="AB1023" s="1828"/>
      <c r="AC1023" s="1829"/>
      <c r="AD1023" s="1706" t="s">
        <v>2208</v>
      </c>
      <c r="AE1023" s="1706"/>
      <c r="AF1023" s="1706"/>
      <c r="AG1023" s="1706"/>
    </row>
    <row r="1024" spans="1:33" ht="14.25" customHeight="1" thickBot="1">
      <c r="D1024" s="1768" t="s">
        <v>2211</v>
      </c>
      <c r="E1024" s="1768"/>
      <c r="F1024" s="1768"/>
      <c r="G1024" s="1768"/>
      <c r="H1024" s="1768"/>
      <c r="I1024" s="1768"/>
      <c r="J1024" s="1768"/>
      <c r="K1024" s="1768"/>
      <c r="L1024" s="1768"/>
      <c r="M1024" s="1768"/>
      <c r="N1024" s="1768"/>
      <c r="O1024" s="1768"/>
      <c r="P1024" s="1768"/>
      <c r="Q1024" s="1768"/>
      <c r="R1024" s="1768"/>
      <c r="S1024" s="1768"/>
      <c r="T1024" s="1768"/>
      <c r="U1024" s="1768"/>
      <c r="V1024" s="1768"/>
      <c r="W1024" s="1768"/>
      <c r="X1024" s="1768"/>
      <c r="Y1024" s="1768"/>
      <c r="Z1024" s="1768"/>
      <c r="AA1024" s="1768"/>
      <c r="AB1024" s="1768"/>
      <c r="AC1024" s="1768"/>
      <c r="AD1024" s="1768"/>
      <c r="AE1024" s="1768"/>
      <c r="AF1024" s="1768"/>
      <c r="AG1024" s="1768"/>
    </row>
    <row r="1025" spans="4:33" ht="14.25" customHeight="1">
      <c r="D1025" s="2429" t="e">
        <f>'Notes- SK Template'!#REF!</f>
        <v>#REF!</v>
      </c>
      <c r="E1025" s="2429" t="e">
        <f>'Notes- SK Template'!#REF!</f>
        <v>#REF!</v>
      </c>
      <c r="F1025" s="2429" t="e">
        <f>'Notes- SK Template'!#REF!</f>
        <v>#REF!</v>
      </c>
      <c r="G1025" s="2429" t="e">
        <f>'Notes- SK Template'!#REF!</f>
        <v>#REF!</v>
      </c>
      <c r="H1025" s="2429" t="e">
        <f>'Notes- SK Template'!#REF!</f>
        <v>#REF!</v>
      </c>
      <c r="I1025" s="2429" t="e">
        <f>'Notes- SK Template'!#REF!</f>
        <v>#REF!</v>
      </c>
      <c r="J1025" s="2429" t="e">
        <f>'Notes- SK Template'!#REF!</f>
        <v>#REF!</v>
      </c>
      <c r="K1025" s="2162" t="e">
        <f>'Notes- SK Template'!#REF!</f>
        <v>#REF!</v>
      </c>
      <c r="L1025" s="2162" t="e">
        <f>'Notes- SK Template'!#REF!</f>
        <v>#REF!</v>
      </c>
      <c r="M1025" s="2162" t="e">
        <f>'Notes- SK Template'!#REF!</f>
        <v>#REF!</v>
      </c>
      <c r="N1025" s="2128" t="e">
        <f>'Notes- SK Template'!#REF!</f>
        <v>#REF!</v>
      </c>
      <c r="O1025" s="2129" t="e">
        <f>'Notes- SK Template'!#REF!</f>
        <v>#REF!</v>
      </c>
      <c r="P1025" s="2129" t="e">
        <f>'Notes- SK Template'!#REF!</f>
        <v>#REF!</v>
      </c>
      <c r="Q1025" s="2129" t="e">
        <f>'Notes- SK Template'!#REF!</f>
        <v>#REF!</v>
      </c>
      <c r="R1025" s="2130" t="e">
        <f>'Notes- SK Template'!#REF!</f>
        <v>#REF!</v>
      </c>
      <c r="S1025" s="2130" t="e">
        <f>'Notes- SK Template'!#REF!</f>
        <v>#REF!</v>
      </c>
      <c r="T1025" s="2130" t="e">
        <f>'Notes- SK Template'!#REF!</f>
        <v>#REF!</v>
      </c>
      <c r="U1025" s="2130" t="e">
        <f>'Notes- SK Template'!#REF!</f>
        <v>#REF!</v>
      </c>
      <c r="V1025" s="2131" t="e">
        <f>'Notes- SK Template'!#REF!</f>
        <v>#REF!</v>
      </c>
      <c r="W1025" s="2132" t="e">
        <f>'Notes- SK Template'!#REF!</f>
        <v>#REF!</v>
      </c>
      <c r="X1025" s="2132" t="e">
        <f>'Notes- SK Template'!#REF!</f>
        <v>#REF!</v>
      </c>
      <c r="Y1025" s="2133" t="e">
        <f>'Notes- SK Template'!#REF!</f>
        <v>#REF!</v>
      </c>
      <c r="Z1025" s="2131" t="e">
        <f>'Notes- SK Template'!#REF!</f>
        <v>#REF!</v>
      </c>
      <c r="AA1025" s="2132" t="e">
        <f>'Notes- SK Template'!#REF!</f>
        <v>#REF!</v>
      </c>
      <c r="AB1025" s="2132"/>
      <c r="AC1025" s="2133"/>
      <c r="AD1025" s="2132" t="e">
        <f>'Notes- SK Template'!#REF!</f>
        <v>#REF!</v>
      </c>
      <c r="AE1025" s="2132" t="e">
        <f>'Notes- SK Template'!#REF!</f>
        <v>#REF!</v>
      </c>
      <c r="AF1025" s="2132"/>
      <c r="AG1025" s="2148"/>
    </row>
    <row r="1026" spans="4:33" ht="14.25" customHeight="1">
      <c r="D1026" s="2428" t="e">
        <f>'Notes- SK Template'!#REF!</f>
        <v>#REF!</v>
      </c>
      <c r="E1026" s="2428" t="e">
        <f>'Notes- SK Template'!#REF!</f>
        <v>#REF!</v>
      </c>
      <c r="F1026" s="2428" t="e">
        <f>'Notes- SK Template'!#REF!</f>
        <v>#REF!</v>
      </c>
      <c r="G1026" s="2428" t="e">
        <f>'Notes- SK Template'!#REF!</f>
        <v>#REF!</v>
      </c>
      <c r="H1026" s="2428" t="e">
        <f>'Notes- SK Template'!#REF!</f>
        <v>#REF!</v>
      </c>
      <c r="I1026" s="2428" t="e">
        <f>'Notes- SK Template'!#REF!</f>
        <v>#REF!</v>
      </c>
      <c r="J1026" s="2428" t="e">
        <f>'Notes- SK Template'!#REF!</f>
        <v>#REF!</v>
      </c>
      <c r="K1026" s="2420" t="e">
        <f>'Notes- SK Template'!#REF!</f>
        <v>#REF!</v>
      </c>
      <c r="L1026" s="2420" t="e">
        <f>'Notes- SK Template'!#REF!</f>
        <v>#REF!</v>
      </c>
      <c r="M1026" s="2420" t="e">
        <f>'Notes- SK Template'!#REF!</f>
        <v>#REF!</v>
      </c>
      <c r="N1026" s="2134" t="e">
        <f>'Notes- SK Template'!#REF!</f>
        <v>#REF!</v>
      </c>
      <c r="O1026" s="2135" t="e">
        <f>'Notes- SK Template'!#REF!</f>
        <v>#REF!</v>
      </c>
      <c r="P1026" s="2135" t="e">
        <f>'Notes- SK Template'!#REF!</f>
        <v>#REF!</v>
      </c>
      <c r="Q1026" s="2135" t="e">
        <f>'Notes- SK Template'!#REF!</f>
        <v>#REF!</v>
      </c>
      <c r="R1026" s="2136" t="e">
        <f>'Notes- SK Template'!#REF!</f>
        <v>#REF!</v>
      </c>
      <c r="S1026" s="2136" t="e">
        <f>'Notes- SK Template'!#REF!</f>
        <v>#REF!</v>
      </c>
      <c r="T1026" s="2136" t="e">
        <f>'Notes- SK Template'!#REF!</f>
        <v>#REF!</v>
      </c>
      <c r="U1026" s="2136" t="e">
        <f>'Notes- SK Template'!#REF!</f>
        <v>#REF!</v>
      </c>
      <c r="V1026" s="2137" t="e">
        <f>'Notes- SK Template'!#REF!</f>
        <v>#REF!</v>
      </c>
      <c r="W1026" s="2138" t="e">
        <f>'Notes- SK Template'!#REF!</f>
        <v>#REF!</v>
      </c>
      <c r="X1026" s="2138" t="e">
        <f>'Notes- SK Template'!#REF!</f>
        <v>#REF!</v>
      </c>
      <c r="Y1026" s="2139" t="e">
        <f>'Notes- SK Template'!#REF!</f>
        <v>#REF!</v>
      </c>
      <c r="Z1026" s="2137" t="e">
        <f>'Notes- SK Template'!#REF!</f>
        <v>#REF!</v>
      </c>
      <c r="AA1026" s="2138" t="e">
        <f>'Notes- SK Template'!#REF!</f>
        <v>#REF!</v>
      </c>
      <c r="AB1026" s="2138"/>
      <c r="AC1026" s="2139"/>
      <c r="AD1026" s="2138" t="e">
        <f>'Notes- SK Template'!#REF!</f>
        <v>#REF!</v>
      </c>
      <c r="AE1026" s="2138" t="e">
        <f>'Notes- SK Template'!#REF!</f>
        <v>#REF!</v>
      </c>
      <c r="AF1026" s="2138"/>
      <c r="AG1026" s="2149"/>
    </row>
    <row r="1027" spans="4:33" ht="14.25" customHeight="1" thickBot="1">
      <c r="D1027" s="2427" t="e">
        <f>'Notes- SK Template'!#REF!</f>
        <v>#REF!</v>
      </c>
      <c r="E1027" s="2427" t="e">
        <f>'Notes- SK Template'!#REF!</f>
        <v>#REF!</v>
      </c>
      <c r="F1027" s="2427" t="e">
        <f>'Notes- SK Template'!#REF!</f>
        <v>#REF!</v>
      </c>
      <c r="G1027" s="2427" t="e">
        <f>'Notes- SK Template'!#REF!</f>
        <v>#REF!</v>
      </c>
      <c r="H1027" s="2427" t="e">
        <f>'Notes- SK Template'!#REF!</f>
        <v>#REF!</v>
      </c>
      <c r="I1027" s="2427" t="e">
        <f>'Notes- SK Template'!#REF!</f>
        <v>#REF!</v>
      </c>
      <c r="J1027" s="2427" t="e">
        <f>'Notes- SK Template'!#REF!</f>
        <v>#REF!</v>
      </c>
      <c r="K1027" s="2419" t="e">
        <f>'Notes- SK Template'!#REF!</f>
        <v>#REF!</v>
      </c>
      <c r="L1027" s="2419" t="e">
        <f>'Notes- SK Template'!#REF!</f>
        <v>#REF!</v>
      </c>
      <c r="M1027" s="2419" t="e">
        <f>'Notes- SK Template'!#REF!</f>
        <v>#REF!</v>
      </c>
      <c r="N1027" s="2122" t="e">
        <f>'Notes- SK Template'!#REF!</f>
        <v>#REF!</v>
      </c>
      <c r="O1027" s="2123" t="e">
        <f>'Notes- SK Template'!#REF!</f>
        <v>#REF!</v>
      </c>
      <c r="P1027" s="2123" t="e">
        <f>'Notes- SK Template'!#REF!</f>
        <v>#REF!</v>
      </c>
      <c r="Q1027" s="2123" t="e">
        <f>'Notes- SK Template'!#REF!</f>
        <v>#REF!</v>
      </c>
      <c r="R1027" s="2124" t="e">
        <f>'Notes- SK Template'!#REF!</f>
        <v>#REF!</v>
      </c>
      <c r="S1027" s="2124" t="e">
        <f>'Notes- SK Template'!#REF!</f>
        <v>#REF!</v>
      </c>
      <c r="T1027" s="2124" t="e">
        <f>'Notes- SK Template'!#REF!</f>
        <v>#REF!</v>
      </c>
      <c r="U1027" s="2124" t="e">
        <f>'Notes- SK Template'!#REF!</f>
        <v>#REF!</v>
      </c>
      <c r="V1027" s="2125" t="e">
        <f>'Notes- SK Template'!#REF!</f>
        <v>#REF!</v>
      </c>
      <c r="W1027" s="2126" t="e">
        <f>'Notes- SK Template'!#REF!</f>
        <v>#REF!</v>
      </c>
      <c r="X1027" s="2126" t="e">
        <f>'Notes- SK Template'!#REF!</f>
        <v>#REF!</v>
      </c>
      <c r="Y1027" s="2127" t="e">
        <f>'Notes- SK Template'!#REF!</f>
        <v>#REF!</v>
      </c>
      <c r="Z1027" s="2125" t="e">
        <f>'Notes- SK Template'!#REF!</f>
        <v>#REF!</v>
      </c>
      <c r="AA1027" s="2126" t="e">
        <f>'Notes- SK Template'!#REF!</f>
        <v>#REF!</v>
      </c>
      <c r="AB1027" s="2126"/>
      <c r="AC1027" s="2127"/>
      <c r="AD1027" s="2126" t="e">
        <f>'Notes- SK Template'!#REF!</f>
        <v>#REF!</v>
      </c>
      <c r="AE1027" s="2126" t="e">
        <f>'Notes- SK Template'!#REF!</f>
        <v>#REF!</v>
      </c>
      <c r="AF1027" s="2126"/>
      <c r="AG1027" s="2150"/>
    </row>
    <row r="1028" spans="4:33" ht="14.25" customHeight="1" thickBot="1">
      <c r="D1028" s="1768" t="s">
        <v>2212</v>
      </c>
      <c r="E1028" s="1768"/>
      <c r="F1028" s="1768"/>
      <c r="G1028" s="1768"/>
      <c r="H1028" s="1768"/>
      <c r="I1028" s="1768"/>
      <c r="J1028" s="1768"/>
      <c r="K1028" s="1768"/>
      <c r="L1028" s="1768"/>
      <c r="M1028" s="1768"/>
      <c r="N1028" s="1768"/>
      <c r="O1028" s="1768"/>
      <c r="P1028" s="1768"/>
      <c r="Q1028" s="1768"/>
      <c r="R1028" s="1768"/>
      <c r="S1028" s="1768"/>
      <c r="T1028" s="1768"/>
      <c r="U1028" s="1768"/>
      <c r="V1028" s="1768"/>
      <c r="W1028" s="1768"/>
      <c r="X1028" s="1768"/>
      <c r="Y1028" s="1768"/>
      <c r="Z1028" s="1768"/>
      <c r="AA1028" s="1768"/>
      <c r="AB1028" s="1768"/>
      <c r="AC1028" s="1768"/>
      <c r="AD1028" s="1768"/>
      <c r="AE1028" s="1768"/>
      <c r="AF1028" s="1768"/>
      <c r="AG1028" s="1768"/>
    </row>
    <row r="1029" spans="4:33" ht="14.25" customHeight="1">
      <c r="D1029" s="2429" t="e">
        <f>'Notes- SK Template'!#REF!</f>
        <v>#REF!</v>
      </c>
      <c r="E1029" s="2429" t="e">
        <f>'Notes- SK Template'!#REF!</f>
        <v>#REF!</v>
      </c>
      <c r="F1029" s="2429" t="e">
        <f>'Notes- SK Template'!#REF!</f>
        <v>#REF!</v>
      </c>
      <c r="G1029" s="2429" t="e">
        <f>'Notes- SK Template'!#REF!</f>
        <v>#REF!</v>
      </c>
      <c r="H1029" s="2429" t="e">
        <f>'Notes- SK Template'!#REF!</f>
        <v>#REF!</v>
      </c>
      <c r="I1029" s="2429" t="e">
        <f>'Notes- SK Template'!#REF!</f>
        <v>#REF!</v>
      </c>
      <c r="J1029" s="2429" t="e">
        <f>'Notes- SK Template'!#REF!</f>
        <v>#REF!</v>
      </c>
      <c r="K1029" s="2162" t="e">
        <f>'Notes- SK Template'!#REF!</f>
        <v>#REF!</v>
      </c>
      <c r="L1029" s="2162" t="e">
        <f>'Notes- SK Template'!#REF!</f>
        <v>#REF!</v>
      </c>
      <c r="M1029" s="2162" t="e">
        <f>'Notes- SK Template'!#REF!</f>
        <v>#REF!</v>
      </c>
      <c r="N1029" s="2128" t="e">
        <f>'Notes- SK Template'!#REF!</f>
        <v>#REF!</v>
      </c>
      <c r="O1029" s="2129" t="e">
        <f>'Notes- SK Template'!#REF!</f>
        <v>#REF!</v>
      </c>
      <c r="P1029" s="2129" t="e">
        <f>'Notes- SK Template'!#REF!</f>
        <v>#REF!</v>
      </c>
      <c r="Q1029" s="2129" t="e">
        <f>'Notes- SK Template'!#REF!</f>
        <v>#REF!</v>
      </c>
      <c r="R1029" s="2130" t="e">
        <f>'Notes- SK Template'!#REF!</f>
        <v>#REF!</v>
      </c>
      <c r="S1029" s="2130" t="e">
        <f>'Notes- SK Template'!#REF!</f>
        <v>#REF!</v>
      </c>
      <c r="T1029" s="2130" t="e">
        <f>'Notes- SK Template'!#REF!</f>
        <v>#REF!</v>
      </c>
      <c r="U1029" s="2130" t="e">
        <f>'Notes- SK Template'!#REF!</f>
        <v>#REF!</v>
      </c>
      <c r="V1029" s="2131" t="e">
        <f>'Notes- SK Template'!#REF!</f>
        <v>#REF!</v>
      </c>
      <c r="W1029" s="2132" t="e">
        <f>'Notes- SK Template'!#REF!</f>
        <v>#REF!</v>
      </c>
      <c r="X1029" s="2132" t="e">
        <f>'Notes- SK Template'!#REF!</f>
        <v>#REF!</v>
      </c>
      <c r="Y1029" s="2133" t="e">
        <f>'Notes- SK Template'!#REF!</f>
        <v>#REF!</v>
      </c>
      <c r="Z1029" s="2131" t="e">
        <f>'Notes- SK Template'!#REF!</f>
        <v>#REF!</v>
      </c>
      <c r="AA1029" s="2132" t="e">
        <f>'Notes- SK Template'!#REF!</f>
        <v>#REF!</v>
      </c>
      <c r="AB1029" s="2132"/>
      <c r="AC1029" s="2133"/>
      <c r="AD1029" s="2132" t="e">
        <f>'Notes- SK Template'!#REF!</f>
        <v>#REF!</v>
      </c>
      <c r="AE1029" s="2132" t="e">
        <f>'Notes- SK Template'!#REF!</f>
        <v>#REF!</v>
      </c>
      <c r="AF1029" s="2132"/>
      <c r="AG1029" s="2148"/>
    </row>
    <row r="1030" spans="4:33" ht="14.25" customHeight="1">
      <c r="D1030" s="2428" t="e">
        <f>'Notes- SK Template'!#REF!</f>
        <v>#REF!</v>
      </c>
      <c r="E1030" s="2428" t="e">
        <f>'Notes- SK Template'!#REF!</f>
        <v>#REF!</v>
      </c>
      <c r="F1030" s="2428" t="e">
        <f>'Notes- SK Template'!#REF!</f>
        <v>#REF!</v>
      </c>
      <c r="G1030" s="2428" t="e">
        <f>'Notes- SK Template'!#REF!</f>
        <v>#REF!</v>
      </c>
      <c r="H1030" s="2428" t="e">
        <f>'Notes- SK Template'!#REF!</f>
        <v>#REF!</v>
      </c>
      <c r="I1030" s="2428" t="e">
        <f>'Notes- SK Template'!#REF!</f>
        <v>#REF!</v>
      </c>
      <c r="J1030" s="2428" t="e">
        <f>'Notes- SK Template'!#REF!</f>
        <v>#REF!</v>
      </c>
      <c r="K1030" s="2420" t="e">
        <f>'Notes- SK Template'!#REF!</f>
        <v>#REF!</v>
      </c>
      <c r="L1030" s="2420" t="e">
        <f>'Notes- SK Template'!#REF!</f>
        <v>#REF!</v>
      </c>
      <c r="M1030" s="2420" t="e">
        <f>'Notes- SK Template'!#REF!</f>
        <v>#REF!</v>
      </c>
      <c r="N1030" s="2134" t="e">
        <f>'Notes- SK Template'!#REF!</f>
        <v>#REF!</v>
      </c>
      <c r="O1030" s="2135" t="e">
        <f>'Notes- SK Template'!#REF!</f>
        <v>#REF!</v>
      </c>
      <c r="P1030" s="2135" t="e">
        <f>'Notes- SK Template'!#REF!</f>
        <v>#REF!</v>
      </c>
      <c r="Q1030" s="2135" t="e">
        <f>'Notes- SK Template'!#REF!</f>
        <v>#REF!</v>
      </c>
      <c r="R1030" s="2136" t="e">
        <f>'Notes- SK Template'!#REF!</f>
        <v>#REF!</v>
      </c>
      <c r="S1030" s="2136" t="e">
        <f>'Notes- SK Template'!#REF!</f>
        <v>#REF!</v>
      </c>
      <c r="T1030" s="2136" t="e">
        <f>'Notes- SK Template'!#REF!</f>
        <v>#REF!</v>
      </c>
      <c r="U1030" s="2136" t="e">
        <f>'Notes- SK Template'!#REF!</f>
        <v>#REF!</v>
      </c>
      <c r="V1030" s="2137" t="e">
        <f>'Notes- SK Template'!#REF!</f>
        <v>#REF!</v>
      </c>
      <c r="W1030" s="2138" t="e">
        <f>'Notes- SK Template'!#REF!</f>
        <v>#REF!</v>
      </c>
      <c r="X1030" s="2138" t="e">
        <f>'Notes- SK Template'!#REF!</f>
        <v>#REF!</v>
      </c>
      <c r="Y1030" s="2139" t="e">
        <f>'Notes- SK Template'!#REF!</f>
        <v>#REF!</v>
      </c>
      <c r="Z1030" s="2137" t="e">
        <f>'Notes- SK Template'!#REF!</f>
        <v>#REF!</v>
      </c>
      <c r="AA1030" s="2138" t="e">
        <f>'Notes- SK Template'!#REF!</f>
        <v>#REF!</v>
      </c>
      <c r="AB1030" s="2138"/>
      <c r="AC1030" s="2139"/>
      <c r="AD1030" s="2138" t="e">
        <f>'Notes- SK Template'!#REF!</f>
        <v>#REF!</v>
      </c>
      <c r="AE1030" s="2138" t="e">
        <f>'Notes- SK Template'!#REF!</f>
        <v>#REF!</v>
      </c>
      <c r="AF1030" s="2138"/>
      <c r="AG1030" s="2149"/>
    </row>
    <row r="1031" spans="4:33" ht="14.25" customHeight="1" thickBot="1">
      <c r="D1031" s="2427" t="e">
        <f>'Notes- SK Template'!#REF!</f>
        <v>#REF!</v>
      </c>
      <c r="E1031" s="2427" t="e">
        <f>'Notes- SK Template'!#REF!</f>
        <v>#REF!</v>
      </c>
      <c r="F1031" s="2427" t="e">
        <f>'Notes- SK Template'!#REF!</f>
        <v>#REF!</v>
      </c>
      <c r="G1031" s="2427" t="e">
        <f>'Notes- SK Template'!#REF!</f>
        <v>#REF!</v>
      </c>
      <c r="H1031" s="2427" t="e">
        <f>'Notes- SK Template'!#REF!</f>
        <v>#REF!</v>
      </c>
      <c r="I1031" s="2427" t="e">
        <f>'Notes- SK Template'!#REF!</f>
        <v>#REF!</v>
      </c>
      <c r="J1031" s="2427" t="e">
        <f>'Notes- SK Template'!#REF!</f>
        <v>#REF!</v>
      </c>
      <c r="K1031" s="2419" t="e">
        <f>'Notes- SK Template'!#REF!</f>
        <v>#REF!</v>
      </c>
      <c r="L1031" s="2419" t="e">
        <f>'Notes- SK Template'!#REF!</f>
        <v>#REF!</v>
      </c>
      <c r="M1031" s="2419" t="e">
        <f>'Notes- SK Template'!#REF!</f>
        <v>#REF!</v>
      </c>
      <c r="N1031" s="2122" t="e">
        <f>'Notes- SK Template'!#REF!</f>
        <v>#REF!</v>
      </c>
      <c r="O1031" s="2123" t="e">
        <f>'Notes- SK Template'!#REF!</f>
        <v>#REF!</v>
      </c>
      <c r="P1031" s="2123" t="e">
        <f>'Notes- SK Template'!#REF!</f>
        <v>#REF!</v>
      </c>
      <c r="Q1031" s="2123" t="e">
        <f>'Notes- SK Template'!#REF!</f>
        <v>#REF!</v>
      </c>
      <c r="R1031" s="2124" t="e">
        <f>'Notes- SK Template'!#REF!</f>
        <v>#REF!</v>
      </c>
      <c r="S1031" s="2124" t="e">
        <f>'Notes- SK Template'!#REF!</f>
        <v>#REF!</v>
      </c>
      <c r="T1031" s="2124" t="e">
        <f>'Notes- SK Template'!#REF!</f>
        <v>#REF!</v>
      </c>
      <c r="U1031" s="2124" t="e">
        <f>'Notes- SK Template'!#REF!</f>
        <v>#REF!</v>
      </c>
      <c r="V1031" s="2125" t="e">
        <f>'Notes- SK Template'!#REF!</f>
        <v>#REF!</v>
      </c>
      <c r="W1031" s="2126" t="e">
        <f>'Notes- SK Template'!#REF!</f>
        <v>#REF!</v>
      </c>
      <c r="X1031" s="2126" t="e">
        <f>'Notes- SK Template'!#REF!</f>
        <v>#REF!</v>
      </c>
      <c r="Y1031" s="2127" t="e">
        <f>'Notes- SK Template'!#REF!</f>
        <v>#REF!</v>
      </c>
      <c r="Z1031" s="2125" t="e">
        <f>'Notes- SK Template'!#REF!</f>
        <v>#REF!</v>
      </c>
      <c r="AA1031" s="2126" t="e">
        <f>'Notes- SK Template'!#REF!</f>
        <v>#REF!</v>
      </c>
      <c r="AB1031" s="2126"/>
      <c r="AC1031" s="2127"/>
      <c r="AD1031" s="2126" t="e">
        <f>'Notes- SK Template'!#REF!</f>
        <v>#REF!</v>
      </c>
      <c r="AE1031" s="2126" t="e">
        <f>'Notes- SK Template'!#REF!</f>
        <v>#REF!</v>
      </c>
      <c r="AF1031" s="2126"/>
      <c r="AG1031" s="2150"/>
    </row>
    <row r="1032" spans="4:33" ht="14.25" customHeight="1" thickBot="1">
      <c r="D1032" s="1768" t="s">
        <v>2213</v>
      </c>
      <c r="E1032" s="1768"/>
      <c r="F1032" s="1768"/>
      <c r="G1032" s="1768"/>
      <c r="H1032" s="1768"/>
      <c r="I1032" s="1768"/>
      <c r="J1032" s="1768"/>
      <c r="K1032" s="1768"/>
      <c r="L1032" s="1768"/>
      <c r="M1032" s="1768"/>
      <c r="N1032" s="1768"/>
      <c r="O1032" s="1768"/>
      <c r="P1032" s="1768"/>
      <c r="Q1032" s="1768"/>
      <c r="R1032" s="1768"/>
      <c r="S1032" s="1768"/>
      <c r="T1032" s="1768"/>
      <c r="U1032" s="1768"/>
      <c r="V1032" s="1768"/>
      <c r="W1032" s="1768"/>
      <c r="X1032" s="1768"/>
      <c r="Y1032" s="1768"/>
      <c r="Z1032" s="1768"/>
      <c r="AA1032" s="1768"/>
      <c r="AB1032" s="1768"/>
      <c r="AC1032" s="1768"/>
      <c r="AD1032" s="1768"/>
      <c r="AE1032" s="1768"/>
      <c r="AF1032" s="1768"/>
      <c r="AG1032" s="1768"/>
    </row>
    <row r="1033" spans="4:33" ht="14.25" customHeight="1">
      <c r="D1033" s="2432" t="e">
        <f>'Notes- SK Template'!#REF!</f>
        <v>#REF!</v>
      </c>
      <c r="E1033" s="2432" t="e">
        <f>'Notes- SK Template'!#REF!</f>
        <v>#REF!</v>
      </c>
      <c r="F1033" s="2432" t="e">
        <f>'Notes- SK Template'!#REF!</f>
        <v>#REF!</v>
      </c>
      <c r="G1033" s="2432" t="e">
        <f>'Notes- SK Template'!#REF!</f>
        <v>#REF!</v>
      </c>
      <c r="H1033" s="2432" t="e">
        <f>'Notes- SK Template'!#REF!</f>
        <v>#REF!</v>
      </c>
      <c r="I1033" s="2432" t="e">
        <f>'Notes- SK Template'!#REF!</f>
        <v>#REF!</v>
      </c>
      <c r="J1033" s="2432" t="e">
        <f>'Notes- SK Template'!#REF!</f>
        <v>#REF!</v>
      </c>
      <c r="K1033" s="2433" t="e">
        <f>'Notes- SK Template'!#REF!</f>
        <v>#REF!</v>
      </c>
      <c r="L1033" s="2433" t="e">
        <f>'Notes- SK Template'!#REF!</f>
        <v>#REF!</v>
      </c>
      <c r="M1033" s="2433" t="e">
        <f>'Notes- SK Template'!#REF!</f>
        <v>#REF!</v>
      </c>
      <c r="N1033" s="2128" t="e">
        <f>'Notes- SK Template'!#REF!</f>
        <v>#REF!</v>
      </c>
      <c r="O1033" s="2129" t="e">
        <f>'Notes- SK Template'!#REF!</f>
        <v>#REF!</v>
      </c>
      <c r="P1033" s="2129" t="e">
        <f>'Notes- SK Template'!#REF!</f>
        <v>#REF!</v>
      </c>
      <c r="Q1033" s="2129" t="e">
        <f>'Notes- SK Template'!#REF!</f>
        <v>#REF!</v>
      </c>
      <c r="R1033" s="2130" t="e">
        <f>'Notes- SK Template'!#REF!</f>
        <v>#REF!</v>
      </c>
      <c r="S1033" s="2130" t="e">
        <f>'Notes- SK Template'!#REF!</f>
        <v>#REF!</v>
      </c>
      <c r="T1033" s="2130" t="e">
        <f>'Notes- SK Template'!#REF!</f>
        <v>#REF!</v>
      </c>
      <c r="U1033" s="2130" t="e">
        <f>'Notes- SK Template'!#REF!</f>
        <v>#REF!</v>
      </c>
      <c r="V1033" s="2137" t="e">
        <f>'Notes- SK Template'!#REF!</f>
        <v>#REF!</v>
      </c>
      <c r="W1033" s="2138" t="e">
        <f>'Notes- SK Template'!#REF!</f>
        <v>#REF!</v>
      </c>
      <c r="X1033" s="2138" t="e">
        <f>'Notes- SK Template'!#REF!</f>
        <v>#REF!</v>
      </c>
      <c r="Y1033" s="2139" t="e">
        <f>'Notes- SK Template'!#REF!</f>
        <v>#REF!</v>
      </c>
      <c r="Z1033" s="2137" t="e">
        <f>'Notes- SK Template'!#REF!</f>
        <v>#REF!</v>
      </c>
      <c r="AA1033" s="2138" t="e">
        <f>'Notes- SK Template'!#REF!</f>
        <v>#REF!</v>
      </c>
      <c r="AB1033" s="2138"/>
      <c r="AC1033" s="2139"/>
      <c r="AD1033" s="2132" t="e">
        <f>'Notes- SK Template'!#REF!</f>
        <v>#REF!</v>
      </c>
      <c r="AE1033" s="2132" t="e">
        <f>'Notes- SK Template'!#REF!</f>
        <v>#REF!</v>
      </c>
      <c r="AF1033" s="2132"/>
      <c r="AG1033" s="2148"/>
    </row>
    <row r="1034" spans="4:33" ht="14.25" customHeight="1" thickBot="1">
      <c r="D1034" s="2427" t="e">
        <f>'Notes- SK Template'!#REF!</f>
        <v>#REF!</v>
      </c>
      <c r="E1034" s="2427" t="e">
        <f>'Notes- SK Template'!#REF!</f>
        <v>#REF!</v>
      </c>
      <c r="F1034" s="2427" t="e">
        <f>'Notes- SK Template'!#REF!</f>
        <v>#REF!</v>
      </c>
      <c r="G1034" s="2427" t="e">
        <f>'Notes- SK Template'!#REF!</f>
        <v>#REF!</v>
      </c>
      <c r="H1034" s="2427" t="e">
        <f>'Notes- SK Template'!#REF!</f>
        <v>#REF!</v>
      </c>
      <c r="I1034" s="2427" t="e">
        <f>'Notes- SK Template'!#REF!</f>
        <v>#REF!</v>
      </c>
      <c r="J1034" s="2427" t="e">
        <f>'Notes- SK Template'!#REF!</f>
        <v>#REF!</v>
      </c>
      <c r="K1034" s="2419" t="e">
        <f>'Notes- SK Template'!#REF!</f>
        <v>#REF!</v>
      </c>
      <c r="L1034" s="2419" t="e">
        <f>'Notes- SK Template'!#REF!</f>
        <v>#REF!</v>
      </c>
      <c r="M1034" s="2419" t="e">
        <f>'Notes- SK Template'!#REF!</f>
        <v>#REF!</v>
      </c>
      <c r="N1034" s="2122" t="e">
        <f>'Notes- SK Template'!#REF!</f>
        <v>#REF!</v>
      </c>
      <c r="O1034" s="2123" t="e">
        <f>'Notes- SK Template'!#REF!</f>
        <v>#REF!</v>
      </c>
      <c r="P1034" s="2123" t="e">
        <f>'Notes- SK Template'!#REF!</f>
        <v>#REF!</v>
      </c>
      <c r="Q1034" s="2123" t="e">
        <f>'Notes- SK Template'!#REF!</f>
        <v>#REF!</v>
      </c>
      <c r="R1034" s="2124" t="e">
        <f>'Notes- SK Template'!#REF!</f>
        <v>#REF!</v>
      </c>
      <c r="S1034" s="2124" t="e">
        <f>'Notes- SK Template'!#REF!</f>
        <v>#REF!</v>
      </c>
      <c r="T1034" s="2124" t="e">
        <f>'Notes- SK Template'!#REF!</f>
        <v>#REF!</v>
      </c>
      <c r="U1034" s="2124" t="e">
        <f>'Notes- SK Template'!#REF!</f>
        <v>#REF!</v>
      </c>
      <c r="V1034" s="2125" t="e">
        <f>'Notes- SK Template'!#REF!</f>
        <v>#REF!</v>
      </c>
      <c r="W1034" s="2126" t="e">
        <f>'Notes- SK Template'!#REF!</f>
        <v>#REF!</v>
      </c>
      <c r="X1034" s="2126" t="e">
        <f>'Notes- SK Template'!#REF!</f>
        <v>#REF!</v>
      </c>
      <c r="Y1034" s="2127" t="e">
        <f>'Notes- SK Template'!#REF!</f>
        <v>#REF!</v>
      </c>
      <c r="Z1034" s="2125" t="e">
        <f>'Notes- SK Template'!#REF!</f>
        <v>#REF!</v>
      </c>
      <c r="AA1034" s="2126" t="e">
        <f>'Notes- SK Template'!#REF!</f>
        <v>#REF!</v>
      </c>
      <c r="AB1034" s="2126"/>
      <c r="AC1034" s="2127"/>
      <c r="AD1034" s="2126" t="e">
        <f>'Notes- SK Template'!#REF!</f>
        <v>#REF!</v>
      </c>
      <c r="AE1034" s="2126" t="e">
        <f>'Notes- SK Template'!#REF!</f>
        <v>#REF!</v>
      </c>
      <c r="AF1034" s="2126"/>
      <c r="AG1034" s="2150"/>
    </row>
    <row r="1037" spans="4:33" ht="14.25" customHeight="1">
      <c r="D1037" s="1871" t="s">
        <v>2214</v>
      </c>
      <c r="E1037" s="1826"/>
      <c r="F1037" s="1826"/>
      <c r="G1037" s="1826"/>
      <c r="H1037" s="1826"/>
      <c r="I1037" s="1826"/>
      <c r="J1037" s="1826"/>
      <c r="K1037" s="1826"/>
      <c r="L1037" s="1826"/>
      <c r="M1037" s="1826"/>
      <c r="N1037" s="1826"/>
      <c r="O1037" s="1826"/>
      <c r="P1037" s="1826"/>
      <c r="Q1037" s="1826"/>
      <c r="R1037" s="1826"/>
      <c r="S1037" s="1826"/>
      <c r="T1037" s="1826"/>
      <c r="U1037" s="1826"/>
      <c r="V1037" s="1826"/>
      <c r="W1037" s="1826"/>
      <c r="X1037" s="1826"/>
      <c r="Y1037" s="1826"/>
      <c r="Z1037" s="1826"/>
      <c r="AA1037" s="1826"/>
      <c r="AB1037" s="1826"/>
      <c r="AC1037" s="1826"/>
      <c r="AD1037" s="1826"/>
      <c r="AE1037" s="1826"/>
      <c r="AF1037" s="1826"/>
      <c r="AG1037" s="1826"/>
    </row>
    <row r="1039" spans="4:33" ht="14.25" customHeight="1">
      <c r="D1039" s="777" t="s">
        <v>1434</v>
      </c>
      <c r="E1039" s="776"/>
      <c r="F1039" s="776"/>
      <c r="G1039" s="776"/>
      <c r="H1039" s="776"/>
      <c r="I1039" s="776"/>
      <c r="J1039" s="776"/>
      <c r="K1039" s="776"/>
      <c r="L1039" s="776"/>
      <c r="M1039" s="776"/>
      <c r="N1039" s="776"/>
      <c r="O1039" s="776"/>
      <c r="P1039" s="776"/>
      <c r="Q1039" s="776"/>
      <c r="R1039" s="776"/>
      <c r="S1039" s="776"/>
      <c r="T1039" s="776"/>
      <c r="U1039" s="776"/>
      <c r="V1039" s="776"/>
      <c r="W1039" s="776"/>
      <c r="X1039" s="776"/>
      <c r="Y1039" s="776"/>
      <c r="Z1039" s="776"/>
      <c r="AA1039" s="776"/>
      <c r="AB1039" s="776"/>
      <c r="AC1039" s="776"/>
      <c r="AD1039" s="776"/>
    </row>
    <row r="1040" spans="4:33" ht="14.25" customHeight="1">
      <c r="D1040" s="777" t="s">
        <v>1435</v>
      </c>
      <c r="E1040" s="776"/>
      <c r="F1040" s="776"/>
      <c r="G1040" s="776"/>
      <c r="H1040" s="776"/>
      <c r="I1040" s="776"/>
      <c r="J1040" s="776"/>
      <c r="K1040" s="776"/>
      <c r="L1040" s="776"/>
      <c r="M1040" s="776"/>
      <c r="N1040" s="776"/>
      <c r="O1040" s="776"/>
      <c r="P1040" s="776"/>
      <c r="Q1040" s="776"/>
      <c r="R1040" s="776"/>
      <c r="S1040" s="776"/>
      <c r="T1040" s="776"/>
      <c r="U1040" s="776"/>
      <c r="V1040" s="776"/>
      <c r="W1040" s="776"/>
      <c r="X1040" s="776"/>
      <c r="Y1040" s="776"/>
      <c r="Z1040" s="776"/>
      <c r="AA1040" s="776"/>
      <c r="AB1040" s="776"/>
      <c r="AC1040" s="776"/>
      <c r="AD1040" s="776"/>
    </row>
    <row r="1041" spans="4:33" ht="14.25" customHeight="1">
      <c r="D1041" s="777" t="s">
        <v>1436</v>
      </c>
      <c r="E1041" s="776"/>
      <c r="F1041" s="776"/>
      <c r="G1041" s="776"/>
      <c r="H1041" s="776"/>
      <c r="I1041" s="776"/>
      <c r="J1041" s="776"/>
      <c r="K1041" s="776"/>
      <c r="L1041" s="776"/>
      <c r="M1041" s="776"/>
      <c r="N1041" s="776"/>
      <c r="O1041" s="776"/>
      <c r="P1041" s="776"/>
      <c r="Q1041" s="776"/>
      <c r="R1041" s="776"/>
      <c r="S1041" s="776"/>
      <c r="T1041" s="776"/>
      <c r="U1041" s="776"/>
      <c r="V1041" s="776"/>
      <c r="W1041" s="776"/>
      <c r="X1041" s="776"/>
      <c r="Y1041" s="776"/>
      <c r="Z1041" s="776"/>
      <c r="AA1041" s="776"/>
      <c r="AB1041" s="776"/>
      <c r="AC1041" s="776"/>
      <c r="AD1041" s="776"/>
    </row>
    <row r="1043" spans="4:33" ht="14.25" customHeight="1">
      <c r="D1043" s="1871" t="s">
        <v>2215</v>
      </c>
      <c r="E1043" s="1826"/>
      <c r="F1043" s="1826"/>
      <c r="G1043" s="1826"/>
      <c r="H1043" s="1826"/>
      <c r="I1043" s="1826"/>
      <c r="J1043" s="1826"/>
      <c r="K1043" s="1826"/>
      <c r="L1043" s="1826"/>
      <c r="M1043" s="1826"/>
      <c r="N1043" s="1826"/>
      <c r="O1043" s="1826"/>
      <c r="P1043" s="1826"/>
      <c r="Q1043" s="1826"/>
      <c r="R1043" s="1826"/>
      <c r="S1043" s="1826"/>
      <c r="T1043" s="1826"/>
      <c r="U1043" s="1826"/>
      <c r="V1043" s="1826"/>
      <c r="W1043" s="1826"/>
      <c r="X1043" s="1826"/>
      <c r="Y1043" s="1826"/>
      <c r="Z1043" s="1826"/>
      <c r="AA1043" s="1826"/>
      <c r="AB1043" s="1826"/>
      <c r="AC1043" s="1826"/>
      <c r="AD1043" s="1826"/>
      <c r="AE1043" s="1826"/>
      <c r="AF1043" s="1826"/>
      <c r="AG1043" s="1826"/>
    </row>
    <row r="1045" spans="4:33" ht="14.25" customHeight="1">
      <c r="D1045" s="1871" t="s">
        <v>2216</v>
      </c>
      <c r="E1045" s="1826"/>
      <c r="F1045" s="1826"/>
      <c r="G1045" s="1826"/>
      <c r="H1045" s="1826"/>
      <c r="I1045" s="1826"/>
      <c r="J1045" s="1826"/>
      <c r="K1045" s="1826"/>
      <c r="L1045" s="1826"/>
      <c r="M1045" s="1826"/>
      <c r="N1045" s="1826"/>
      <c r="O1045" s="1826"/>
      <c r="P1045" s="1826"/>
      <c r="Q1045" s="1826"/>
      <c r="R1045" s="1826"/>
      <c r="S1045" s="1826"/>
      <c r="T1045" s="1826"/>
      <c r="U1045" s="1826"/>
      <c r="V1045" s="1826"/>
      <c r="W1045" s="1826"/>
      <c r="X1045" s="1826"/>
      <c r="Y1045" s="1826"/>
      <c r="Z1045" s="1826"/>
      <c r="AA1045" s="1826"/>
      <c r="AB1045" s="1826"/>
      <c r="AC1045" s="1826"/>
      <c r="AD1045" s="1826"/>
      <c r="AE1045" s="1826"/>
      <c r="AF1045" s="1826"/>
      <c r="AG1045" s="1826"/>
    </row>
    <row r="1046" spans="4:33" ht="14.25" customHeight="1">
      <c r="D1046" s="925"/>
      <c r="E1046" s="925"/>
      <c r="F1046" s="925"/>
      <c r="G1046" s="925"/>
      <c r="H1046" s="925"/>
      <c r="I1046" s="925"/>
      <c r="J1046" s="925"/>
      <c r="K1046" s="925"/>
      <c r="L1046" s="925"/>
      <c r="M1046" s="925"/>
      <c r="N1046" s="925"/>
      <c r="O1046" s="925"/>
      <c r="P1046" s="925"/>
      <c r="Q1046" s="925"/>
      <c r="R1046" s="925"/>
      <c r="S1046" s="925"/>
      <c r="T1046" s="925"/>
      <c r="U1046" s="925"/>
      <c r="V1046" s="925"/>
      <c r="W1046" s="925"/>
      <c r="X1046" s="925"/>
      <c r="Y1046" s="925"/>
      <c r="Z1046" s="925"/>
      <c r="AA1046" s="925"/>
      <c r="AB1046" s="925"/>
      <c r="AC1046" s="925"/>
      <c r="AD1046" s="925"/>
      <c r="AE1046" s="925"/>
      <c r="AF1046" s="925"/>
      <c r="AG1046" s="925"/>
    </row>
    <row r="1047" spans="4:33" ht="14.25" customHeight="1" thickBot="1">
      <c r="D1047" s="2430" t="s">
        <v>1431</v>
      </c>
      <c r="E1047" s="2430"/>
      <c r="F1047" s="2430"/>
      <c r="G1047" s="2430"/>
      <c r="H1047" s="2430"/>
      <c r="I1047" s="2430"/>
      <c r="J1047" s="2430"/>
      <c r="K1047" s="2431" t="s">
        <v>2217</v>
      </c>
      <c r="L1047" s="2431"/>
      <c r="M1047" s="2431"/>
      <c r="N1047" s="2431"/>
      <c r="O1047" s="2431"/>
      <c r="P1047" s="2431"/>
      <c r="Q1047" s="2431"/>
      <c r="R1047" s="2431" t="s">
        <v>2218</v>
      </c>
      <c r="S1047" s="2431"/>
      <c r="T1047" s="2431"/>
      <c r="U1047" s="2431"/>
      <c r="V1047" s="2431"/>
      <c r="W1047" s="2431"/>
      <c r="X1047" s="2431"/>
      <c r="Y1047" s="2431"/>
      <c r="Z1047" s="2431" t="s">
        <v>2219</v>
      </c>
      <c r="AA1047" s="2431"/>
      <c r="AB1047" s="2431"/>
      <c r="AC1047" s="2431"/>
      <c r="AD1047" s="2431"/>
      <c r="AE1047" s="2431"/>
      <c r="AF1047" s="2431"/>
      <c r="AG1047" s="2431"/>
    </row>
    <row r="1048" spans="4:33" ht="14.25" customHeight="1">
      <c r="D1048" s="2437">
        <v>2009</v>
      </c>
      <c r="E1048" s="2437"/>
      <c r="F1048" s="2437"/>
      <c r="G1048" s="2437"/>
      <c r="H1048" s="2437"/>
      <c r="I1048" s="2437"/>
      <c r="J1048" s="2437"/>
      <c r="K1048" s="2438"/>
      <c r="L1048" s="2438"/>
      <c r="M1048" s="2438"/>
      <c r="N1048" s="2438"/>
      <c r="O1048" s="2438"/>
      <c r="P1048" s="2438"/>
      <c r="Q1048" s="2438"/>
      <c r="R1048" s="2438"/>
      <c r="S1048" s="2438"/>
      <c r="T1048" s="2438"/>
      <c r="U1048" s="2438"/>
      <c r="V1048" s="2438"/>
      <c r="W1048" s="2438"/>
      <c r="X1048" s="2438"/>
      <c r="Y1048" s="2438"/>
      <c r="Z1048" s="2438"/>
      <c r="AA1048" s="2438"/>
      <c r="AB1048" s="2438"/>
      <c r="AC1048" s="2438"/>
      <c r="AD1048" s="2438"/>
      <c r="AE1048" s="2438"/>
      <c r="AF1048" s="2438"/>
      <c r="AG1048" s="2438"/>
    </row>
    <row r="1049" spans="4:33" ht="14.25" customHeight="1">
      <c r="D1049" s="2435">
        <v>2010</v>
      </c>
      <c r="E1049" s="2435"/>
      <c r="F1049" s="2435"/>
      <c r="G1049" s="2435"/>
      <c r="H1049" s="2435"/>
      <c r="I1049" s="2435"/>
      <c r="J1049" s="2435"/>
      <c r="K1049" s="2436"/>
      <c r="L1049" s="2436"/>
      <c r="M1049" s="2436"/>
      <c r="N1049" s="2436"/>
      <c r="O1049" s="2436"/>
      <c r="P1049" s="2436"/>
      <c r="Q1049" s="2436"/>
      <c r="R1049" s="2436"/>
      <c r="S1049" s="2436"/>
      <c r="T1049" s="2436"/>
      <c r="U1049" s="2436"/>
      <c r="V1049" s="2436"/>
      <c r="W1049" s="2436"/>
      <c r="X1049" s="2436"/>
      <c r="Y1049" s="2436"/>
      <c r="Z1049" s="2436"/>
      <c r="AA1049" s="2436"/>
      <c r="AB1049" s="2436"/>
      <c r="AC1049" s="2436"/>
      <c r="AD1049" s="2436"/>
      <c r="AE1049" s="2436"/>
      <c r="AF1049" s="2436"/>
      <c r="AG1049" s="2436"/>
    </row>
    <row r="1050" spans="4:33" ht="14.25" customHeight="1">
      <c r="D1050" s="2435">
        <v>2011</v>
      </c>
      <c r="E1050" s="2435"/>
      <c r="F1050" s="2435"/>
      <c r="G1050" s="2435"/>
      <c r="H1050" s="2435"/>
      <c r="I1050" s="2435"/>
      <c r="J1050" s="2435"/>
      <c r="K1050" s="2436"/>
      <c r="L1050" s="2436"/>
      <c r="M1050" s="2436"/>
      <c r="N1050" s="2436"/>
      <c r="O1050" s="2436"/>
      <c r="P1050" s="2436"/>
      <c r="Q1050" s="2436"/>
      <c r="R1050" s="2436"/>
      <c r="S1050" s="2436"/>
      <c r="T1050" s="2436"/>
      <c r="U1050" s="2436"/>
      <c r="V1050" s="2436"/>
      <c r="W1050" s="2436"/>
      <c r="X1050" s="2436"/>
      <c r="Y1050" s="2436"/>
      <c r="Z1050" s="2436"/>
      <c r="AA1050" s="2436"/>
      <c r="AB1050" s="2436"/>
      <c r="AC1050" s="2436"/>
      <c r="AD1050" s="2436"/>
      <c r="AE1050" s="2436"/>
      <c r="AF1050" s="2436"/>
      <c r="AG1050" s="2436"/>
    </row>
    <row r="1051" spans="4:33" ht="14.25" customHeight="1">
      <c r="D1051" s="2435">
        <v>2012</v>
      </c>
      <c r="E1051" s="2435"/>
      <c r="F1051" s="2435"/>
      <c r="G1051" s="2435"/>
      <c r="H1051" s="2435"/>
      <c r="I1051" s="2435"/>
      <c r="J1051" s="2435"/>
      <c r="K1051" s="2436"/>
      <c r="L1051" s="2436"/>
      <c r="M1051" s="2436"/>
      <c r="N1051" s="2436"/>
      <c r="O1051" s="2436"/>
      <c r="P1051" s="2436"/>
      <c r="Q1051" s="2436"/>
      <c r="R1051" s="2436"/>
      <c r="S1051" s="2436"/>
      <c r="T1051" s="2436"/>
      <c r="U1051" s="2436"/>
      <c r="V1051" s="2436"/>
      <c r="W1051" s="2436"/>
      <c r="X1051" s="2436"/>
      <c r="Y1051" s="2436"/>
      <c r="Z1051" s="2436"/>
      <c r="AA1051" s="2436"/>
      <c r="AB1051" s="2436"/>
      <c r="AC1051" s="2436"/>
      <c r="AD1051" s="2436"/>
      <c r="AE1051" s="2436"/>
      <c r="AF1051" s="2436"/>
      <c r="AG1051" s="2436"/>
    </row>
    <row r="1052" spans="4:33" ht="14.25" customHeight="1">
      <c r="D1052" s="2434">
        <v>2013</v>
      </c>
      <c r="E1052" s="2435"/>
      <c r="F1052" s="2435"/>
      <c r="G1052" s="2435"/>
      <c r="H1052" s="2435"/>
      <c r="I1052" s="2435"/>
      <c r="J1052" s="2435"/>
      <c r="K1052" s="2436"/>
      <c r="L1052" s="2436"/>
      <c r="M1052" s="2436"/>
      <c r="N1052" s="2436"/>
      <c r="O1052" s="2436"/>
      <c r="P1052" s="2436"/>
      <c r="Q1052" s="2436"/>
      <c r="R1052" s="2436"/>
      <c r="S1052" s="2436"/>
      <c r="T1052" s="2436"/>
      <c r="U1052" s="2436"/>
      <c r="V1052" s="2436"/>
      <c r="W1052" s="2436"/>
      <c r="X1052" s="2436"/>
      <c r="Y1052" s="2436"/>
      <c r="Z1052" s="2436"/>
      <c r="AA1052" s="2436"/>
      <c r="AB1052" s="2436"/>
      <c r="AC1052" s="2436"/>
      <c r="AD1052" s="2436"/>
      <c r="AE1052" s="2436"/>
      <c r="AF1052" s="2436"/>
      <c r="AG1052" s="2436"/>
    </row>
    <row r="1053" spans="4:33" ht="14.25" customHeight="1">
      <c r="D1053" s="2439" t="s">
        <v>3082</v>
      </c>
      <c r="E1053" s="2435"/>
      <c r="F1053" s="2435"/>
      <c r="G1053" s="2435"/>
      <c r="H1053" s="2435"/>
      <c r="I1053" s="2435"/>
      <c r="J1053" s="2435"/>
    </row>
    <row r="1054" spans="4:33" ht="14.25" customHeight="1">
      <c r="D1054" s="1461"/>
      <c r="E1054" s="1460"/>
      <c r="F1054" s="1460"/>
      <c r="G1054" s="1460"/>
      <c r="H1054" s="1460"/>
      <c r="I1054" s="1460"/>
      <c r="J1054" s="1460"/>
    </row>
    <row r="1055" spans="4:33" ht="14.25" customHeight="1">
      <c r="D1055" s="590" t="s">
        <v>2220</v>
      </c>
    </row>
    <row r="1057" spans="1:33" ht="14.25" customHeight="1">
      <c r="D1057" s="1871" t="s">
        <v>2221</v>
      </c>
      <c r="E1057" s="1826"/>
      <c r="F1057" s="1826"/>
      <c r="G1057" s="1826"/>
      <c r="H1057" s="1826"/>
      <c r="I1057" s="1826"/>
      <c r="J1057" s="1826"/>
      <c r="K1057" s="1826"/>
      <c r="L1057" s="1826"/>
      <c r="M1057" s="1826"/>
      <c r="N1057" s="1826"/>
      <c r="O1057" s="1826"/>
      <c r="P1057" s="1826"/>
      <c r="Q1057" s="1826"/>
      <c r="R1057" s="1826"/>
      <c r="S1057" s="1826"/>
      <c r="T1057" s="1826"/>
      <c r="U1057" s="1826"/>
      <c r="V1057" s="1826"/>
      <c r="W1057" s="1826"/>
      <c r="X1057" s="1826"/>
      <c r="Y1057" s="1826"/>
      <c r="Z1057" s="1826"/>
      <c r="AA1057" s="1826"/>
      <c r="AB1057" s="1826"/>
      <c r="AC1057" s="1826"/>
      <c r="AD1057" s="1826"/>
      <c r="AE1057" s="1826"/>
      <c r="AF1057" s="1826"/>
      <c r="AG1057" s="1826"/>
    </row>
    <row r="1058" spans="1:33" ht="14.25" customHeight="1" thickBot="1"/>
    <row r="1059" spans="1:33" ht="27" customHeight="1" thickBot="1">
      <c r="A1059" s="605">
        <v>31</v>
      </c>
      <c r="D1059" s="2313" t="s">
        <v>1808</v>
      </c>
      <c r="E1059" s="2313"/>
      <c r="F1059" s="2313"/>
      <c r="G1059" s="2313"/>
      <c r="H1059" s="2313"/>
      <c r="I1059" s="2313"/>
      <c r="J1059" s="2313"/>
      <c r="K1059" s="2313"/>
      <c r="L1059" s="2313"/>
      <c r="M1059" s="2313"/>
      <c r="N1059" s="2313" t="s">
        <v>1809</v>
      </c>
      <c r="O1059" s="2313"/>
      <c r="P1059" s="2313"/>
      <c r="Q1059" s="2313"/>
      <c r="R1059" s="2313"/>
      <c r="S1059" s="2313"/>
      <c r="T1059" s="2313"/>
      <c r="U1059" s="2313"/>
      <c r="V1059" s="2313"/>
      <c r="W1059" s="2313"/>
      <c r="X1059" s="2313" t="s">
        <v>2094</v>
      </c>
      <c r="Y1059" s="2313"/>
      <c r="Z1059" s="2313"/>
      <c r="AA1059" s="2313"/>
      <c r="AB1059" s="2313"/>
      <c r="AC1059" s="2313"/>
      <c r="AD1059" s="2313"/>
      <c r="AE1059" s="2313"/>
      <c r="AF1059" s="2313"/>
      <c r="AG1059" s="2313"/>
    </row>
    <row r="1060" spans="1:33" ht="27" customHeight="1" thickBot="1">
      <c r="D1060" s="1837" t="s">
        <v>2222</v>
      </c>
      <c r="E1060" s="1837"/>
      <c r="F1060" s="1837"/>
      <c r="G1060" s="1837"/>
      <c r="H1060" s="1837"/>
      <c r="I1060" s="1837"/>
      <c r="J1060" s="1837"/>
      <c r="K1060" s="1837"/>
      <c r="L1060" s="1837"/>
      <c r="M1060" s="1837"/>
      <c r="N1060" s="2333" t="e">
        <f>'Notes- SK Template'!#REF!</f>
        <v>#REF!</v>
      </c>
      <c r="O1060" s="2333" t="e">
        <f>'Notes- SK Template'!#REF!</f>
        <v>#REF!</v>
      </c>
      <c r="P1060" s="2333" t="e">
        <f>'Notes- SK Template'!#REF!</f>
        <v>#REF!</v>
      </c>
      <c r="Q1060" s="2333" t="e">
        <f>'Notes- SK Template'!#REF!</f>
        <v>#REF!</v>
      </c>
      <c r="R1060" s="2333" t="e">
        <f>'Notes- SK Template'!#REF!</f>
        <v>#REF!</v>
      </c>
      <c r="S1060" s="2333" t="e">
        <f>'Notes- SK Template'!#REF!</f>
        <v>#REF!</v>
      </c>
      <c r="T1060" s="2333" t="e">
        <f>'Notes- SK Template'!#REF!</f>
        <v>#REF!</v>
      </c>
      <c r="U1060" s="2333" t="e">
        <f>'Notes- SK Template'!#REF!</f>
        <v>#REF!</v>
      </c>
      <c r="V1060" s="2333" t="e">
        <f>'Notes- SK Template'!#REF!</f>
        <v>#REF!</v>
      </c>
      <c r="W1060" s="2333" t="e">
        <f>'Notes- SK Template'!#REF!</f>
        <v>#REF!</v>
      </c>
      <c r="X1060" s="2333" t="e">
        <f>'Notes- SK Template'!#REF!</f>
        <v>#REF!</v>
      </c>
      <c r="Y1060" s="2333" t="e">
        <f>'Notes- SK Template'!#REF!</f>
        <v>#REF!</v>
      </c>
      <c r="Z1060" s="2333" t="e">
        <f>'Notes- SK Template'!#REF!</f>
        <v>#REF!</v>
      </c>
      <c r="AA1060" s="2333" t="e">
        <f>'Notes- SK Template'!#REF!</f>
        <v>#REF!</v>
      </c>
      <c r="AB1060" s="2333" t="e">
        <f>'Notes- SK Template'!#REF!</f>
        <v>#REF!</v>
      </c>
      <c r="AC1060" s="2333" t="e">
        <f>'Notes- SK Template'!#REF!</f>
        <v>#REF!</v>
      </c>
      <c r="AD1060" s="2333" t="e">
        <f>'Notes- SK Template'!#REF!</f>
        <v>#REF!</v>
      </c>
      <c r="AE1060" s="2333" t="e">
        <f>'Notes- SK Template'!#REF!</f>
        <v>#REF!</v>
      </c>
      <c r="AF1060" s="2333" t="e">
        <f>'Notes- SK Template'!#REF!</f>
        <v>#REF!</v>
      </c>
      <c r="AG1060" s="2333" t="e">
        <f>'Notes- SK Template'!#REF!</f>
        <v>#REF!</v>
      </c>
    </row>
    <row r="1061" spans="1:33" ht="25.5" customHeight="1">
      <c r="D1061" s="2336" t="e">
        <f>'Notes- SK Template'!#REF!</f>
        <v>#REF!</v>
      </c>
      <c r="E1061" s="2336" t="e">
        <f>'Notes- SK Template'!#REF!</f>
        <v>#REF!</v>
      </c>
      <c r="F1061" s="2336" t="e">
        <f>'Notes- SK Template'!#REF!</f>
        <v>#REF!</v>
      </c>
      <c r="G1061" s="2336" t="e">
        <f>'Notes- SK Template'!#REF!</f>
        <v>#REF!</v>
      </c>
      <c r="H1061" s="2336" t="e">
        <f>'Notes- SK Template'!#REF!</f>
        <v>#REF!</v>
      </c>
      <c r="I1061" s="2336" t="e">
        <f>'Notes- SK Template'!#REF!</f>
        <v>#REF!</v>
      </c>
      <c r="J1061" s="2336" t="e">
        <f>'Notes- SK Template'!#REF!</f>
        <v>#REF!</v>
      </c>
      <c r="K1061" s="2336" t="e">
        <f>'Notes- SK Template'!#REF!</f>
        <v>#REF!</v>
      </c>
      <c r="L1061" s="2336" t="e">
        <f>'Notes- SK Template'!#REF!</f>
        <v>#REF!</v>
      </c>
      <c r="M1061" s="2336" t="e">
        <f>'Notes- SK Template'!#REF!</f>
        <v>#REF!</v>
      </c>
      <c r="N1061" s="1835" t="e">
        <f>'Notes- SK Template'!#REF!</f>
        <v>#REF!</v>
      </c>
      <c r="O1061" s="1835" t="e">
        <f>'Notes- SK Template'!#REF!</f>
        <v>#REF!</v>
      </c>
      <c r="P1061" s="1835" t="e">
        <f>'Notes- SK Template'!#REF!</f>
        <v>#REF!</v>
      </c>
      <c r="Q1061" s="1835" t="e">
        <f>'Notes- SK Template'!#REF!</f>
        <v>#REF!</v>
      </c>
      <c r="R1061" s="1835" t="e">
        <f>'Notes- SK Template'!#REF!</f>
        <v>#REF!</v>
      </c>
      <c r="S1061" s="1835" t="e">
        <f>'Notes- SK Template'!#REF!</f>
        <v>#REF!</v>
      </c>
      <c r="T1061" s="1835" t="e">
        <f>'Notes- SK Template'!#REF!</f>
        <v>#REF!</v>
      </c>
      <c r="U1061" s="1835" t="e">
        <f>'Notes- SK Template'!#REF!</f>
        <v>#REF!</v>
      </c>
      <c r="V1061" s="1835" t="e">
        <f>'Notes- SK Template'!#REF!</f>
        <v>#REF!</v>
      </c>
      <c r="W1061" s="1835" t="e">
        <f>'Notes- SK Template'!#REF!</f>
        <v>#REF!</v>
      </c>
      <c r="X1061" s="1835" t="e">
        <f>'Notes- SK Template'!#REF!</f>
        <v>#REF!</v>
      </c>
      <c r="Y1061" s="1835" t="e">
        <f>'Notes- SK Template'!#REF!</f>
        <v>#REF!</v>
      </c>
      <c r="Z1061" s="1835" t="e">
        <f>'Notes- SK Template'!#REF!</f>
        <v>#REF!</v>
      </c>
      <c r="AA1061" s="1835" t="e">
        <f>'Notes- SK Template'!#REF!</f>
        <v>#REF!</v>
      </c>
      <c r="AB1061" s="1835" t="e">
        <f>'Notes- SK Template'!#REF!</f>
        <v>#REF!</v>
      </c>
      <c r="AC1061" s="1835" t="e">
        <f>'Notes- SK Template'!#REF!</f>
        <v>#REF!</v>
      </c>
      <c r="AD1061" s="1835" t="e">
        <f>'Notes- SK Template'!#REF!</f>
        <v>#REF!</v>
      </c>
      <c r="AE1061" s="1835" t="e">
        <f>'Notes- SK Template'!#REF!</f>
        <v>#REF!</v>
      </c>
      <c r="AF1061" s="1835" t="e">
        <f>'Notes- SK Template'!#REF!</f>
        <v>#REF!</v>
      </c>
      <c r="AG1061" s="1835" t="e">
        <f>'Notes- SK Template'!#REF!</f>
        <v>#REF!</v>
      </c>
    </row>
    <row r="1062" spans="1:33" ht="25.5" customHeight="1" thickBot="1">
      <c r="D1062" s="2340" t="e">
        <f>'Notes- SK Template'!#REF!</f>
        <v>#REF!</v>
      </c>
      <c r="E1062" s="2340" t="e">
        <f>'Notes- SK Template'!#REF!</f>
        <v>#REF!</v>
      </c>
      <c r="F1062" s="2340" t="e">
        <f>'Notes- SK Template'!#REF!</f>
        <v>#REF!</v>
      </c>
      <c r="G1062" s="2340" t="e">
        <f>'Notes- SK Template'!#REF!</f>
        <v>#REF!</v>
      </c>
      <c r="H1062" s="2340" t="e">
        <f>'Notes- SK Template'!#REF!</f>
        <v>#REF!</v>
      </c>
      <c r="I1062" s="2340" t="e">
        <f>'Notes- SK Template'!#REF!</f>
        <v>#REF!</v>
      </c>
      <c r="J1062" s="2340" t="e">
        <f>'Notes- SK Template'!#REF!</f>
        <v>#REF!</v>
      </c>
      <c r="K1062" s="2340" t="e">
        <f>'Notes- SK Template'!#REF!</f>
        <v>#REF!</v>
      </c>
      <c r="L1062" s="2340" t="e">
        <f>'Notes- SK Template'!#REF!</f>
        <v>#REF!</v>
      </c>
      <c r="M1062" s="2340" t="e">
        <f>'Notes- SK Template'!#REF!</f>
        <v>#REF!</v>
      </c>
      <c r="N1062" s="2440" t="e">
        <f>'Notes- SK Template'!#REF!</f>
        <v>#REF!</v>
      </c>
      <c r="O1062" s="2440" t="e">
        <f>'Notes- SK Template'!#REF!</f>
        <v>#REF!</v>
      </c>
      <c r="P1062" s="2440" t="e">
        <f>'Notes- SK Template'!#REF!</f>
        <v>#REF!</v>
      </c>
      <c r="Q1062" s="2440" t="e">
        <f>'Notes- SK Template'!#REF!</f>
        <v>#REF!</v>
      </c>
      <c r="R1062" s="2440" t="e">
        <f>'Notes- SK Template'!#REF!</f>
        <v>#REF!</v>
      </c>
      <c r="S1062" s="2440" t="e">
        <f>'Notes- SK Template'!#REF!</f>
        <v>#REF!</v>
      </c>
      <c r="T1062" s="2440" t="e">
        <f>'Notes- SK Template'!#REF!</f>
        <v>#REF!</v>
      </c>
      <c r="U1062" s="2440" t="e">
        <f>'Notes- SK Template'!#REF!</f>
        <v>#REF!</v>
      </c>
      <c r="V1062" s="2440" t="e">
        <f>'Notes- SK Template'!#REF!</f>
        <v>#REF!</v>
      </c>
      <c r="W1062" s="2440" t="e">
        <f>'Notes- SK Template'!#REF!</f>
        <v>#REF!</v>
      </c>
      <c r="X1062" s="2440" t="e">
        <f>'Notes- SK Template'!#REF!</f>
        <v>#REF!</v>
      </c>
      <c r="Y1062" s="2440" t="e">
        <f>'Notes- SK Template'!#REF!</f>
        <v>#REF!</v>
      </c>
      <c r="Z1062" s="2440" t="e">
        <f>'Notes- SK Template'!#REF!</f>
        <v>#REF!</v>
      </c>
      <c r="AA1062" s="2440" t="e">
        <f>'Notes- SK Template'!#REF!</f>
        <v>#REF!</v>
      </c>
      <c r="AB1062" s="2440" t="e">
        <f>'Notes- SK Template'!#REF!</f>
        <v>#REF!</v>
      </c>
      <c r="AC1062" s="2440" t="e">
        <f>'Notes- SK Template'!#REF!</f>
        <v>#REF!</v>
      </c>
      <c r="AD1062" s="2440" t="e">
        <f>'Notes- SK Template'!#REF!</f>
        <v>#REF!</v>
      </c>
      <c r="AE1062" s="2440" t="e">
        <f>'Notes- SK Template'!#REF!</f>
        <v>#REF!</v>
      </c>
      <c r="AF1062" s="2440" t="e">
        <f>'Notes- SK Template'!#REF!</f>
        <v>#REF!</v>
      </c>
      <c r="AG1062" s="2440" t="e">
        <f>'Notes- SK Template'!#REF!</f>
        <v>#REF!</v>
      </c>
    </row>
    <row r="1063" spans="1:33" ht="27" customHeight="1" thickBot="1">
      <c r="D1063" s="1837" t="s">
        <v>2223</v>
      </c>
      <c r="E1063" s="1837"/>
      <c r="F1063" s="1837"/>
      <c r="G1063" s="1837"/>
      <c r="H1063" s="1837"/>
      <c r="I1063" s="1837"/>
      <c r="J1063" s="1837"/>
      <c r="K1063" s="1837"/>
      <c r="L1063" s="1837"/>
      <c r="M1063" s="1837"/>
      <c r="N1063" s="2333" t="e">
        <f>'Notes- SK Template'!#REF!</f>
        <v>#REF!</v>
      </c>
      <c r="O1063" s="2333" t="e">
        <f>'Notes- SK Template'!#REF!</f>
        <v>#REF!</v>
      </c>
      <c r="P1063" s="2333" t="e">
        <f>'Notes- SK Template'!#REF!</f>
        <v>#REF!</v>
      </c>
      <c r="Q1063" s="2333" t="e">
        <f>'Notes- SK Template'!#REF!</f>
        <v>#REF!</v>
      </c>
      <c r="R1063" s="2333" t="e">
        <f>'Notes- SK Template'!#REF!</f>
        <v>#REF!</v>
      </c>
      <c r="S1063" s="2333" t="e">
        <f>'Notes- SK Template'!#REF!</f>
        <v>#REF!</v>
      </c>
      <c r="T1063" s="2333" t="e">
        <f>'Notes- SK Template'!#REF!</f>
        <v>#REF!</v>
      </c>
      <c r="U1063" s="2333" t="e">
        <f>'Notes- SK Template'!#REF!</f>
        <v>#REF!</v>
      </c>
      <c r="V1063" s="2333" t="e">
        <f>'Notes- SK Template'!#REF!</f>
        <v>#REF!</v>
      </c>
      <c r="W1063" s="2333" t="e">
        <f>'Notes- SK Template'!#REF!</f>
        <v>#REF!</v>
      </c>
      <c r="X1063" s="2333" t="e">
        <f>'Notes- SK Template'!#REF!</f>
        <v>#REF!</v>
      </c>
      <c r="Y1063" s="2333" t="e">
        <f>'Notes- SK Template'!#REF!</f>
        <v>#REF!</v>
      </c>
      <c r="Z1063" s="2333" t="e">
        <f>'Notes- SK Template'!#REF!</f>
        <v>#REF!</v>
      </c>
      <c r="AA1063" s="2333" t="e">
        <f>'Notes- SK Template'!#REF!</f>
        <v>#REF!</v>
      </c>
      <c r="AB1063" s="2333" t="e">
        <f>'Notes- SK Template'!#REF!</f>
        <v>#REF!</v>
      </c>
      <c r="AC1063" s="2333" t="e">
        <f>'Notes- SK Template'!#REF!</f>
        <v>#REF!</v>
      </c>
      <c r="AD1063" s="2333" t="e">
        <f>'Notes- SK Template'!#REF!</f>
        <v>#REF!</v>
      </c>
      <c r="AE1063" s="2333" t="e">
        <f>'Notes- SK Template'!#REF!</f>
        <v>#REF!</v>
      </c>
      <c r="AF1063" s="2333" t="e">
        <f>'Notes- SK Template'!#REF!</f>
        <v>#REF!</v>
      </c>
      <c r="AG1063" s="2333" t="e">
        <f>'Notes- SK Template'!#REF!</f>
        <v>#REF!</v>
      </c>
    </row>
    <row r="1064" spans="1:33" ht="25.5" customHeight="1">
      <c r="D1064" s="2336" t="e">
        <f>'Notes- SK Template'!#REF!</f>
        <v>#REF!</v>
      </c>
      <c r="E1064" s="2336" t="e">
        <f>'Notes- SK Template'!#REF!</f>
        <v>#REF!</v>
      </c>
      <c r="F1064" s="2336" t="e">
        <f>'Notes- SK Template'!#REF!</f>
        <v>#REF!</v>
      </c>
      <c r="G1064" s="2336" t="e">
        <f>'Notes- SK Template'!#REF!</f>
        <v>#REF!</v>
      </c>
      <c r="H1064" s="2336" t="e">
        <f>'Notes- SK Template'!#REF!</f>
        <v>#REF!</v>
      </c>
      <c r="I1064" s="2336" t="e">
        <f>'Notes- SK Template'!#REF!</f>
        <v>#REF!</v>
      </c>
      <c r="J1064" s="2336" t="e">
        <f>'Notes- SK Template'!#REF!</f>
        <v>#REF!</v>
      </c>
      <c r="K1064" s="2336" t="e">
        <f>'Notes- SK Template'!#REF!</f>
        <v>#REF!</v>
      </c>
      <c r="L1064" s="2336" t="e">
        <f>'Notes- SK Template'!#REF!</f>
        <v>#REF!</v>
      </c>
      <c r="M1064" s="2336" t="e">
        <f>'Notes- SK Template'!#REF!</f>
        <v>#REF!</v>
      </c>
      <c r="N1064" s="1835" t="e">
        <f>'Notes- SK Template'!#REF!</f>
        <v>#REF!</v>
      </c>
      <c r="O1064" s="1835" t="e">
        <f>'Notes- SK Template'!#REF!</f>
        <v>#REF!</v>
      </c>
      <c r="P1064" s="1835" t="e">
        <f>'Notes- SK Template'!#REF!</f>
        <v>#REF!</v>
      </c>
      <c r="Q1064" s="1835" t="e">
        <f>'Notes- SK Template'!#REF!</f>
        <v>#REF!</v>
      </c>
      <c r="R1064" s="1835" t="e">
        <f>'Notes- SK Template'!#REF!</f>
        <v>#REF!</v>
      </c>
      <c r="S1064" s="1835" t="e">
        <f>'Notes- SK Template'!#REF!</f>
        <v>#REF!</v>
      </c>
      <c r="T1064" s="1835" t="e">
        <f>'Notes- SK Template'!#REF!</f>
        <v>#REF!</v>
      </c>
      <c r="U1064" s="1835" t="e">
        <f>'Notes- SK Template'!#REF!</f>
        <v>#REF!</v>
      </c>
      <c r="V1064" s="1835" t="e">
        <f>'Notes- SK Template'!#REF!</f>
        <v>#REF!</v>
      </c>
      <c r="W1064" s="1835" t="e">
        <f>'Notes- SK Template'!#REF!</f>
        <v>#REF!</v>
      </c>
      <c r="X1064" s="1835" t="e">
        <f>'Notes- SK Template'!#REF!</f>
        <v>#REF!</v>
      </c>
      <c r="Y1064" s="1835" t="e">
        <f>'Notes- SK Template'!#REF!</f>
        <v>#REF!</v>
      </c>
      <c r="Z1064" s="1835" t="e">
        <f>'Notes- SK Template'!#REF!</f>
        <v>#REF!</v>
      </c>
      <c r="AA1064" s="1835" t="e">
        <f>'Notes- SK Template'!#REF!</f>
        <v>#REF!</v>
      </c>
      <c r="AB1064" s="1835" t="e">
        <f>'Notes- SK Template'!#REF!</f>
        <v>#REF!</v>
      </c>
      <c r="AC1064" s="1835" t="e">
        <f>'Notes- SK Template'!#REF!</f>
        <v>#REF!</v>
      </c>
      <c r="AD1064" s="1835" t="e">
        <f>'Notes- SK Template'!#REF!</f>
        <v>#REF!</v>
      </c>
      <c r="AE1064" s="1835" t="e">
        <f>'Notes- SK Template'!#REF!</f>
        <v>#REF!</v>
      </c>
      <c r="AF1064" s="1835" t="e">
        <f>'Notes- SK Template'!#REF!</f>
        <v>#REF!</v>
      </c>
      <c r="AG1064" s="1835" t="e">
        <f>'Notes- SK Template'!#REF!</f>
        <v>#REF!</v>
      </c>
    </row>
    <row r="1065" spans="1:33" ht="25.5" customHeight="1" thickBot="1">
      <c r="D1065" s="2340" t="e">
        <f>'Notes- SK Template'!#REF!</f>
        <v>#REF!</v>
      </c>
      <c r="E1065" s="2340" t="e">
        <f>'Notes- SK Template'!#REF!</f>
        <v>#REF!</v>
      </c>
      <c r="F1065" s="2340" t="e">
        <f>'Notes- SK Template'!#REF!</f>
        <v>#REF!</v>
      </c>
      <c r="G1065" s="2340" t="e">
        <f>'Notes- SK Template'!#REF!</f>
        <v>#REF!</v>
      </c>
      <c r="H1065" s="2340" t="e">
        <f>'Notes- SK Template'!#REF!</f>
        <v>#REF!</v>
      </c>
      <c r="I1065" s="2340" t="e">
        <f>'Notes- SK Template'!#REF!</f>
        <v>#REF!</v>
      </c>
      <c r="J1065" s="2340" t="e">
        <f>'Notes- SK Template'!#REF!</f>
        <v>#REF!</v>
      </c>
      <c r="K1065" s="2340" t="e">
        <f>'Notes- SK Template'!#REF!</f>
        <v>#REF!</v>
      </c>
      <c r="L1065" s="2340" t="e">
        <f>'Notes- SK Template'!#REF!</f>
        <v>#REF!</v>
      </c>
      <c r="M1065" s="2340" t="e">
        <f>'Notes- SK Template'!#REF!</f>
        <v>#REF!</v>
      </c>
      <c r="N1065" s="2440" t="e">
        <f>'Notes- SK Template'!#REF!</f>
        <v>#REF!</v>
      </c>
      <c r="O1065" s="2440" t="e">
        <f>'Notes- SK Template'!#REF!</f>
        <v>#REF!</v>
      </c>
      <c r="P1065" s="2440" t="e">
        <f>'Notes- SK Template'!#REF!</f>
        <v>#REF!</v>
      </c>
      <c r="Q1065" s="2440" t="e">
        <f>'Notes- SK Template'!#REF!</f>
        <v>#REF!</v>
      </c>
      <c r="R1065" s="2440" t="e">
        <f>'Notes- SK Template'!#REF!</f>
        <v>#REF!</v>
      </c>
      <c r="S1065" s="2440" t="e">
        <f>'Notes- SK Template'!#REF!</f>
        <v>#REF!</v>
      </c>
      <c r="T1065" s="2440" t="e">
        <f>'Notes- SK Template'!#REF!</f>
        <v>#REF!</v>
      </c>
      <c r="U1065" s="2440" t="e">
        <f>'Notes- SK Template'!#REF!</f>
        <v>#REF!</v>
      </c>
      <c r="V1065" s="2440" t="e">
        <f>'Notes- SK Template'!#REF!</f>
        <v>#REF!</v>
      </c>
      <c r="W1065" s="2440" t="e">
        <f>'Notes- SK Template'!#REF!</f>
        <v>#REF!</v>
      </c>
      <c r="X1065" s="2440" t="e">
        <f>'Notes- SK Template'!#REF!</f>
        <v>#REF!</v>
      </c>
      <c r="Y1065" s="2440" t="e">
        <f>'Notes- SK Template'!#REF!</f>
        <v>#REF!</v>
      </c>
      <c r="Z1065" s="2440" t="e">
        <f>'Notes- SK Template'!#REF!</f>
        <v>#REF!</v>
      </c>
      <c r="AA1065" s="2440" t="e">
        <f>'Notes- SK Template'!#REF!</f>
        <v>#REF!</v>
      </c>
      <c r="AB1065" s="2440" t="e">
        <f>'Notes- SK Template'!#REF!</f>
        <v>#REF!</v>
      </c>
      <c r="AC1065" s="2440" t="e">
        <f>'Notes- SK Template'!#REF!</f>
        <v>#REF!</v>
      </c>
      <c r="AD1065" s="2440" t="e">
        <f>'Notes- SK Template'!#REF!</f>
        <v>#REF!</v>
      </c>
      <c r="AE1065" s="2440" t="e">
        <f>'Notes- SK Template'!#REF!</f>
        <v>#REF!</v>
      </c>
      <c r="AF1065" s="2440" t="e">
        <f>'Notes- SK Template'!#REF!</f>
        <v>#REF!</v>
      </c>
      <c r="AG1065" s="2440" t="e">
        <f>'Notes- SK Template'!#REF!</f>
        <v>#REF!</v>
      </c>
    </row>
    <row r="1066" spans="1:33" ht="27" customHeight="1" thickBot="1">
      <c r="D1066" s="1837" t="s">
        <v>2224</v>
      </c>
      <c r="E1066" s="1837"/>
      <c r="F1066" s="1837"/>
      <c r="G1066" s="1837"/>
      <c r="H1066" s="1837"/>
      <c r="I1066" s="1837"/>
      <c r="J1066" s="1837"/>
      <c r="K1066" s="1837"/>
      <c r="L1066" s="1837"/>
      <c r="M1066" s="1837"/>
      <c r="N1066" s="2333" t="e">
        <f>'Notes- SK Template'!#REF!</f>
        <v>#REF!</v>
      </c>
      <c r="O1066" s="2333" t="e">
        <f>'Notes- SK Template'!#REF!</f>
        <v>#REF!</v>
      </c>
      <c r="P1066" s="2333" t="e">
        <f>'Notes- SK Template'!#REF!</f>
        <v>#REF!</v>
      </c>
      <c r="Q1066" s="2333" t="e">
        <f>'Notes- SK Template'!#REF!</f>
        <v>#REF!</v>
      </c>
      <c r="R1066" s="2333" t="e">
        <f>'Notes- SK Template'!#REF!</f>
        <v>#REF!</v>
      </c>
      <c r="S1066" s="2333" t="e">
        <f>'Notes- SK Template'!#REF!</f>
        <v>#REF!</v>
      </c>
      <c r="T1066" s="2333" t="e">
        <f>'Notes- SK Template'!#REF!</f>
        <v>#REF!</v>
      </c>
      <c r="U1066" s="2333" t="e">
        <f>'Notes- SK Template'!#REF!</f>
        <v>#REF!</v>
      </c>
      <c r="V1066" s="2333" t="e">
        <f>'Notes- SK Template'!#REF!</f>
        <v>#REF!</v>
      </c>
      <c r="W1066" s="2333" t="e">
        <f>'Notes- SK Template'!#REF!</f>
        <v>#REF!</v>
      </c>
      <c r="X1066" s="2333" t="e">
        <f>'Notes- SK Template'!#REF!</f>
        <v>#REF!</v>
      </c>
      <c r="Y1066" s="2333" t="e">
        <f>'Notes- SK Template'!#REF!</f>
        <v>#REF!</v>
      </c>
      <c r="Z1066" s="2333" t="e">
        <f>'Notes- SK Template'!#REF!</f>
        <v>#REF!</v>
      </c>
      <c r="AA1066" s="2333" t="e">
        <f>'Notes- SK Template'!#REF!</f>
        <v>#REF!</v>
      </c>
      <c r="AB1066" s="2333" t="e">
        <f>'Notes- SK Template'!#REF!</f>
        <v>#REF!</v>
      </c>
      <c r="AC1066" s="2333" t="e">
        <f>'Notes- SK Template'!#REF!</f>
        <v>#REF!</v>
      </c>
      <c r="AD1066" s="2333" t="e">
        <f>'Notes- SK Template'!#REF!</f>
        <v>#REF!</v>
      </c>
      <c r="AE1066" s="2333" t="e">
        <f>'Notes- SK Template'!#REF!</f>
        <v>#REF!</v>
      </c>
      <c r="AF1066" s="2333" t="e">
        <f>'Notes- SK Template'!#REF!</f>
        <v>#REF!</v>
      </c>
      <c r="AG1066" s="2333" t="e">
        <f>'Notes- SK Template'!#REF!</f>
        <v>#REF!</v>
      </c>
    </row>
    <row r="1067" spans="1:33" ht="25.5" customHeight="1">
      <c r="D1067" s="2336" t="e">
        <f>'Notes- SK Template'!#REF!</f>
        <v>#REF!</v>
      </c>
      <c r="E1067" s="2336" t="e">
        <f>'Notes- SK Template'!#REF!</f>
        <v>#REF!</v>
      </c>
      <c r="F1067" s="2336" t="e">
        <f>'Notes- SK Template'!#REF!</f>
        <v>#REF!</v>
      </c>
      <c r="G1067" s="2336" t="e">
        <f>'Notes- SK Template'!#REF!</f>
        <v>#REF!</v>
      </c>
      <c r="H1067" s="2336" t="e">
        <f>'Notes- SK Template'!#REF!</f>
        <v>#REF!</v>
      </c>
      <c r="I1067" s="2336" t="e">
        <f>'Notes- SK Template'!#REF!</f>
        <v>#REF!</v>
      </c>
      <c r="J1067" s="2336" t="e">
        <f>'Notes- SK Template'!#REF!</f>
        <v>#REF!</v>
      </c>
      <c r="K1067" s="2336" t="e">
        <f>'Notes- SK Template'!#REF!</f>
        <v>#REF!</v>
      </c>
      <c r="L1067" s="2336" t="e">
        <f>'Notes- SK Template'!#REF!</f>
        <v>#REF!</v>
      </c>
      <c r="M1067" s="2336" t="e">
        <f>'Notes- SK Template'!#REF!</f>
        <v>#REF!</v>
      </c>
      <c r="N1067" s="1835" t="e">
        <f>'Notes- SK Template'!#REF!</f>
        <v>#REF!</v>
      </c>
      <c r="O1067" s="1835" t="e">
        <f>'Notes- SK Template'!#REF!</f>
        <v>#REF!</v>
      </c>
      <c r="P1067" s="1835" t="e">
        <f>'Notes- SK Template'!#REF!</f>
        <v>#REF!</v>
      </c>
      <c r="Q1067" s="1835" t="e">
        <f>'Notes- SK Template'!#REF!</f>
        <v>#REF!</v>
      </c>
      <c r="R1067" s="1835" t="e">
        <f>'Notes- SK Template'!#REF!</f>
        <v>#REF!</v>
      </c>
      <c r="S1067" s="1835" t="e">
        <f>'Notes- SK Template'!#REF!</f>
        <v>#REF!</v>
      </c>
      <c r="T1067" s="1835" t="e">
        <f>'Notes- SK Template'!#REF!</f>
        <v>#REF!</v>
      </c>
      <c r="U1067" s="1835" t="e">
        <f>'Notes- SK Template'!#REF!</f>
        <v>#REF!</v>
      </c>
      <c r="V1067" s="1835" t="e">
        <f>'Notes- SK Template'!#REF!</f>
        <v>#REF!</v>
      </c>
      <c r="W1067" s="1835" t="e">
        <f>'Notes- SK Template'!#REF!</f>
        <v>#REF!</v>
      </c>
      <c r="X1067" s="1835" t="e">
        <f>'Notes- SK Template'!#REF!</f>
        <v>#REF!</v>
      </c>
      <c r="Y1067" s="1835" t="e">
        <f>'Notes- SK Template'!#REF!</f>
        <v>#REF!</v>
      </c>
      <c r="Z1067" s="1835" t="e">
        <f>'Notes- SK Template'!#REF!</f>
        <v>#REF!</v>
      </c>
      <c r="AA1067" s="1835" t="e">
        <f>'Notes- SK Template'!#REF!</f>
        <v>#REF!</v>
      </c>
      <c r="AB1067" s="1835" t="e">
        <f>'Notes- SK Template'!#REF!</f>
        <v>#REF!</v>
      </c>
      <c r="AC1067" s="1835" t="e">
        <f>'Notes- SK Template'!#REF!</f>
        <v>#REF!</v>
      </c>
      <c r="AD1067" s="1835" t="e">
        <f>'Notes- SK Template'!#REF!</f>
        <v>#REF!</v>
      </c>
      <c r="AE1067" s="1835" t="e">
        <f>'Notes- SK Template'!#REF!</f>
        <v>#REF!</v>
      </c>
      <c r="AF1067" s="1835" t="e">
        <f>'Notes- SK Template'!#REF!</f>
        <v>#REF!</v>
      </c>
      <c r="AG1067" s="1835" t="e">
        <f>'Notes- SK Template'!#REF!</f>
        <v>#REF!</v>
      </c>
    </row>
    <row r="1068" spans="1:33" ht="25.5" customHeight="1">
      <c r="D1068" s="2336" t="e">
        <f>'Notes- SK Template'!#REF!</f>
        <v>#REF!</v>
      </c>
      <c r="E1068" s="2336" t="e">
        <f>'Notes- SK Template'!#REF!</f>
        <v>#REF!</v>
      </c>
      <c r="F1068" s="2336" t="e">
        <f>'Notes- SK Template'!#REF!</f>
        <v>#REF!</v>
      </c>
      <c r="G1068" s="2336" t="e">
        <f>'Notes- SK Template'!#REF!</f>
        <v>#REF!</v>
      </c>
      <c r="H1068" s="2336" t="e">
        <f>'Notes- SK Template'!#REF!</f>
        <v>#REF!</v>
      </c>
      <c r="I1068" s="2336" t="e">
        <f>'Notes- SK Template'!#REF!</f>
        <v>#REF!</v>
      </c>
      <c r="J1068" s="2336" t="e">
        <f>'Notes- SK Template'!#REF!</f>
        <v>#REF!</v>
      </c>
      <c r="K1068" s="2336" t="e">
        <f>'Notes- SK Template'!#REF!</f>
        <v>#REF!</v>
      </c>
      <c r="L1068" s="2336" t="e">
        <f>'Notes- SK Template'!#REF!</f>
        <v>#REF!</v>
      </c>
      <c r="M1068" s="2336" t="e">
        <f>'Notes- SK Template'!#REF!</f>
        <v>#REF!</v>
      </c>
      <c r="N1068" s="1835" t="e">
        <f>'Notes- SK Template'!#REF!</f>
        <v>#REF!</v>
      </c>
      <c r="O1068" s="1835" t="e">
        <f>'Notes- SK Template'!#REF!</f>
        <v>#REF!</v>
      </c>
      <c r="P1068" s="1835" t="e">
        <f>'Notes- SK Template'!#REF!</f>
        <v>#REF!</v>
      </c>
      <c r="Q1068" s="1835" t="e">
        <f>'Notes- SK Template'!#REF!</f>
        <v>#REF!</v>
      </c>
      <c r="R1068" s="1835" t="e">
        <f>'Notes- SK Template'!#REF!</f>
        <v>#REF!</v>
      </c>
      <c r="S1068" s="1835" t="e">
        <f>'Notes- SK Template'!#REF!</f>
        <v>#REF!</v>
      </c>
      <c r="T1068" s="1835" t="e">
        <f>'Notes- SK Template'!#REF!</f>
        <v>#REF!</v>
      </c>
      <c r="U1068" s="1835" t="e">
        <f>'Notes- SK Template'!#REF!</f>
        <v>#REF!</v>
      </c>
      <c r="V1068" s="1835" t="e">
        <f>'Notes- SK Template'!#REF!</f>
        <v>#REF!</v>
      </c>
      <c r="W1068" s="1835" t="e">
        <f>'Notes- SK Template'!#REF!</f>
        <v>#REF!</v>
      </c>
      <c r="X1068" s="1835" t="e">
        <f>'Notes- SK Template'!#REF!</f>
        <v>#REF!</v>
      </c>
      <c r="Y1068" s="1835" t="e">
        <f>'Notes- SK Template'!#REF!</f>
        <v>#REF!</v>
      </c>
      <c r="Z1068" s="1835" t="e">
        <f>'Notes- SK Template'!#REF!</f>
        <v>#REF!</v>
      </c>
      <c r="AA1068" s="1835" t="e">
        <f>'Notes- SK Template'!#REF!</f>
        <v>#REF!</v>
      </c>
      <c r="AB1068" s="1835" t="e">
        <f>'Notes- SK Template'!#REF!</f>
        <v>#REF!</v>
      </c>
      <c r="AC1068" s="1835" t="e">
        <f>'Notes- SK Template'!#REF!</f>
        <v>#REF!</v>
      </c>
      <c r="AD1068" s="1835" t="e">
        <f>'Notes- SK Template'!#REF!</f>
        <v>#REF!</v>
      </c>
      <c r="AE1068" s="1835" t="e">
        <f>'Notes- SK Template'!#REF!</f>
        <v>#REF!</v>
      </c>
      <c r="AF1068" s="1835" t="e">
        <f>'Notes- SK Template'!#REF!</f>
        <v>#REF!</v>
      </c>
      <c r="AG1068" s="1835" t="e">
        <f>'Notes- SK Template'!#REF!</f>
        <v>#REF!</v>
      </c>
    </row>
    <row r="1069" spans="1:33" ht="25.5" customHeight="1" thickBot="1">
      <c r="D1069" s="2340" t="e">
        <f>'Notes- SK Template'!#REF!</f>
        <v>#REF!</v>
      </c>
      <c r="E1069" s="2340" t="e">
        <f>'Notes- SK Template'!#REF!</f>
        <v>#REF!</v>
      </c>
      <c r="F1069" s="2340" t="e">
        <f>'Notes- SK Template'!#REF!</f>
        <v>#REF!</v>
      </c>
      <c r="G1069" s="2340" t="e">
        <f>'Notes- SK Template'!#REF!</f>
        <v>#REF!</v>
      </c>
      <c r="H1069" s="2340" t="e">
        <f>'Notes- SK Template'!#REF!</f>
        <v>#REF!</v>
      </c>
      <c r="I1069" s="2340" t="e">
        <f>'Notes- SK Template'!#REF!</f>
        <v>#REF!</v>
      </c>
      <c r="J1069" s="2340" t="e">
        <f>'Notes- SK Template'!#REF!</f>
        <v>#REF!</v>
      </c>
      <c r="K1069" s="2340" t="e">
        <f>'Notes- SK Template'!#REF!</f>
        <v>#REF!</v>
      </c>
      <c r="L1069" s="2340" t="e">
        <f>'Notes- SK Template'!#REF!</f>
        <v>#REF!</v>
      </c>
      <c r="M1069" s="2340" t="e">
        <f>'Notes- SK Template'!#REF!</f>
        <v>#REF!</v>
      </c>
      <c r="N1069" s="2440" t="e">
        <f>'Notes- SK Template'!#REF!</f>
        <v>#REF!</v>
      </c>
      <c r="O1069" s="2440" t="e">
        <f>'Notes- SK Template'!#REF!</f>
        <v>#REF!</v>
      </c>
      <c r="P1069" s="2440" t="e">
        <f>'Notes- SK Template'!#REF!</f>
        <v>#REF!</v>
      </c>
      <c r="Q1069" s="2440" t="e">
        <f>'Notes- SK Template'!#REF!</f>
        <v>#REF!</v>
      </c>
      <c r="R1069" s="2440" t="e">
        <f>'Notes- SK Template'!#REF!</f>
        <v>#REF!</v>
      </c>
      <c r="S1069" s="2440" t="e">
        <f>'Notes- SK Template'!#REF!</f>
        <v>#REF!</v>
      </c>
      <c r="T1069" s="2440" t="e">
        <f>'Notes- SK Template'!#REF!</f>
        <v>#REF!</v>
      </c>
      <c r="U1069" s="2440" t="e">
        <f>'Notes- SK Template'!#REF!</f>
        <v>#REF!</v>
      </c>
      <c r="V1069" s="2440" t="e">
        <f>'Notes- SK Template'!#REF!</f>
        <v>#REF!</v>
      </c>
      <c r="W1069" s="2440" t="e">
        <f>'Notes- SK Template'!#REF!</f>
        <v>#REF!</v>
      </c>
      <c r="X1069" s="2440" t="e">
        <f>'Notes- SK Template'!#REF!</f>
        <v>#REF!</v>
      </c>
      <c r="Y1069" s="2440" t="e">
        <f>'Notes- SK Template'!#REF!</f>
        <v>#REF!</v>
      </c>
      <c r="Z1069" s="2440" t="e">
        <f>'Notes- SK Template'!#REF!</f>
        <v>#REF!</v>
      </c>
      <c r="AA1069" s="2440" t="e">
        <f>'Notes- SK Template'!#REF!</f>
        <v>#REF!</v>
      </c>
      <c r="AB1069" s="2440" t="e">
        <f>'Notes- SK Template'!#REF!</f>
        <v>#REF!</v>
      </c>
      <c r="AC1069" s="2440" t="e">
        <f>'Notes- SK Template'!#REF!</f>
        <v>#REF!</v>
      </c>
      <c r="AD1069" s="2440" t="e">
        <f>'Notes- SK Template'!#REF!</f>
        <v>#REF!</v>
      </c>
      <c r="AE1069" s="2440" t="e">
        <f>'Notes- SK Template'!#REF!</f>
        <v>#REF!</v>
      </c>
      <c r="AF1069" s="2440" t="e">
        <f>'Notes- SK Template'!#REF!</f>
        <v>#REF!</v>
      </c>
      <c r="AG1069" s="2440" t="e">
        <f>'Notes- SK Template'!#REF!</f>
        <v>#REF!</v>
      </c>
    </row>
    <row r="1070" spans="1:33" ht="27" customHeight="1" thickBot="1">
      <c r="D1070" s="1837" t="s">
        <v>2225</v>
      </c>
      <c r="E1070" s="1837"/>
      <c r="F1070" s="1837"/>
      <c r="G1070" s="1837"/>
      <c r="H1070" s="1837"/>
      <c r="I1070" s="1837"/>
      <c r="J1070" s="1837"/>
      <c r="K1070" s="1837"/>
      <c r="L1070" s="1837"/>
      <c r="M1070" s="1837"/>
      <c r="N1070" s="2333" t="e">
        <f>'Notes- SK Template'!#REF!</f>
        <v>#REF!</v>
      </c>
      <c r="O1070" s="2333" t="e">
        <f>'Notes- SK Template'!#REF!</f>
        <v>#REF!</v>
      </c>
      <c r="P1070" s="2333" t="e">
        <f>'Notes- SK Template'!#REF!</f>
        <v>#REF!</v>
      </c>
      <c r="Q1070" s="2333" t="e">
        <f>'Notes- SK Template'!#REF!</f>
        <v>#REF!</v>
      </c>
      <c r="R1070" s="2333" t="e">
        <f>'Notes- SK Template'!#REF!</f>
        <v>#REF!</v>
      </c>
      <c r="S1070" s="2333" t="e">
        <f>'Notes- SK Template'!#REF!</f>
        <v>#REF!</v>
      </c>
      <c r="T1070" s="2333" t="e">
        <f>'Notes- SK Template'!#REF!</f>
        <v>#REF!</v>
      </c>
      <c r="U1070" s="2333" t="e">
        <f>'Notes- SK Template'!#REF!</f>
        <v>#REF!</v>
      </c>
      <c r="V1070" s="2333" t="e">
        <f>'Notes- SK Template'!#REF!</f>
        <v>#REF!</v>
      </c>
      <c r="W1070" s="2333" t="e">
        <f>'Notes- SK Template'!#REF!</f>
        <v>#REF!</v>
      </c>
      <c r="X1070" s="2333" t="e">
        <f>'Notes- SK Template'!#REF!</f>
        <v>#REF!</v>
      </c>
      <c r="Y1070" s="2333" t="e">
        <f>'Notes- SK Template'!#REF!</f>
        <v>#REF!</v>
      </c>
      <c r="Z1070" s="2333" t="e">
        <f>'Notes- SK Template'!#REF!</f>
        <v>#REF!</v>
      </c>
      <c r="AA1070" s="2333" t="e">
        <f>'Notes- SK Template'!#REF!</f>
        <v>#REF!</v>
      </c>
      <c r="AB1070" s="2333" t="e">
        <f>'Notes- SK Template'!#REF!</f>
        <v>#REF!</v>
      </c>
      <c r="AC1070" s="2333" t="e">
        <f>'Notes- SK Template'!#REF!</f>
        <v>#REF!</v>
      </c>
      <c r="AD1070" s="2333" t="e">
        <f>'Notes- SK Template'!#REF!</f>
        <v>#REF!</v>
      </c>
      <c r="AE1070" s="2333" t="e">
        <f>'Notes- SK Template'!#REF!</f>
        <v>#REF!</v>
      </c>
      <c r="AF1070" s="2333" t="e">
        <f>'Notes- SK Template'!#REF!</f>
        <v>#REF!</v>
      </c>
      <c r="AG1070" s="2333" t="e">
        <f>'Notes- SK Template'!#REF!</f>
        <v>#REF!</v>
      </c>
    </row>
    <row r="1071" spans="1:33" ht="25.5" customHeight="1">
      <c r="D1071" s="2336" t="e">
        <f>'Notes- SK Template'!#REF!</f>
        <v>#REF!</v>
      </c>
      <c r="E1071" s="2336" t="e">
        <f>'Notes- SK Template'!#REF!</f>
        <v>#REF!</v>
      </c>
      <c r="F1071" s="2336" t="e">
        <f>'Notes- SK Template'!#REF!</f>
        <v>#REF!</v>
      </c>
      <c r="G1071" s="2336" t="e">
        <f>'Notes- SK Template'!#REF!</f>
        <v>#REF!</v>
      </c>
      <c r="H1071" s="2336" t="e">
        <f>'Notes- SK Template'!#REF!</f>
        <v>#REF!</v>
      </c>
      <c r="I1071" s="2336" t="e">
        <f>'Notes- SK Template'!#REF!</f>
        <v>#REF!</v>
      </c>
      <c r="J1071" s="2336" t="e">
        <f>'Notes- SK Template'!#REF!</f>
        <v>#REF!</v>
      </c>
      <c r="K1071" s="2336" t="e">
        <f>'Notes- SK Template'!#REF!</f>
        <v>#REF!</v>
      </c>
      <c r="L1071" s="2336" t="e">
        <f>'Notes- SK Template'!#REF!</f>
        <v>#REF!</v>
      </c>
      <c r="M1071" s="2336" t="e">
        <f>'Notes- SK Template'!#REF!</f>
        <v>#REF!</v>
      </c>
      <c r="N1071" s="1835" t="e">
        <f>'Notes- SK Template'!#REF!</f>
        <v>#REF!</v>
      </c>
      <c r="O1071" s="1835" t="e">
        <f>'Notes- SK Template'!#REF!</f>
        <v>#REF!</v>
      </c>
      <c r="P1071" s="1835" t="e">
        <f>'Notes- SK Template'!#REF!</f>
        <v>#REF!</v>
      </c>
      <c r="Q1071" s="1835" t="e">
        <f>'Notes- SK Template'!#REF!</f>
        <v>#REF!</v>
      </c>
      <c r="R1071" s="1835" t="e">
        <f>'Notes- SK Template'!#REF!</f>
        <v>#REF!</v>
      </c>
      <c r="S1071" s="1835" t="e">
        <f>'Notes- SK Template'!#REF!</f>
        <v>#REF!</v>
      </c>
      <c r="T1071" s="1835" t="e">
        <f>'Notes- SK Template'!#REF!</f>
        <v>#REF!</v>
      </c>
      <c r="U1071" s="1835" t="e">
        <f>'Notes- SK Template'!#REF!</f>
        <v>#REF!</v>
      </c>
      <c r="V1071" s="1835" t="e">
        <f>'Notes- SK Template'!#REF!</f>
        <v>#REF!</v>
      </c>
      <c r="W1071" s="1835" t="e">
        <f>'Notes- SK Template'!#REF!</f>
        <v>#REF!</v>
      </c>
      <c r="X1071" s="1835" t="e">
        <f>'Notes- SK Template'!#REF!</f>
        <v>#REF!</v>
      </c>
      <c r="Y1071" s="1835" t="e">
        <f>'Notes- SK Template'!#REF!</f>
        <v>#REF!</v>
      </c>
      <c r="Z1071" s="1835" t="e">
        <f>'Notes- SK Template'!#REF!</f>
        <v>#REF!</v>
      </c>
      <c r="AA1071" s="1835" t="e">
        <f>'Notes- SK Template'!#REF!</f>
        <v>#REF!</v>
      </c>
      <c r="AB1071" s="1835" t="e">
        <f>'Notes- SK Template'!#REF!</f>
        <v>#REF!</v>
      </c>
      <c r="AC1071" s="1835" t="e">
        <f>'Notes- SK Template'!#REF!</f>
        <v>#REF!</v>
      </c>
      <c r="AD1071" s="1835" t="e">
        <f>'Notes- SK Template'!#REF!</f>
        <v>#REF!</v>
      </c>
      <c r="AE1071" s="1835" t="e">
        <f>'Notes- SK Template'!#REF!</f>
        <v>#REF!</v>
      </c>
      <c r="AF1071" s="1835" t="e">
        <f>'Notes- SK Template'!#REF!</f>
        <v>#REF!</v>
      </c>
      <c r="AG1071" s="1835" t="e">
        <f>'Notes- SK Template'!#REF!</f>
        <v>#REF!</v>
      </c>
    </row>
    <row r="1072" spans="1:33" ht="25.5" customHeight="1">
      <c r="D1072" s="2336" t="e">
        <f>'Notes- SK Template'!#REF!</f>
        <v>#REF!</v>
      </c>
      <c r="E1072" s="2336" t="e">
        <f>'Notes- SK Template'!#REF!</f>
        <v>#REF!</v>
      </c>
      <c r="F1072" s="2336" t="e">
        <f>'Notes- SK Template'!#REF!</f>
        <v>#REF!</v>
      </c>
      <c r="G1072" s="2336" t="e">
        <f>'Notes- SK Template'!#REF!</f>
        <v>#REF!</v>
      </c>
      <c r="H1072" s="2336" t="e">
        <f>'Notes- SK Template'!#REF!</f>
        <v>#REF!</v>
      </c>
      <c r="I1072" s="2336" t="e">
        <f>'Notes- SK Template'!#REF!</f>
        <v>#REF!</v>
      </c>
      <c r="J1072" s="2336" t="e">
        <f>'Notes- SK Template'!#REF!</f>
        <v>#REF!</v>
      </c>
      <c r="K1072" s="2336" t="e">
        <f>'Notes- SK Template'!#REF!</f>
        <v>#REF!</v>
      </c>
      <c r="L1072" s="2336" t="e">
        <f>'Notes- SK Template'!#REF!</f>
        <v>#REF!</v>
      </c>
      <c r="M1072" s="2336" t="e">
        <f>'Notes- SK Template'!#REF!</f>
        <v>#REF!</v>
      </c>
      <c r="N1072" s="1835" t="e">
        <f>'Notes- SK Template'!#REF!</f>
        <v>#REF!</v>
      </c>
      <c r="O1072" s="1835" t="e">
        <f>'Notes- SK Template'!#REF!</f>
        <v>#REF!</v>
      </c>
      <c r="P1072" s="1835" t="e">
        <f>'Notes- SK Template'!#REF!</f>
        <v>#REF!</v>
      </c>
      <c r="Q1072" s="1835" t="e">
        <f>'Notes- SK Template'!#REF!</f>
        <v>#REF!</v>
      </c>
      <c r="R1072" s="1835" t="e">
        <f>'Notes- SK Template'!#REF!</f>
        <v>#REF!</v>
      </c>
      <c r="S1072" s="1835" t="e">
        <f>'Notes- SK Template'!#REF!</f>
        <v>#REF!</v>
      </c>
      <c r="T1072" s="1835" t="e">
        <f>'Notes- SK Template'!#REF!</f>
        <v>#REF!</v>
      </c>
      <c r="U1072" s="1835" t="e">
        <f>'Notes- SK Template'!#REF!</f>
        <v>#REF!</v>
      </c>
      <c r="V1072" s="1835" t="e">
        <f>'Notes- SK Template'!#REF!</f>
        <v>#REF!</v>
      </c>
      <c r="W1072" s="1835" t="e">
        <f>'Notes- SK Template'!#REF!</f>
        <v>#REF!</v>
      </c>
      <c r="X1072" s="1835" t="e">
        <f>'Notes- SK Template'!#REF!</f>
        <v>#REF!</v>
      </c>
      <c r="Y1072" s="1835" t="e">
        <f>'Notes- SK Template'!#REF!</f>
        <v>#REF!</v>
      </c>
      <c r="Z1072" s="1835" t="e">
        <f>'Notes- SK Template'!#REF!</f>
        <v>#REF!</v>
      </c>
      <c r="AA1072" s="1835" t="e">
        <f>'Notes- SK Template'!#REF!</f>
        <v>#REF!</v>
      </c>
      <c r="AB1072" s="1835" t="e">
        <f>'Notes- SK Template'!#REF!</f>
        <v>#REF!</v>
      </c>
      <c r="AC1072" s="1835" t="e">
        <f>'Notes- SK Template'!#REF!</f>
        <v>#REF!</v>
      </c>
      <c r="AD1072" s="1835" t="e">
        <f>'Notes- SK Template'!#REF!</f>
        <v>#REF!</v>
      </c>
      <c r="AE1072" s="1835" t="e">
        <f>'Notes- SK Template'!#REF!</f>
        <v>#REF!</v>
      </c>
      <c r="AF1072" s="1835" t="e">
        <f>'Notes- SK Template'!#REF!</f>
        <v>#REF!</v>
      </c>
      <c r="AG1072" s="1835" t="e">
        <f>'Notes- SK Template'!#REF!</f>
        <v>#REF!</v>
      </c>
    </row>
    <row r="1073" spans="1:33" ht="25.5" customHeight="1" thickBot="1">
      <c r="D1073" s="2344" t="e">
        <f>'Notes- SK Template'!#REF!</f>
        <v>#REF!</v>
      </c>
      <c r="E1073" s="2344" t="e">
        <f>'Notes- SK Template'!#REF!</f>
        <v>#REF!</v>
      </c>
      <c r="F1073" s="2344" t="e">
        <f>'Notes- SK Template'!#REF!</f>
        <v>#REF!</v>
      </c>
      <c r="G1073" s="2344" t="e">
        <f>'Notes- SK Template'!#REF!</f>
        <v>#REF!</v>
      </c>
      <c r="H1073" s="2344" t="e">
        <f>'Notes- SK Template'!#REF!</f>
        <v>#REF!</v>
      </c>
      <c r="I1073" s="2344" t="e">
        <f>'Notes- SK Template'!#REF!</f>
        <v>#REF!</v>
      </c>
      <c r="J1073" s="2344" t="e">
        <f>'Notes- SK Template'!#REF!</f>
        <v>#REF!</v>
      </c>
      <c r="K1073" s="2344" t="e">
        <f>'Notes- SK Template'!#REF!</f>
        <v>#REF!</v>
      </c>
      <c r="L1073" s="2344" t="e">
        <f>'Notes- SK Template'!#REF!</f>
        <v>#REF!</v>
      </c>
      <c r="M1073" s="2344" t="e">
        <f>'Notes- SK Template'!#REF!</f>
        <v>#REF!</v>
      </c>
      <c r="N1073" s="2442" t="e">
        <f>'Notes- SK Template'!#REF!</f>
        <v>#REF!</v>
      </c>
      <c r="O1073" s="2442" t="e">
        <f>'Notes- SK Template'!#REF!</f>
        <v>#REF!</v>
      </c>
      <c r="P1073" s="2442" t="e">
        <f>'Notes- SK Template'!#REF!</f>
        <v>#REF!</v>
      </c>
      <c r="Q1073" s="2442" t="e">
        <f>'Notes- SK Template'!#REF!</f>
        <v>#REF!</v>
      </c>
      <c r="R1073" s="2442" t="e">
        <f>'Notes- SK Template'!#REF!</f>
        <v>#REF!</v>
      </c>
      <c r="S1073" s="2442" t="e">
        <f>'Notes- SK Template'!#REF!</f>
        <v>#REF!</v>
      </c>
      <c r="T1073" s="2442" t="e">
        <f>'Notes- SK Template'!#REF!</f>
        <v>#REF!</v>
      </c>
      <c r="U1073" s="2442" t="e">
        <f>'Notes- SK Template'!#REF!</f>
        <v>#REF!</v>
      </c>
      <c r="V1073" s="2442" t="e">
        <f>'Notes- SK Template'!#REF!</f>
        <v>#REF!</v>
      </c>
      <c r="W1073" s="2442" t="e">
        <f>'Notes- SK Template'!#REF!</f>
        <v>#REF!</v>
      </c>
      <c r="X1073" s="2442" t="e">
        <f>'Notes- SK Template'!#REF!</f>
        <v>#REF!</v>
      </c>
      <c r="Y1073" s="2442" t="e">
        <f>'Notes- SK Template'!#REF!</f>
        <v>#REF!</v>
      </c>
      <c r="Z1073" s="2442" t="e">
        <f>'Notes- SK Template'!#REF!</f>
        <v>#REF!</v>
      </c>
      <c r="AA1073" s="2442" t="e">
        <f>'Notes- SK Template'!#REF!</f>
        <v>#REF!</v>
      </c>
      <c r="AB1073" s="2442" t="e">
        <f>'Notes- SK Template'!#REF!</f>
        <v>#REF!</v>
      </c>
      <c r="AC1073" s="2442" t="e">
        <f>'Notes- SK Template'!#REF!</f>
        <v>#REF!</v>
      </c>
      <c r="AD1073" s="2442" t="e">
        <f>'Notes- SK Template'!#REF!</f>
        <v>#REF!</v>
      </c>
      <c r="AE1073" s="2442" t="e">
        <f>'Notes- SK Template'!#REF!</f>
        <v>#REF!</v>
      </c>
      <c r="AF1073" s="2442" t="e">
        <f>'Notes- SK Template'!#REF!</f>
        <v>#REF!</v>
      </c>
      <c r="AG1073" s="2442" t="e">
        <f>'Notes- SK Template'!#REF!</f>
        <v>#REF!</v>
      </c>
    </row>
    <row r="1076" spans="1:33" ht="14.25" customHeight="1">
      <c r="D1076" s="590" t="s">
        <v>2226</v>
      </c>
    </row>
    <row r="1078" spans="1:33" ht="14.25" customHeight="1">
      <c r="D1078" s="1797" t="s">
        <v>3083</v>
      </c>
      <c r="E1078" s="1838"/>
      <c r="F1078" s="1838"/>
      <c r="G1078" s="1838"/>
      <c r="H1078" s="1838"/>
      <c r="I1078" s="1838"/>
      <c r="J1078" s="1838"/>
      <c r="K1078" s="1838"/>
      <c r="L1078" s="1838"/>
      <c r="M1078" s="1838"/>
      <c r="N1078" s="1838"/>
      <c r="O1078" s="1838"/>
      <c r="P1078" s="1838"/>
      <c r="Q1078" s="1838"/>
      <c r="R1078" s="1838"/>
      <c r="S1078" s="1838"/>
      <c r="T1078" s="1838"/>
      <c r="U1078" s="1838"/>
      <c r="V1078" s="1838"/>
      <c r="W1078" s="1838"/>
      <c r="X1078" s="1838"/>
      <c r="Y1078" s="1838"/>
      <c r="Z1078" s="1838"/>
      <c r="AA1078" s="1838"/>
      <c r="AB1078" s="1838"/>
      <c r="AC1078" s="1838"/>
      <c r="AD1078" s="1838"/>
      <c r="AE1078" s="1838"/>
      <c r="AF1078" s="1838"/>
      <c r="AG1078" s="1838"/>
    </row>
    <row r="1079" spans="1:33" ht="14.25" customHeight="1">
      <c r="D1079" s="1838"/>
      <c r="E1079" s="1838"/>
      <c r="F1079" s="1838"/>
      <c r="G1079" s="1838"/>
      <c r="H1079" s="1838"/>
      <c r="I1079" s="1838"/>
      <c r="J1079" s="1838"/>
      <c r="K1079" s="1838"/>
      <c r="L1079" s="1838"/>
      <c r="M1079" s="1838"/>
      <c r="N1079" s="1838"/>
      <c r="O1079" s="1838"/>
      <c r="P1079" s="1838"/>
      <c r="Q1079" s="1838"/>
      <c r="R1079" s="1838"/>
      <c r="S1079" s="1838"/>
      <c r="T1079" s="1838"/>
      <c r="U1079" s="1838"/>
      <c r="V1079" s="1838"/>
      <c r="W1079" s="1838"/>
      <c r="X1079" s="1838"/>
      <c r="Y1079" s="1838"/>
      <c r="Z1079" s="1838"/>
      <c r="AA1079" s="1838"/>
      <c r="AB1079" s="1838"/>
      <c r="AC1079" s="1838"/>
      <c r="AD1079" s="1838"/>
      <c r="AE1079" s="1838"/>
      <c r="AF1079" s="1838"/>
      <c r="AG1079" s="1838"/>
    </row>
    <row r="1080" spans="1:33" ht="14.25" customHeight="1">
      <c r="D1080" s="1838"/>
      <c r="E1080" s="1838"/>
      <c r="F1080" s="1838"/>
      <c r="G1080" s="1838"/>
      <c r="H1080" s="1838"/>
      <c r="I1080" s="1838"/>
      <c r="J1080" s="1838"/>
      <c r="K1080" s="1838"/>
      <c r="L1080" s="1838"/>
      <c r="M1080" s="1838"/>
      <c r="N1080" s="1838"/>
      <c r="O1080" s="1838"/>
      <c r="P1080" s="1838"/>
      <c r="Q1080" s="1838"/>
      <c r="R1080" s="1838"/>
      <c r="S1080" s="1838"/>
      <c r="T1080" s="1838"/>
      <c r="U1080" s="1838"/>
      <c r="V1080" s="1838"/>
      <c r="W1080" s="1838"/>
      <c r="X1080" s="1838"/>
      <c r="Y1080" s="1838"/>
      <c r="Z1080" s="1838"/>
      <c r="AA1080" s="1838"/>
      <c r="AB1080" s="1838"/>
      <c r="AC1080" s="1838"/>
      <c r="AD1080" s="1838"/>
      <c r="AE1080" s="1838"/>
      <c r="AF1080" s="1838"/>
      <c r="AG1080" s="1838"/>
    </row>
    <row r="1082" spans="1:33" ht="14.25" customHeight="1">
      <c r="D1082" s="1871" t="s">
        <v>2227</v>
      </c>
      <c r="E1082" s="1826"/>
      <c r="F1082" s="1826"/>
      <c r="G1082" s="1826"/>
      <c r="H1082" s="1826"/>
      <c r="I1082" s="1826"/>
      <c r="J1082" s="1826"/>
      <c r="K1082" s="1826"/>
      <c r="L1082" s="1826"/>
      <c r="M1082" s="1826"/>
      <c r="N1082" s="1826"/>
      <c r="O1082" s="1826"/>
      <c r="P1082" s="1826"/>
      <c r="Q1082" s="1826"/>
      <c r="R1082" s="1826"/>
      <c r="S1082" s="1826"/>
      <c r="T1082" s="1826"/>
      <c r="U1082" s="1826"/>
      <c r="V1082" s="1826"/>
      <c r="W1082" s="1826"/>
      <c r="X1082" s="1826"/>
      <c r="Y1082" s="1826"/>
      <c r="Z1082" s="1826"/>
      <c r="AA1082" s="1826"/>
      <c r="AB1082" s="1826"/>
      <c r="AC1082" s="1826"/>
      <c r="AD1082" s="1826"/>
      <c r="AE1082" s="1826"/>
      <c r="AF1082" s="1826"/>
      <c r="AG1082" s="1826"/>
    </row>
    <row r="1083" spans="1:33" ht="14.25" customHeight="1" thickBot="1"/>
    <row r="1084" spans="1:33" ht="14.25" customHeight="1" thickBot="1">
      <c r="A1084" s="605" t="s">
        <v>1437</v>
      </c>
      <c r="D1084" s="1705" t="s">
        <v>1808</v>
      </c>
      <c r="E1084" s="1705"/>
      <c r="F1084" s="1705"/>
      <c r="G1084" s="1705"/>
      <c r="H1084" s="1705"/>
      <c r="I1084" s="1705"/>
      <c r="J1084" s="1705"/>
      <c r="K1084" s="1705"/>
      <c r="L1084" s="1705"/>
      <c r="M1084" s="2441" t="s">
        <v>2228</v>
      </c>
      <c r="N1084" s="2441"/>
      <c r="O1084" s="2441"/>
      <c r="P1084" s="2441"/>
      <c r="Q1084" s="2441"/>
      <c r="R1084" s="2441"/>
      <c r="S1084" s="2441"/>
      <c r="T1084" s="2441"/>
      <c r="U1084" s="2441"/>
      <c r="V1084" s="2441"/>
      <c r="W1084" s="2441"/>
      <c r="X1084" s="2441"/>
      <c r="Y1084" s="2441"/>
      <c r="Z1084" s="2441"/>
      <c r="AA1084" s="1706" t="s">
        <v>2230</v>
      </c>
      <c r="AB1084" s="1706"/>
      <c r="AC1084" s="1706"/>
      <c r="AD1084" s="1706"/>
      <c r="AE1084" s="1706"/>
      <c r="AF1084" s="1706"/>
      <c r="AG1084" s="1706"/>
    </row>
    <row r="1085" spans="1:33" ht="14.25" customHeight="1" thickBot="1">
      <c r="D1085" s="1705"/>
      <c r="E1085" s="1705"/>
      <c r="F1085" s="1705"/>
      <c r="G1085" s="1705"/>
      <c r="H1085" s="1705"/>
      <c r="I1085" s="1705"/>
      <c r="J1085" s="1705"/>
      <c r="K1085" s="1705"/>
      <c r="L1085" s="1705"/>
      <c r="M1085" s="1706" t="s">
        <v>2060</v>
      </c>
      <c r="N1085" s="1706"/>
      <c r="O1085" s="1706"/>
      <c r="P1085" s="1706"/>
      <c r="Q1085" s="1706"/>
      <c r="R1085" s="1706"/>
      <c r="S1085" s="1706"/>
      <c r="T1085" s="1706" t="s">
        <v>2229</v>
      </c>
      <c r="U1085" s="1706"/>
      <c r="V1085" s="1706"/>
      <c r="W1085" s="1706"/>
      <c r="X1085" s="1706"/>
      <c r="Y1085" s="1706"/>
      <c r="Z1085" s="1706"/>
      <c r="AA1085" s="1706"/>
      <c r="AB1085" s="1706"/>
      <c r="AC1085" s="1706"/>
      <c r="AD1085" s="1706"/>
      <c r="AE1085" s="1706"/>
      <c r="AF1085" s="1706"/>
      <c r="AG1085" s="1706"/>
    </row>
    <row r="1086" spans="1:33" ht="25.5" customHeight="1" thickBot="1">
      <c r="D1086" s="1706" t="s">
        <v>2231</v>
      </c>
      <c r="E1086" s="1706"/>
      <c r="F1086" s="1706"/>
      <c r="G1086" s="1706"/>
      <c r="H1086" s="1706"/>
      <c r="I1086" s="1706"/>
      <c r="J1086" s="1706"/>
      <c r="K1086" s="1706"/>
      <c r="L1086" s="1706"/>
      <c r="M1086" s="1858" t="e">
        <f>'Notes- SK Template'!#REF!</f>
        <v>#REF!</v>
      </c>
      <c r="N1086" s="1858" t="e">
        <f>'Notes- SK Template'!#REF!</f>
        <v>#REF!</v>
      </c>
      <c r="O1086" s="1858" t="e">
        <f>'Notes- SK Template'!#REF!</f>
        <v>#REF!</v>
      </c>
      <c r="P1086" s="1858" t="e">
        <f>'Notes- SK Template'!#REF!</f>
        <v>#REF!</v>
      </c>
      <c r="Q1086" s="1858" t="e">
        <f>'Notes- SK Template'!#REF!</f>
        <v>#REF!</v>
      </c>
      <c r="R1086" s="1858" t="e">
        <f>'Notes- SK Template'!#REF!</f>
        <v>#REF!</v>
      </c>
      <c r="S1086" s="1858" t="e">
        <f>'Notes- SK Template'!#REF!</f>
        <v>#REF!</v>
      </c>
      <c r="T1086" s="1858" t="e">
        <f>'Notes- SK Template'!#REF!</f>
        <v>#REF!</v>
      </c>
      <c r="U1086" s="1858" t="e">
        <f>'Notes- SK Template'!#REF!</f>
        <v>#REF!</v>
      </c>
      <c r="V1086" s="1858" t="e">
        <f>'Notes- SK Template'!#REF!</f>
        <v>#REF!</v>
      </c>
      <c r="W1086" s="1858" t="e">
        <f>'Notes- SK Template'!#REF!</f>
        <v>#REF!</v>
      </c>
      <c r="X1086" s="1858" t="e">
        <f>'Notes- SK Template'!#REF!</f>
        <v>#REF!</v>
      </c>
      <c r="Y1086" s="1858" t="e">
        <f>'Notes- SK Template'!#REF!</f>
        <v>#REF!</v>
      </c>
      <c r="Z1086" s="1858" t="e">
        <f>'Notes- SK Template'!#REF!</f>
        <v>#REF!</v>
      </c>
      <c r="AA1086" s="1858" t="e">
        <f>'Notes- SK Template'!#REF!</f>
        <v>#REF!</v>
      </c>
      <c r="AB1086" s="1858" t="e">
        <f>'Notes- SK Template'!#REF!</f>
        <v>#REF!</v>
      </c>
      <c r="AC1086" s="1858" t="e">
        <f>'Notes- SK Template'!#REF!</f>
        <v>#REF!</v>
      </c>
      <c r="AD1086" s="1858" t="e">
        <f>'Notes- SK Template'!#REF!</f>
        <v>#REF!</v>
      </c>
      <c r="AE1086" s="1858" t="e">
        <f>'Notes- SK Template'!#REF!</f>
        <v>#REF!</v>
      </c>
      <c r="AF1086" s="1858" t="e">
        <f>'Notes- SK Template'!#REF!</f>
        <v>#REF!</v>
      </c>
      <c r="AG1086" s="1858" t="e">
        <f>'Notes- SK Template'!#REF!</f>
        <v>#REF!</v>
      </c>
    </row>
    <row r="1087" spans="1:33" ht="20.25" customHeight="1">
      <c r="D1087" s="1731" t="e">
        <f>'Notes- SK Template'!#REF!</f>
        <v>#REF!</v>
      </c>
      <c r="E1087" s="1731" t="e">
        <f>'Notes- SK Template'!#REF!</f>
        <v>#REF!</v>
      </c>
      <c r="F1087" s="1731" t="e">
        <f>'Notes- SK Template'!#REF!</f>
        <v>#REF!</v>
      </c>
      <c r="G1087" s="1731" t="e">
        <f>'Notes- SK Template'!#REF!</f>
        <v>#REF!</v>
      </c>
      <c r="H1087" s="1731" t="e">
        <f>'Notes- SK Template'!#REF!</f>
        <v>#REF!</v>
      </c>
      <c r="I1087" s="1731" t="e">
        <f>'Notes- SK Template'!#REF!</f>
        <v>#REF!</v>
      </c>
      <c r="J1087" s="1731" t="e">
        <f>'Notes- SK Template'!#REF!</f>
        <v>#REF!</v>
      </c>
      <c r="K1087" s="1731" t="e">
        <f>'Notes- SK Template'!#REF!</f>
        <v>#REF!</v>
      </c>
      <c r="L1087" s="1731" t="e">
        <f>'Notes- SK Template'!#REF!</f>
        <v>#REF!</v>
      </c>
      <c r="M1087" s="1710" t="e">
        <f>'Notes- SK Template'!#REF!</f>
        <v>#REF!</v>
      </c>
      <c r="N1087" s="1710" t="e">
        <f>'Notes- SK Template'!#REF!</f>
        <v>#REF!</v>
      </c>
      <c r="O1087" s="1710" t="e">
        <f>'Notes- SK Template'!#REF!</f>
        <v>#REF!</v>
      </c>
      <c r="P1087" s="1710" t="e">
        <f>'Notes- SK Template'!#REF!</f>
        <v>#REF!</v>
      </c>
      <c r="Q1087" s="1710" t="e">
        <f>'Notes- SK Template'!#REF!</f>
        <v>#REF!</v>
      </c>
      <c r="R1087" s="1710" t="e">
        <f>'Notes- SK Template'!#REF!</f>
        <v>#REF!</v>
      </c>
      <c r="S1087" s="1710" t="e">
        <f>'Notes- SK Template'!#REF!</f>
        <v>#REF!</v>
      </c>
      <c r="T1087" s="1710" t="e">
        <f>'Notes- SK Template'!#REF!</f>
        <v>#REF!</v>
      </c>
      <c r="U1087" s="1710" t="e">
        <f>'Notes- SK Template'!#REF!</f>
        <v>#REF!</v>
      </c>
      <c r="V1087" s="1710" t="e">
        <f>'Notes- SK Template'!#REF!</f>
        <v>#REF!</v>
      </c>
      <c r="W1087" s="1710" t="e">
        <f>'Notes- SK Template'!#REF!</f>
        <v>#REF!</v>
      </c>
      <c r="X1087" s="1710" t="e">
        <f>'Notes- SK Template'!#REF!</f>
        <v>#REF!</v>
      </c>
      <c r="Y1087" s="1710" t="e">
        <f>'Notes- SK Template'!#REF!</f>
        <v>#REF!</v>
      </c>
      <c r="Z1087" s="1710" t="e">
        <f>'Notes- SK Template'!#REF!</f>
        <v>#REF!</v>
      </c>
      <c r="AA1087" s="1710" t="e">
        <f>'Notes- SK Template'!#REF!</f>
        <v>#REF!</v>
      </c>
      <c r="AB1087" s="1710" t="e">
        <f>'Notes- SK Template'!#REF!</f>
        <v>#REF!</v>
      </c>
      <c r="AC1087" s="1710" t="e">
        <f>'Notes- SK Template'!#REF!</f>
        <v>#REF!</v>
      </c>
      <c r="AD1087" s="1710" t="e">
        <f>'Notes- SK Template'!#REF!</f>
        <v>#REF!</v>
      </c>
      <c r="AE1087" s="1710" t="e">
        <f>'Notes- SK Template'!#REF!</f>
        <v>#REF!</v>
      </c>
      <c r="AF1087" s="1710" t="e">
        <f>'Notes- SK Template'!#REF!</f>
        <v>#REF!</v>
      </c>
      <c r="AG1087" s="1710" t="e">
        <f>'Notes- SK Template'!#REF!</f>
        <v>#REF!</v>
      </c>
    </row>
    <row r="1088" spans="1:33" ht="20.25" customHeight="1">
      <c r="D1088" s="1687" t="e">
        <f>'Notes- SK Template'!#REF!</f>
        <v>#REF!</v>
      </c>
      <c r="E1088" s="1687" t="e">
        <f>'Notes- SK Template'!#REF!</f>
        <v>#REF!</v>
      </c>
      <c r="F1088" s="1687" t="e">
        <f>'Notes- SK Template'!#REF!</f>
        <v>#REF!</v>
      </c>
      <c r="G1088" s="1687" t="e">
        <f>'Notes- SK Template'!#REF!</f>
        <v>#REF!</v>
      </c>
      <c r="H1088" s="1687" t="e">
        <f>'Notes- SK Template'!#REF!</f>
        <v>#REF!</v>
      </c>
      <c r="I1088" s="1687" t="e">
        <f>'Notes- SK Template'!#REF!</f>
        <v>#REF!</v>
      </c>
      <c r="J1088" s="1687" t="e">
        <f>'Notes- SK Template'!#REF!</f>
        <v>#REF!</v>
      </c>
      <c r="K1088" s="1687" t="e">
        <f>'Notes- SK Template'!#REF!</f>
        <v>#REF!</v>
      </c>
      <c r="L1088" s="1687" t="e">
        <f>'Notes- SK Template'!#REF!</f>
        <v>#REF!</v>
      </c>
      <c r="M1088" s="1679" t="e">
        <f>'Notes- SK Template'!#REF!</f>
        <v>#REF!</v>
      </c>
      <c r="N1088" s="1679" t="e">
        <f>'Notes- SK Template'!#REF!</f>
        <v>#REF!</v>
      </c>
      <c r="O1088" s="1679" t="e">
        <f>'Notes- SK Template'!#REF!</f>
        <v>#REF!</v>
      </c>
      <c r="P1088" s="1679" t="e">
        <f>'Notes- SK Template'!#REF!</f>
        <v>#REF!</v>
      </c>
      <c r="Q1088" s="1679" t="e">
        <f>'Notes- SK Template'!#REF!</f>
        <v>#REF!</v>
      </c>
      <c r="R1088" s="1679" t="e">
        <f>'Notes- SK Template'!#REF!</f>
        <v>#REF!</v>
      </c>
      <c r="S1088" s="1679" t="e">
        <f>'Notes- SK Template'!#REF!</f>
        <v>#REF!</v>
      </c>
      <c r="T1088" s="1679" t="e">
        <f>'Notes- SK Template'!#REF!</f>
        <v>#REF!</v>
      </c>
      <c r="U1088" s="1679" t="e">
        <f>'Notes- SK Template'!#REF!</f>
        <v>#REF!</v>
      </c>
      <c r="V1088" s="1679" t="e">
        <f>'Notes- SK Template'!#REF!</f>
        <v>#REF!</v>
      </c>
      <c r="W1088" s="1679" t="e">
        <f>'Notes- SK Template'!#REF!</f>
        <v>#REF!</v>
      </c>
      <c r="X1088" s="1679" t="e">
        <f>'Notes- SK Template'!#REF!</f>
        <v>#REF!</v>
      </c>
      <c r="Y1088" s="1679" t="e">
        <f>'Notes- SK Template'!#REF!</f>
        <v>#REF!</v>
      </c>
      <c r="Z1088" s="1679" t="e">
        <f>'Notes- SK Template'!#REF!</f>
        <v>#REF!</v>
      </c>
      <c r="AA1088" s="1679" t="e">
        <f>'Notes- SK Template'!#REF!</f>
        <v>#REF!</v>
      </c>
      <c r="AB1088" s="1679" t="e">
        <f>'Notes- SK Template'!#REF!</f>
        <v>#REF!</v>
      </c>
      <c r="AC1088" s="1679" t="e">
        <f>'Notes- SK Template'!#REF!</f>
        <v>#REF!</v>
      </c>
      <c r="AD1088" s="1679" t="e">
        <f>'Notes- SK Template'!#REF!</f>
        <v>#REF!</v>
      </c>
      <c r="AE1088" s="1679" t="e">
        <f>'Notes- SK Template'!#REF!</f>
        <v>#REF!</v>
      </c>
      <c r="AF1088" s="1679" t="e">
        <f>'Notes- SK Template'!#REF!</f>
        <v>#REF!</v>
      </c>
      <c r="AG1088" s="1679" t="e">
        <f>'Notes- SK Template'!#REF!</f>
        <v>#REF!</v>
      </c>
    </row>
    <row r="1089" spans="1:33" ht="20.25" customHeight="1">
      <c r="D1089" s="1687" t="e">
        <f>'Notes- SK Template'!#REF!</f>
        <v>#REF!</v>
      </c>
      <c r="E1089" s="1687" t="e">
        <f>'Notes- SK Template'!#REF!</f>
        <v>#REF!</v>
      </c>
      <c r="F1089" s="1687" t="e">
        <f>'Notes- SK Template'!#REF!</f>
        <v>#REF!</v>
      </c>
      <c r="G1089" s="1687" t="e">
        <f>'Notes- SK Template'!#REF!</f>
        <v>#REF!</v>
      </c>
      <c r="H1089" s="1687" t="e">
        <f>'Notes- SK Template'!#REF!</f>
        <v>#REF!</v>
      </c>
      <c r="I1089" s="1687" t="e">
        <f>'Notes- SK Template'!#REF!</f>
        <v>#REF!</v>
      </c>
      <c r="J1089" s="1687" t="e">
        <f>'Notes- SK Template'!#REF!</f>
        <v>#REF!</v>
      </c>
      <c r="K1089" s="1687" t="e">
        <f>'Notes- SK Template'!#REF!</f>
        <v>#REF!</v>
      </c>
      <c r="L1089" s="1687" t="e">
        <f>'Notes- SK Template'!#REF!</f>
        <v>#REF!</v>
      </c>
      <c r="M1089" s="1679" t="e">
        <f>'Notes- SK Template'!#REF!</f>
        <v>#REF!</v>
      </c>
      <c r="N1089" s="1679" t="e">
        <f>'Notes- SK Template'!#REF!</f>
        <v>#REF!</v>
      </c>
      <c r="O1089" s="1679" t="e">
        <f>'Notes- SK Template'!#REF!</f>
        <v>#REF!</v>
      </c>
      <c r="P1089" s="1679" t="e">
        <f>'Notes- SK Template'!#REF!</f>
        <v>#REF!</v>
      </c>
      <c r="Q1089" s="1679" t="e">
        <f>'Notes- SK Template'!#REF!</f>
        <v>#REF!</v>
      </c>
      <c r="R1089" s="1679" t="e">
        <f>'Notes- SK Template'!#REF!</f>
        <v>#REF!</v>
      </c>
      <c r="S1089" s="1679" t="e">
        <f>'Notes- SK Template'!#REF!</f>
        <v>#REF!</v>
      </c>
      <c r="T1089" s="1679" t="e">
        <f>'Notes- SK Template'!#REF!</f>
        <v>#REF!</v>
      </c>
      <c r="U1089" s="1679" t="e">
        <f>'Notes- SK Template'!#REF!</f>
        <v>#REF!</v>
      </c>
      <c r="V1089" s="1679" t="e">
        <f>'Notes- SK Template'!#REF!</f>
        <v>#REF!</v>
      </c>
      <c r="W1089" s="1679" t="e">
        <f>'Notes- SK Template'!#REF!</f>
        <v>#REF!</v>
      </c>
      <c r="X1089" s="1679" t="e">
        <f>'Notes- SK Template'!#REF!</f>
        <v>#REF!</v>
      </c>
      <c r="Y1089" s="1679" t="e">
        <f>'Notes- SK Template'!#REF!</f>
        <v>#REF!</v>
      </c>
      <c r="Z1089" s="1679" t="e">
        <f>'Notes- SK Template'!#REF!</f>
        <v>#REF!</v>
      </c>
      <c r="AA1089" s="1679" t="e">
        <f>'Notes- SK Template'!#REF!</f>
        <v>#REF!</v>
      </c>
      <c r="AB1089" s="1679" t="e">
        <f>'Notes- SK Template'!#REF!</f>
        <v>#REF!</v>
      </c>
      <c r="AC1089" s="1679" t="e">
        <f>'Notes- SK Template'!#REF!</f>
        <v>#REF!</v>
      </c>
      <c r="AD1089" s="1679" t="e">
        <f>'Notes- SK Template'!#REF!</f>
        <v>#REF!</v>
      </c>
      <c r="AE1089" s="1679" t="e">
        <f>'Notes- SK Template'!#REF!</f>
        <v>#REF!</v>
      </c>
      <c r="AF1089" s="1679" t="e">
        <f>'Notes- SK Template'!#REF!</f>
        <v>#REF!</v>
      </c>
      <c r="AG1089" s="1679" t="e">
        <f>'Notes- SK Template'!#REF!</f>
        <v>#REF!</v>
      </c>
    </row>
    <row r="1090" spans="1:33" ht="20.25" customHeight="1" thickBot="1">
      <c r="D1090" s="2320" t="e">
        <f>'Notes- SK Template'!#REF!</f>
        <v>#REF!</v>
      </c>
      <c r="E1090" s="2320" t="e">
        <f>'Notes- SK Template'!#REF!</f>
        <v>#REF!</v>
      </c>
      <c r="F1090" s="2320" t="e">
        <f>'Notes- SK Template'!#REF!</f>
        <v>#REF!</v>
      </c>
      <c r="G1090" s="2320" t="e">
        <f>'Notes- SK Template'!#REF!</f>
        <v>#REF!</v>
      </c>
      <c r="H1090" s="2320" t="e">
        <f>'Notes- SK Template'!#REF!</f>
        <v>#REF!</v>
      </c>
      <c r="I1090" s="2320" t="e">
        <f>'Notes- SK Template'!#REF!</f>
        <v>#REF!</v>
      </c>
      <c r="J1090" s="2320" t="e">
        <f>'Notes- SK Template'!#REF!</f>
        <v>#REF!</v>
      </c>
      <c r="K1090" s="2320" t="e">
        <f>'Notes- SK Template'!#REF!</f>
        <v>#REF!</v>
      </c>
      <c r="L1090" s="2320" t="e">
        <f>'Notes- SK Template'!#REF!</f>
        <v>#REF!</v>
      </c>
      <c r="M1090" s="1680" t="e">
        <f>'Notes- SK Template'!#REF!</f>
        <v>#REF!</v>
      </c>
      <c r="N1090" s="1680" t="e">
        <f>'Notes- SK Template'!#REF!</f>
        <v>#REF!</v>
      </c>
      <c r="O1090" s="1680" t="e">
        <f>'Notes- SK Template'!#REF!</f>
        <v>#REF!</v>
      </c>
      <c r="P1090" s="1680" t="e">
        <f>'Notes- SK Template'!#REF!</f>
        <v>#REF!</v>
      </c>
      <c r="Q1090" s="1680" t="e">
        <f>'Notes- SK Template'!#REF!</f>
        <v>#REF!</v>
      </c>
      <c r="R1090" s="1680" t="e">
        <f>'Notes- SK Template'!#REF!</f>
        <v>#REF!</v>
      </c>
      <c r="S1090" s="1680" t="e">
        <f>'Notes- SK Template'!#REF!</f>
        <v>#REF!</v>
      </c>
      <c r="T1090" s="1680" t="e">
        <f>'Notes- SK Template'!#REF!</f>
        <v>#REF!</v>
      </c>
      <c r="U1090" s="1680" t="e">
        <f>'Notes- SK Template'!#REF!</f>
        <v>#REF!</v>
      </c>
      <c r="V1090" s="1680" t="e">
        <f>'Notes- SK Template'!#REF!</f>
        <v>#REF!</v>
      </c>
      <c r="W1090" s="1680" t="e">
        <f>'Notes- SK Template'!#REF!</f>
        <v>#REF!</v>
      </c>
      <c r="X1090" s="1680" t="e">
        <f>'Notes- SK Template'!#REF!</f>
        <v>#REF!</v>
      </c>
      <c r="Y1090" s="1680" t="e">
        <f>'Notes- SK Template'!#REF!</f>
        <v>#REF!</v>
      </c>
      <c r="Z1090" s="1680" t="e">
        <f>'Notes- SK Template'!#REF!</f>
        <v>#REF!</v>
      </c>
      <c r="AA1090" s="1680" t="e">
        <f>'Notes- SK Template'!#REF!</f>
        <v>#REF!</v>
      </c>
      <c r="AB1090" s="1680" t="e">
        <f>'Notes- SK Template'!#REF!</f>
        <v>#REF!</v>
      </c>
      <c r="AC1090" s="1680" t="e">
        <f>'Notes- SK Template'!#REF!</f>
        <v>#REF!</v>
      </c>
      <c r="AD1090" s="1680" t="e">
        <f>'Notes- SK Template'!#REF!</f>
        <v>#REF!</v>
      </c>
      <c r="AE1090" s="1680" t="e">
        <f>'Notes- SK Template'!#REF!</f>
        <v>#REF!</v>
      </c>
      <c r="AF1090" s="1680" t="e">
        <f>'Notes- SK Template'!#REF!</f>
        <v>#REF!</v>
      </c>
      <c r="AG1090" s="1680" t="e">
        <f>'Notes- SK Template'!#REF!</f>
        <v>#REF!</v>
      </c>
    </row>
    <row r="1091" spans="1:33" ht="25.5" customHeight="1" thickBot="1">
      <c r="D1091" s="1706" t="s">
        <v>2232</v>
      </c>
      <c r="E1091" s="1706"/>
      <c r="F1091" s="1706"/>
      <c r="G1091" s="1706"/>
      <c r="H1091" s="1706"/>
      <c r="I1091" s="1706"/>
      <c r="J1091" s="1706"/>
      <c r="K1091" s="1706"/>
      <c r="L1091" s="1706"/>
      <c r="M1091" s="1858" t="e">
        <f>'Notes- SK Template'!#REF!</f>
        <v>#REF!</v>
      </c>
      <c r="N1091" s="1858" t="e">
        <f>'Notes- SK Template'!#REF!</f>
        <v>#REF!</v>
      </c>
      <c r="O1091" s="1858" t="e">
        <f>'Notes- SK Template'!#REF!</f>
        <v>#REF!</v>
      </c>
      <c r="P1091" s="1858" t="e">
        <f>'Notes- SK Template'!#REF!</f>
        <v>#REF!</v>
      </c>
      <c r="Q1091" s="1858" t="e">
        <f>'Notes- SK Template'!#REF!</f>
        <v>#REF!</v>
      </c>
      <c r="R1091" s="1858" t="e">
        <f>'Notes- SK Template'!#REF!</f>
        <v>#REF!</v>
      </c>
      <c r="S1091" s="1858" t="e">
        <f>'Notes- SK Template'!#REF!</f>
        <v>#REF!</v>
      </c>
      <c r="T1091" s="1858" t="e">
        <f>'Notes- SK Template'!#REF!</f>
        <v>#REF!</v>
      </c>
      <c r="U1091" s="1858" t="e">
        <f>'Notes- SK Template'!#REF!</f>
        <v>#REF!</v>
      </c>
      <c r="V1091" s="1858" t="e">
        <f>'Notes- SK Template'!#REF!</f>
        <v>#REF!</v>
      </c>
      <c r="W1091" s="1858" t="e">
        <f>'Notes- SK Template'!#REF!</f>
        <v>#REF!</v>
      </c>
      <c r="X1091" s="1858" t="e">
        <f>'Notes- SK Template'!#REF!</f>
        <v>#REF!</v>
      </c>
      <c r="Y1091" s="1858" t="e">
        <f>'Notes- SK Template'!#REF!</f>
        <v>#REF!</v>
      </c>
      <c r="Z1091" s="1858" t="e">
        <f>'Notes- SK Template'!#REF!</f>
        <v>#REF!</v>
      </c>
      <c r="AA1091" s="1858" t="e">
        <f>'Notes- SK Template'!#REF!</f>
        <v>#REF!</v>
      </c>
      <c r="AB1091" s="1858" t="e">
        <f>'Notes- SK Template'!#REF!</f>
        <v>#REF!</v>
      </c>
      <c r="AC1091" s="1858" t="e">
        <f>'Notes- SK Template'!#REF!</f>
        <v>#REF!</v>
      </c>
      <c r="AD1091" s="1858" t="e">
        <f>'Notes- SK Template'!#REF!</f>
        <v>#REF!</v>
      </c>
      <c r="AE1091" s="1858" t="e">
        <f>'Notes- SK Template'!#REF!</f>
        <v>#REF!</v>
      </c>
      <c r="AF1091" s="1858" t="e">
        <f>'Notes- SK Template'!#REF!</f>
        <v>#REF!</v>
      </c>
      <c r="AG1091" s="1858" t="e">
        <f>'Notes- SK Template'!#REF!</f>
        <v>#REF!</v>
      </c>
    </row>
    <row r="1092" spans="1:33" ht="20.25" customHeight="1">
      <c r="D1092" s="1731" t="e">
        <f>'Notes- SK Template'!#REF!</f>
        <v>#REF!</v>
      </c>
      <c r="E1092" s="1731" t="e">
        <f>'Notes- SK Template'!#REF!</f>
        <v>#REF!</v>
      </c>
      <c r="F1092" s="1731" t="e">
        <f>'Notes- SK Template'!#REF!</f>
        <v>#REF!</v>
      </c>
      <c r="G1092" s="1731" t="e">
        <f>'Notes- SK Template'!#REF!</f>
        <v>#REF!</v>
      </c>
      <c r="H1092" s="1731" t="e">
        <f>'Notes- SK Template'!#REF!</f>
        <v>#REF!</v>
      </c>
      <c r="I1092" s="1731" t="e">
        <f>'Notes- SK Template'!#REF!</f>
        <v>#REF!</v>
      </c>
      <c r="J1092" s="1731" t="e">
        <f>'Notes- SK Template'!#REF!</f>
        <v>#REF!</v>
      </c>
      <c r="K1092" s="1731" t="e">
        <f>'Notes- SK Template'!#REF!</f>
        <v>#REF!</v>
      </c>
      <c r="L1092" s="1731" t="e">
        <f>'Notes- SK Template'!#REF!</f>
        <v>#REF!</v>
      </c>
      <c r="M1092" s="1710" t="e">
        <f>'Notes- SK Template'!#REF!</f>
        <v>#REF!</v>
      </c>
      <c r="N1092" s="1710" t="e">
        <f>'Notes- SK Template'!#REF!</f>
        <v>#REF!</v>
      </c>
      <c r="O1092" s="1710" t="e">
        <f>'Notes- SK Template'!#REF!</f>
        <v>#REF!</v>
      </c>
      <c r="P1092" s="1710" t="e">
        <f>'Notes- SK Template'!#REF!</f>
        <v>#REF!</v>
      </c>
      <c r="Q1092" s="1710" t="e">
        <f>'Notes- SK Template'!#REF!</f>
        <v>#REF!</v>
      </c>
      <c r="R1092" s="1710" t="e">
        <f>'Notes- SK Template'!#REF!</f>
        <v>#REF!</v>
      </c>
      <c r="S1092" s="1710" t="e">
        <f>'Notes- SK Template'!#REF!</f>
        <v>#REF!</v>
      </c>
      <c r="T1092" s="1710" t="e">
        <f>'Notes- SK Template'!#REF!</f>
        <v>#REF!</v>
      </c>
      <c r="U1092" s="1710" t="e">
        <f>'Notes- SK Template'!#REF!</f>
        <v>#REF!</v>
      </c>
      <c r="V1092" s="1710" t="e">
        <f>'Notes- SK Template'!#REF!</f>
        <v>#REF!</v>
      </c>
      <c r="W1092" s="1710" t="e">
        <f>'Notes- SK Template'!#REF!</f>
        <v>#REF!</v>
      </c>
      <c r="X1092" s="1710" t="e">
        <f>'Notes- SK Template'!#REF!</f>
        <v>#REF!</v>
      </c>
      <c r="Y1092" s="1710" t="e">
        <f>'Notes- SK Template'!#REF!</f>
        <v>#REF!</v>
      </c>
      <c r="Z1092" s="1710" t="e">
        <f>'Notes- SK Template'!#REF!</f>
        <v>#REF!</v>
      </c>
      <c r="AA1092" s="1710" t="e">
        <f>'Notes- SK Template'!#REF!</f>
        <v>#REF!</v>
      </c>
      <c r="AB1092" s="1710" t="e">
        <f>'Notes- SK Template'!#REF!</f>
        <v>#REF!</v>
      </c>
      <c r="AC1092" s="1710" t="e">
        <f>'Notes- SK Template'!#REF!</f>
        <v>#REF!</v>
      </c>
      <c r="AD1092" s="1710" t="e">
        <f>'Notes- SK Template'!#REF!</f>
        <v>#REF!</v>
      </c>
      <c r="AE1092" s="1710" t="e">
        <f>'Notes- SK Template'!#REF!</f>
        <v>#REF!</v>
      </c>
      <c r="AF1092" s="1710" t="e">
        <f>'Notes- SK Template'!#REF!</f>
        <v>#REF!</v>
      </c>
      <c r="AG1092" s="1710" t="e">
        <f>'Notes- SK Template'!#REF!</f>
        <v>#REF!</v>
      </c>
    </row>
    <row r="1093" spans="1:33" ht="20.25" customHeight="1">
      <c r="D1093" s="1687" t="e">
        <f>'Notes- SK Template'!#REF!</f>
        <v>#REF!</v>
      </c>
      <c r="E1093" s="1687" t="e">
        <f>'Notes- SK Template'!#REF!</f>
        <v>#REF!</v>
      </c>
      <c r="F1093" s="1687" t="e">
        <f>'Notes- SK Template'!#REF!</f>
        <v>#REF!</v>
      </c>
      <c r="G1093" s="1687" t="e">
        <f>'Notes- SK Template'!#REF!</f>
        <v>#REF!</v>
      </c>
      <c r="H1093" s="1687" t="e">
        <f>'Notes- SK Template'!#REF!</f>
        <v>#REF!</v>
      </c>
      <c r="I1093" s="1687" t="e">
        <f>'Notes- SK Template'!#REF!</f>
        <v>#REF!</v>
      </c>
      <c r="J1093" s="1687" t="e">
        <f>'Notes- SK Template'!#REF!</f>
        <v>#REF!</v>
      </c>
      <c r="K1093" s="1687" t="e">
        <f>'Notes- SK Template'!#REF!</f>
        <v>#REF!</v>
      </c>
      <c r="L1093" s="1687" t="e">
        <f>'Notes- SK Template'!#REF!</f>
        <v>#REF!</v>
      </c>
      <c r="M1093" s="1679" t="e">
        <f>'Notes- SK Template'!#REF!</f>
        <v>#REF!</v>
      </c>
      <c r="N1093" s="1679" t="e">
        <f>'Notes- SK Template'!#REF!</f>
        <v>#REF!</v>
      </c>
      <c r="O1093" s="1679" t="e">
        <f>'Notes- SK Template'!#REF!</f>
        <v>#REF!</v>
      </c>
      <c r="P1093" s="1679" t="e">
        <f>'Notes- SK Template'!#REF!</f>
        <v>#REF!</v>
      </c>
      <c r="Q1093" s="1679" t="e">
        <f>'Notes- SK Template'!#REF!</f>
        <v>#REF!</v>
      </c>
      <c r="R1093" s="1679" t="e">
        <f>'Notes- SK Template'!#REF!</f>
        <v>#REF!</v>
      </c>
      <c r="S1093" s="1679" t="e">
        <f>'Notes- SK Template'!#REF!</f>
        <v>#REF!</v>
      </c>
      <c r="T1093" s="1679" t="e">
        <f>'Notes- SK Template'!#REF!</f>
        <v>#REF!</v>
      </c>
      <c r="U1093" s="1679" t="e">
        <f>'Notes- SK Template'!#REF!</f>
        <v>#REF!</v>
      </c>
      <c r="V1093" s="1679" t="e">
        <f>'Notes- SK Template'!#REF!</f>
        <v>#REF!</v>
      </c>
      <c r="W1093" s="1679" t="e">
        <f>'Notes- SK Template'!#REF!</f>
        <v>#REF!</v>
      </c>
      <c r="X1093" s="1679" t="e">
        <f>'Notes- SK Template'!#REF!</f>
        <v>#REF!</v>
      </c>
      <c r="Y1093" s="1679" t="e">
        <f>'Notes- SK Template'!#REF!</f>
        <v>#REF!</v>
      </c>
      <c r="Z1093" s="1679" t="e">
        <f>'Notes- SK Template'!#REF!</f>
        <v>#REF!</v>
      </c>
      <c r="AA1093" s="1679" t="e">
        <f>'Notes- SK Template'!#REF!</f>
        <v>#REF!</v>
      </c>
      <c r="AB1093" s="1679" t="e">
        <f>'Notes- SK Template'!#REF!</f>
        <v>#REF!</v>
      </c>
      <c r="AC1093" s="1679" t="e">
        <f>'Notes- SK Template'!#REF!</f>
        <v>#REF!</v>
      </c>
      <c r="AD1093" s="1679" t="e">
        <f>'Notes- SK Template'!#REF!</f>
        <v>#REF!</v>
      </c>
      <c r="AE1093" s="1679" t="e">
        <f>'Notes- SK Template'!#REF!</f>
        <v>#REF!</v>
      </c>
      <c r="AF1093" s="1679" t="e">
        <f>'Notes- SK Template'!#REF!</f>
        <v>#REF!</v>
      </c>
      <c r="AG1093" s="1679" t="e">
        <f>'Notes- SK Template'!#REF!</f>
        <v>#REF!</v>
      </c>
    </row>
    <row r="1094" spans="1:33" ht="20.25" customHeight="1">
      <c r="D1094" s="1687" t="e">
        <f>'Notes- SK Template'!#REF!</f>
        <v>#REF!</v>
      </c>
      <c r="E1094" s="1687" t="e">
        <f>'Notes- SK Template'!#REF!</f>
        <v>#REF!</v>
      </c>
      <c r="F1094" s="1687" t="e">
        <f>'Notes- SK Template'!#REF!</f>
        <v>#REF!</v>
      </c>
      <c r="G1094" s="1687" t="e">
        <f>'Notes- SK Template'!#REF!</f>
        <v>#REF!</v>
      </c>
      <c r="H1094" s="1687" t="e">
        <f>'Notes- SK Template'!#REF!</f>
        <v>#REF!</v>
      </c>
      <c r="I1094" s="1687" t="e">
        <f>'Notes- SK Template'!#REF!</f>
        <v>#REF!</v>
      </c>
      <c r="J1094" s="1687" t="e">
        <f>'Notes- SK Template'!#REF!</f>
        <v>#REF!</v>
      </c>
      <c r="K1094" s="1687" t="e">
        <f>'Notes- SK Template'!#REF!</f>
        <v>#REF!</v>
      </c>
      <c r="L1094" s="1687" t="e">
        <f>'Notes- SK Template'!#REF!</f>
        <v>#REF!</v>
      </c>
      <c r="M1094" s="1679" t="e">
        <f>'Notes- SK Template'!#REF!</f>
        <v>#REF!</v>
      </c>
      <c r="N1094" s="1679" t="e">
        <f>'Notes- SK Template'!#REF!</f>
        <v>#REF!</v>
      </c>
      <c r="O1094" s="1679" t="e">
        <f>'Notes- SK Template'!#REF!</f>
        <v>#REF!</v>
      </c>
      <c r="P1094" s="1679" t="e">
        <f>'Notes- SK Template'!#REF!</f>
        <v>#REF!</v>
      </c>
      <c r="Q1094" s="1679" t="e">
        <f>'Notes- SK Template'!#REF!</f>
        <v>#REF!</v>
      </c>
      <c r="R1094" s="1679" t="e">
        <f>'Notes- SK Template'!#REF!</f>
        <v>#REF!</v>
      </c>
      <c r="S1094" s="1679" t="e">
        <f>'Notes- SK Template'!#REF!</f>
        <v>#REF!</v>
      </c>
      <c r="T1094" s="1679" t="e">
        <f>'Notes- SK Template'!#REF!</f>
        <v>#REF!</v>
      </c>
      <c r="U1094" s="1679" t="e">
        <f>'Notes- SK Template'!#REF!</f>
        <v>#REF!</v>
      </c>
      <c r="V1094" s="1679" t="e">
        <f>'Notes- SK Template'!#REF!</f>
        <v>#REF!</v>
      </c>
      <c r="W1094" s="1679" t="e">
        <f>'Notes- SK Template'!#REF!</f>
        <v>#REF!</v>
      </c>
      <c r="X1094" s="1679" t="e">
        <f>'Notes- SK Template'!#REF!</f>
        <v>#REF!</v>
      </c>
      <c r="Y1094" s="1679" t="e">
        <f>'Notes- SK Template'!#REF!</f>
        <v>#REF!</v>
      </c>
      <c r="Z1094" s="1679" t="e">
        <f>'Notes- SK Template'!#REF!</f>
        <v>#REF!</v>
      </c>
      <c r="AA1094" s="1679" t="e">
        <f>'Notes- SK Template'!#REF!</f>
        <v>#REF!</v>
      </c>
      <c r="AB1094" s="1679" t="e">
        <f>'Notes- SK Template'!#REF!</f>
        <v>#REF!</v>
      </c>
      <c r="AC1094" s="1679" t="e">
        <f>'Notes- SK Template'!#REF!</f>
        <v>#REF!</v>
      </c>
      <c r="AD1094" s="1679" t="e">
        <f>'Notes- SK Template'!#REF!</f>
        <v>#REF!</v>
      </c>
      <c r="AE1094" s="1679" t="e">
        <f>'Notes- SK Template'!#REF!</f>
        <v>#REF!</v>
      </c>
      <c r="AF1094" s="1679" t="e">
        <f>'Notes- SK Template'!#REF!</f>
        <v>#REF!</v>
      </c>
      <c r="AG1094" s="1679" t="e">
        <f>'Notes- SK Template'!#REF!</f>
        <v>#REF!</v>
      </c>
    </row>
    <row r="1095" spans="1:33" ht="20.25" customHeight="1" thickBot="1">
      <c r="D1095" s="2320" t="e">
        <f>'Notes- SK Template'!#REF!</f>
        <v>#REF!</v>
      </c>
      <c r="E1095" s="2320" t="e">
        <f>'Notes- SK Template'!#REF!</f>
        <v>#REF!</v>
      </c>
      <c r="F1095" s="2320" t="e">
        <f>'Notes- SK Template'!#REF!</f>
        <v>#REF!</v>
      </c>
      <c r="G1095" s="2320" t="e">
        <f>'Notes- SK Template'!#REF!</f>
        <v>#REF!</v>
      </c>
      <c r="H1095" s="2320" t="e">
        <f>'Notes- SK Template'!#REF!</f>
        <v>#REF!</v>
      </c>
      <c r="I1095" s="2320" t="e">
        <f>'Notes- SK Template'!#REF!</f>
        <v>#REF!</v>
      </c>
      <c r="J1095" s="2320" t="e">
        <f>'Notes- SK Template'!#REF!</f>
        <v>#REF!</v>
      </c>
      <c r="K1095" s="2320" t="e">
        <f>'Notes- SK Template'!#REF!</f>
        <v>#REF!</v>
      </c>
      <c r="L1095" s="2320" t="e">
        <f>'Notes- SK Template'!#REF!</f>
        <v>#REF!</v>
      </c>
      <c r="M1095" s="1680" t="e">
        <f>'Notes- SK Template'!#REF!</f>
        <v>#REF!</v>
      </c>
      <c r="N1095" s="1680" t="e">
        <f>'Notes- SK Template'!#REF!</f>
        <v>#REF!</v>
      </c>
      <c r="O1095" s="1680" t="e">
        <f>'Notes- SK Template'!#REF!</f>
        <v>#REF!</v>
      </c>
      <c r="P1095" s="1680" t="e">
        <f>'Notes- SK Template'!#REF!</f>
        <v>#REF!</v>
      </c>
      <c r="Q1095" s="1680" t="e">
        <f>'Notes- SK Template'!#REF!</f>
        <v>#REF!</v>
      </c>
      <c r="R1095" s="1680" t="e">
        <f>'Notes- SK Template'!#REF!</f>
        <v>#REF!</v>
      </c>
      <c r="S1095" s="1680" t="e">
        <f>'Notes- SK Template'!#REF!</f>
        <v>#REF!</v>
      </c>
      <c r="T1095" s="1680" t="e">
        <f>'Notes- SK Template'!#REF!</f>
        <v>#REF!</v>
      </c>
      <c r="U1095" s="1680" t="e">
        <f>'Notes- SK Template'!#REF!</f>
        <v>#REF!</v>
      </c>
      <c r="V1095" s="1680" t="e">
        <f>'Notes- SK Template'!#REF!</f>
        <v>#REF!</v>
      </c>
      <c r="W1095" s="1680" t="e">
        <f>'Notes- SK Template'!#REF!</f>
        <v>#REF!</v>
      </c>
      <c r="X1095" s="1680" t="e">
        <f>'Notes- SK Template'!#REF!</f>
        <v>#REF!</v>
      </c>
      <c r="Y1095" s="1680" t="e">
        <f>'Notes- SK Template'!#REF!</f>
        <v>#REF!</v>
      </c>
      <c r="Z1095" s="1680" t="e">
        <f>'Notes- SK Template'!#REF!</f>
        <v>#REF!</v>
      </c>
      <c r="AA1095" s="1680" t="e">
        <f>'Notes- SK Template'!#REF!</f>
        <v>#REF!</v>
      </c>
      <c r="AB1095" s="1680" t="e">
        <f>'Notes- SK Template'!#REF!</f>
        <v>#REF!</v>
      </c>
      <c r="AC1095" s="1680" t="e">
        <f>'Notes- SK Template'!#REF!</f>
        <v>#REF!</v>
      </c>
      <c r="AD1095" s="1680" t="e">
        <f>'Notes- SK Template'!#REF!</f>
        <v>#REF!</v>
      </c>
      <c r="AE1095" s="1680" t="e">
        <f>'Notes- SK Template'!#REF!</f>
        <v>#REF!</v>
      </c>
      <c r="AF1095" s="1680" t="e">
        <f>'Notes- SK Template'!#REF!</f>
        <v>#REF!</v>
      </c>
      <c r="AG1095" s="1680" t="e">
        <f>'Notes- SK Template'!#REF!</f>
        <v>#REF!</v>
      </c>
    </row>
    <row r="1096" spans="1:33" ht="14.25" customHeight="1">
      <c r="D1096" s="655"/>
      <c r="E1096" s="655"/>
      <c r="F1096" s="655"/>
      <c r="G1096" s="655"/>
      <c r="H1096" s="655"/>
      <c r="I1096" s="655"/>
      <c r="J1096" s="655"/>
      <c r="K1096" s="655"/>
      <c r="L1096" s="655"/>
      <c r="M1096" s="655"/>
      <c r="N1096" s="655"/>
      <c r="O1096" s="655"/>
      <c r="P1096" s="655"/>
      <c r="Q1096" s="655"/>
      <c r="R1096" s="655"/>
      <c r="S1096" s="655"/>
    </row>
    <row r="1097" spans="1:33" ht="14.25" customHeight="1" thickBot="1"/>
    <row r="1098" spans="1:33" ht="14.25" customHeight="1" thickBot="1">
      <c r="A1098" s="605" t="s">
        <v>1438</v>
      </c>
      <c r="D1098" s="1705" t="s">
        <v>1808</v>
      </c>
      <c r="E1098" s="1705"/>
      <c r="F1098" s="1705"/>
      <c r="G1098" s="1705"/>
      <c r="H1098" s="1705"/>
      <c r="I1098" s="1705"/>
      <c r="J1098" s="1706" t="s">
        <v>1809</v>
      </c>
      <c r="K1098" s="1706"/>
      <c r="L1098" s="1706"/>
      <c r="M1098" s="1706"/>
      <c r="N1098" s="1706"/>
      <c r="O1098" s="1706"/>
      <c r="P1098" s="1706"/>
      <c r="Q1098" s="1706"/>
      <c r="R1098" s="1706"/>
      <c r="S1098" s="1706"/>
      <c r="T1098" s="1706"/>
      <c r="U1098" s="1706"/>
      <c r="V1098" s="1706" t="s">
        <v>1954</v>
      </c>
      <c r="W1098" s="1706"/>
      <c r="X1098" s="1706"/>
      <c r="Y1098" s="1706"/>
      <c r="Z1098" s="1706"/>
      <c r="AA1098" s="1706"/>
      <c r="AB1098" s="1706"/>
      <c r="AC1098" s="1706"/>
      <c r="AD1098" s="1706"/>
      <c r="AE1098" s="1706"/>
      <c r="AF1098" s="1706"/>
      <c r="AG1098" s="1706"/>
    </row>
    <row r="1099" spans="1:33" ht="14.25" customHeight="1" thickBot="1">
      <c r="D1099" s="1705"/>
      <c r="E1099" s="1705"/>
      <c r="F1099" s="1705"/>
      <c r="G1099" s="1705"/>
      <c r="H1099" s="1705"/>
      <c r="I1099" s="1705"/>
      <c r="J1099" s="1706" t="s">
        <v>2235</v>
      </c>
      <c r="K1099" s="1706"/>
      <c r="L1099" s="1706"/>
      <c r="M1099" s="1706"/>
      <c r="N1099" s="1706"/>
      <c r="O1099" s="1706"/>
      <c r="P1099" s="1706"/>
      <c r="Q1099" s="1706"/>
      <c r="R1099" s="1706"/>
      <c r="S1099" s="1706"/>
      <c r="T1099" s="1706"/>
      <c r="U1099" s="1706"/>
      <c r="V1099" s="1706" t="s">
        <v>2235</v>
      </c>
      <c r="W1099" s="1706"/>
      <c r="X1099" s="1706"/>
      <c r="Y1099" s="1706"/>
      <c r="Z1099" s="1706"/>
      <c r="AA1099" s="1706"/>
      <c r="AB1099" s="1706"/>
      <c r="AC1099" s="1706"/>
      <c r="AD1099" s="1706"/>
      <c r="AE1099" s="1706"/>
      <c r="AF1099" s="1706"/>
      <c r="AG1099" s="1706"/>
    </row>
    <row r="1100" spans="1:33" ht="14.25" customHeight="1" thickBot="1">
      <c r="D1100" s="1705"/>
      <c r="E1100" s="1705"/>
      <c r="F1100" s="1705"/>
      <c r="G1100" s="1705"/>
      <c r="H1100" s="1705"/>
      <c r="I1100" s="1705"/>
      <c r="J1100" s="1706" t="s">
        <v>2236</v>
      </c>
      <c r="K1100" s="1706"/>
      <c r="L1100" s="1706"/>
      <c r="M1100" s="1706"/>
      <c r="N1100" s="1706"/>
      <c r="O1100" s="1706"/>
      <c r="P1100" s="1706" t="s">
        <v>2237</v>
      </c>
      <c r="Q1100" s="1706"/>
      <c r="R1100" s="1706"/>
      <c r="S1100" s="1706"/>
      <c r="T1100" s="1706"/>
      <c r="U1100" s="1706"/>
      <c r="V1100" s="1706" t="s">
        <v>2236</v>
      </c>
      <c r="W1100" s="1706"/>
      <c r="X1100" s="1706"/>
      <c r="Y1100" s="1706"/>
      <c r="Z1100" s="1706"/>
      <c r="AA1100" s="1706"/>
      <c r="AB1100" s="1706" t="s">
        <v>2237</v>
      </c>
      <c r="AC1100" s="1706"/>
      <c r="AD1100" s="1706"/>
      <c r="AE1100" s="1706"/>
      <c r="AF1100" s="1706"/>
      <c r="AG1100" s="1706"/>
    </row>
    <row r="1101" spans="1:33" ht="30" customHeight="1" thickBot="1">
      <c r="D1101" s="1837" t="s">
        <v>2233</v>
      </c>
      <c r="E1101" s="1837"/>
      <c r="F1101" s="1837"/>
      <c r="G1101" s="1837"/>
      <c r="H1101" s="1837"/>
      <c r="I1101" s="1837"/>
      <c r="J1101" s="1858" t="e">
        <f>'Notes- SK Template'!#REF!</f>
        <v>#REF!</v>
      </c>
      <c r="K1101" s="1858" t="e">
        <f>'Notes- SK Template'!#REF!</f>
        <v>#REF!</v>
      </c>
      <c r="L1101" s="1858" t="e">
        <f>'Notes- SK Template'!#REF!</f>
        <v>#REF!</v>
      </c>
      <c r="M1101" s="1858" t="e">
        <f>'Notes- SK Template'!#REF!</f>
        <v>#REF!</v>
      </c>
      <c r="N1101" s="1858" t="e">
        <f>'Notes- SK Template'!#REF!</f>
        <v>#REF!</v>
      </c>
      <c r="O1101" s="1858" t="e">
        <f>'Notes- SK Template'!#REF!</f>
        <v>#REF!</v>
      </c>
      <c r="P1101" s="1858" t="e">
        <f>'Notes- SK Template'!#REF!</f>
        <v>#REF!</v>
      </c>
      <c r="Q1101" s="1858" t="e">
        <f>'Notes- SK Template'!#REF!</f>
        <v>#REF!</v>
      </c>
      <c r="R1101" s="1858" t="e">
        <f>'Notes- SK Template'!#REF!</f>
        <v>#REF!</v>
      </c>
      <c r="S1101" s="1858" t="e">
        <f>'Notes- SK Template'!#REF!</f>
        <v>#REF!</v>
      </c>
      <c r="T1101" s="1858" t="e">
        <f>'Notes- SK Template'!#REF!</f>
        <v>#REF!</v>
      </c>
      <c r="U1101" s="1858" t="e">
        <f>'Notes- SK Template'!#REF!</f>
        <v>#REF!</v>
      </c>
      <c r="V1101" s="1858" t="e">
        <f>'Notes- SK Template'!#REF!</f>
        <v>#REF!</v>
      </c>
      <c r="W1101" s="1858" t="e">
        <f>'Notes- SK Template'!#REF!</f>
        <v>#REF!</v>
      </c>
      <c r="X1101" s="1858" t="e">
        <f>'Notes- SK Template'!#REF!</f>
        <v>#REF!</v>
      </c>
      <c r="Y1101" s="1858" t="e">
        <f>'Notes- SK Template'!#REF!</f>
        <v>#REF!</v>
      </c>
      <c r="Z1101" s="1858" t="e">
        <f>'Notes- SK Template'!#REF!</f>
        <v>#REF!</v>
      </c>
      <c r="AA1101" s="1858" t="e">
        <f>'Notes- SK Template'!#REF!</f>
        <v>#REF!</v>
      </c>
      <c r="AB1101" s="1858" t="e">
        <f>'Notes- SK Template'!#REF!</f>
        <v>#REF!</v>
      </c>
      <c r="AC1101" s="1858" t="e">
        <f>'Notes- SK Template'!#REF!</f>
        <v>#REF!</v>
      </c>
      <c r="AD1101" s="1858" t="e">
        <f>'Notes- SK Template'!#REF!</f>
        <v>#REF!</v>
      </c>
      <c r="AE1101" s="1858" t="e">
        <f>'Notes- SK Template'!#REF!</f>
        <v>#REF!</v>
      </c>
      <c r="AF1101" s="1858" t="e">
        <f>'Notes- SK Template'!#REF!</f>
        <v>#REF!</v>
      </c>
      <c r="AG1101" s="1858" t="e">
        <f>'Notes- SK Template'!#REF!</f>
        <v>#REF!</v>
      </c>
    </row>
    <row r="1102" spans="1:33" ht="17.25" customHeight="1">
      <c r="D1102" s="1870" t="e">
        <f>'Notes- SK Template'!#REF!</f>
        <v>#REF!</v>
      </c>
      <c r="E1102" s="1870" t="e">
        <f>'Notes- SK Template'!#REF!</f>
        <v>#REF!</v>
      </c>
      <c r="F1102" s="1870" t="e">
        <f>'Notes- SK Template'!#REF!</f>
        <v>#REF!</v>
      </c>
      <c r="G1102" s="1870" t="e">
        <f>'Notes- SK Template'!#REF!</f>
        <v>#REF!</v>
      </c>
      <c r="H1102" s="1870" t="e">
        <f>'Notes- SK Template'!#REF!</f>
        <v>#REF!</v>
      </c>
      <c r="I1102" s="1870" t="e">
        <f>'Notes- SK Template'!#REF!</f>
        <v>#REF!</v>
      </c>
      <c r="J1102" s="1710" t="e">
        <f>'Notes- SK Template'!#REF!</f>
        <v>#REF!</v>
      </c>
      <c r="K1102" s="1710" t="e">
        <f>'Notes- SK Template'!#REF!</f>
        <v>#REF!</v>
      </c>
      <c r="L1102" s="1710" t="e">
        <f>'Notes- SK Template'!#REF!</f>
        <v>#REF!</v>
      </c>
      <c r="M1102" s="1710" t="e">
        <f>'Notes- SK Template'!#REF!</f>
        <v>#REF!</v>
      </c>
      <c r="N1102" s="1710" t="e">
        <f>'Notes- SK Template'!#REF!</f>
        <v>#REF!</v>
      </c>
      <c r="O1102" s="1710" t="e">
        <f>'Notes- SK Template'!#REF!</f>
        <v>#REF!</v>
      </c>
      <c r="P1102" s="1710" t="e">
        <f>'Notes- SK Template'!#REF!</f>
        <v>#REF!</v>
      </c>
      <c r="Q1102" s="1710" t="e">
        <f>'Notes- SK Template'!#REF!</f>
        <v>#REF!</v>
      </c>
      <c r="R1102" s="1710" t="e">
        <f>'Notes- SK Template'!#REF!</f>
        <v>#REF!</v>
      </c>
      <c r="S1102" s="1710" t="e">
        <f>'Notes- SK Template'!#REF!</f>
        <v>#REF!</v>
      </c>
      <c r="T1102" s="1710" t="e">
        <f>'Notes- SK Template'!#REF!</f>
        <v>#REF!</v>
      </c>
      <c r="U1102" s="1710" t="e">
        <f>'Notes- SK Template'!#REF!</f>
        <v>#REF!</v>
      </c>
      <c r="V1102" s="1710" t="e">
        <f>'Notes- SK Template'!#REF!</f>
        <v>#REF!</v>
      </c>
      <c r="W1102" s="1710" t="e">
        <f>'Notes- SK Template'!#REF!</f>
        <v>#REF!</v>
      </c>
      <c r="X1102" s="1710" t="e">
        <f>'Notes- SK Template'!#REF!</f>
        <v>#REF!</v>
      </c>
      <c r="Y1102" s="1710" t="e">
        <f>'Notes- SK Template'!#REF!</f>
        <v>#REF!</v>
      </c>
      <c r="Z1102" s="1710" t="e">
        <f>'Notes- SK Template'!#REF!</f>
        <v>#REF!</v>
      </c>
      <c r="AA1102" s="1710" t="e">
        <f>'Notes- SK Template'!#REF!</f>
        <v>#REF!</v>
      </c>
      <c r="AB1102" s="1710" t="e">
        <f>'Notes- SK Template'!#REF!</f>
        <v>#REF!</v>
      </c>
      <c r="AC1102" s="1710" t="e">
        <f>'Notes- SK Template'!#REF!</f>
        <v>#REF!</v>
      </c>
      <c r="AD1102" s="1710" t="e">
        <f>'Notes- SK Template'!#REF!</f>
        <v>#REF!</v>
      </c>
      <c r="AE1102" s="1710" t="e">
        <f>'Notes- SK Template'!#REF!</f>
        <v>#REF!</v>
      </c>
      <c r="AF1102" s="1710" t="e">
        <f>'Notes- SK Template'!#REF!</f>
        <v>#REF!</v>
      </c>
      <c r="AG1102" s="1710" t="e">
        <f>'Notes- SK Template'!#REF!</f>
        <v>#REF!</v>
      </c>
    </row>
    <row r="1103" spans="1:33" ht="17.25" customHeight="1">
      <c r="D1103" s="1868" t="e">
        <f>'Notes- SK Template'!#REF!</f>
        <v>#REF!</v>
      </c>
      <c r="E1103" s="1868" t="e">
        <f>'Notes- SK Template'!#REF!</f>
        <v>#REF!</v>
      </c>
      <c r="F1103" s="1868" t="e">
        <f>'Notes- SK Template'!#REF!</f>
        <v>#REF!</v>
      </c>
      <c r="G1103" s="1868" t="e">
        <f>'Notes- SK Template'!#REF!</f>
        <v>#REF!</v>
      </c>
      <c r="H1103" s="1868" t="e">
        <f>'Notes- SK Template'!#REF!</f>
        <v>#REF!</v>
      </c>
      <c r="I1103" s="1868" t="e">
        <f>'Notes- SK Template'!#REF!</f>
        <v>#REF!</v>
      </c>
      <c r="J1103" s="1679" t="e">
        <f>'Notes- SK Template'!#REF!</f>
        <v>#REF!</v>
      </c>
      <c r="K1103" s="1679" t="e">
        <f>'Notes- SK Template'!#REF!</f>
        <v>#REF!</v>
      </c>
      <c r="L1103" s="1679" t="e">
        <f>'Notes- SK Template'!#REF!</f>
        <v>#REF!</v>
      </c>
      <c r="M1103" s="1679" t="e">
        <f>'Notes- SK Template'!#REF!</f>
        <v>#REF!</v>
      </c>
      <c r="N1103" s="1679" t="e">
        <f>'Notes- SK Template'!#REF!</f>
        <v>#REF!</v>
      </c>
      <c r="O1103" s="1679" t="e">
        <f>'Notes- SK Template'!#REF!</f>
        <v>#REF!</v>
      </c>
      <c r="P1103" s="1679" t="e">
        <f>'Notes- SK Template'!#REF!</f>
        <v>#REF!</v>
      </c>
      <c r="Q1103" s="1679" t="e">
        <f>'Notes- SK Template'!#REF!</f>
        <v>#REF!</v>
      </c>
      <c r="R1103" s="1679" t="e">
        <f>'Notes- SK Template'!#REF!</f>
        <v>#REF!</v>
      </c>
      <c r="S1103" s="1679" t="e">
        <f>'Notes- SK Template'!#REF!</f>
        <v>#REF!</v>
      </c>
      <c r="T1103" s="1679" t="e">
        <f>'Notes- SK Template'!#REF!</f>
        <v>#REF!</v>
      </c>
      <c r="U1103" s="1679" t="e">
        <f>'Notes- SK Template'!#REF!</f>
        <v>#REF!</v>
      </c>
      <c r="V1103" s="1679" t="e">
        <f>'Notes- SK Template'!#REF!</f>
        <v>#REF!</v>
      </c>
      <c r="W1103" s="1679" t="e">
        <f>'Notes- SK Template'!#REF!</f>
        <v>#REF!</v>
      </c>
      <c r="X1103" s="1679" t="e">
        <f>'Notes- SK Template'!#REF!</f>
        <v>#REF!</v>
      </c>
      <c r="Y1103" s="1679" t="e">
        <f>'Notes- SK Template'!#REF!</f>
        <v>#REF!</v>
      </c>
      <c r="Z1103" s="1679" t="e">
        <f>'Notes- SK Template'!#REF!</f>
        <v>#REF!</v>
      </c>
      <c r="AA1103" s="1679" t="e">
        <f>'Notes- SK Template'!#REF!</f>
        <v>#REF!</v>
      </c>
      <c r="AB1103" s="1679" t="e">
        <f>'Notes- SK Template'!#REF!</f>
        <v>#REF!</v>
      </c>
      <c r="AC1103" s="1679" t="e">
        <f>'Notes- SK Template'!#REF!</f>
        <v>#REF!</v>
      </c>
      <c r="AD1103" s="1679" t="e">
        <f>'Notes- SK Template'!#REF!</f>
        <v>#REF!</v>
      </c>
      <c r="AE1103" s="1679" t="e">
        <f>'Notes- SK Template'!#REF!</f>
        <v>#REF!</v>
      </c>
      <c r="AF1103" s="1679" t="e">
        <f>'Notes- SK Template'!#REF!</f>
        <v>#REF!</v>
      </c>
      <c r="AG1103" s="1679" t="e">
        <f>'Notes- SK Template'!#REF!</f>
        <v>#REF!</v>
      </c>
    </row>
    <row r="1104" spans="1:33" ht="17.25" customHeight="1">
      <c r="D1104" s="1868" t="e">
        <f>'Notes- SK Template'!#REF!</f>
        <v>#REF!</v>
      </c>
      <c r="E1104" s="1868" t="e">
        <f>'Notes- SK Template'!#REF!</f>
        <v>#REF!</v>
      </c>
      <c r="F1104" s="1868" t="e">
        <f>'Notes- SK Template'!#REF!</f>
        <v>#REF!</v>
      </c>
      <c r="G1104" s="1868" t="e">
        <f>'Notes- SK Template'!#REF!</f>
        <v>#REF!</v>
      </c>
      <c r="H1104" s="1868" t="e">
        <f>'Notes- SK Template'!#REF!</f>
        <v>#REF!</v>
      </c>
      <c r="I1104" s="1868" t="e">
        <f>'Notes- SK Template'!#REF!</f>
        <v>#REF!</v>
      </c>
      <c r="J1104" s="1679" t="e">
        <f>'Notes- SK Template'!#REF!</f>
        <v>#REF!</v>
      </c>
      <c r="K1104" s="1679" t="e">
        <f>'Notes- SK Template'!#REF!</f>
        <v>#REF!</v>
      </c>
      <c r="L1104" s="1679" t="e">
        <f>'Notes- SK Template'!#REF!</f>
        <v>#REF!</v>
      </c>
      <c r="M1104" s="1679" t="e">
        <f>'Notes- SK Template'!#REF!</f>
        <v>#REF!</v>
      </c>
      <c r="N1104" s="1679" t="e">
        <f>'Notes- SK Template'!#REF!</f>
        <v>#REF!</v>
      </c>
      <c r="O1104" s="1679" t="e">
        <f>'Notes- SK Template'!#REF!</f>
        <v>#REF!</v>
      </c>
      <c r="P1104" s="1679" t="e">
        <f>'Notes- SK Template'!#REF!</f>
        <v>#REF!</v>
      </c>
      <c r="Q1104" s="1679" t="e">
        <f>'Notes- SK Template'!#REF!</f>
        <v>#REF!</v>
      </c>
      <c r="R1104" s="1679" t="e">
        <f>'Notes- SK Template'!#REF!</f>
        <v>#REF!</v>
      </c>
      <c r="S1104" s="1679" t="e">
        <f>'Notes- SK Template'!#REF!</f>
        <v>#REF!</v>
      </c>
      <c r="T1104" s="1679" t="e">
        <f>'Notes- SK Template'!#REF!</f>
        <v>#REF!</v>
      </c>
      <c r="U1104" s="1679" t="e">
        <f>'Notes- SK Template'!#REF!</f>
        <v>#REF!</v>
      </c>
      <c r="V1104" s="1679" t="e">
        <f>'Notes- SK Template'!#REF!</f>
        <v>#REF!</v>
      </c>
      <c r="W1104" s="1679" t="e">
        <f>'Notes- SK Template'!#REF!</f>
        <v>#REF!</v>
      </c>
      <c r="X1104" s="1679" t="e">
        <f>'Notes- SK Template'!#REF!</f>
        <v>#REF!</v>
      </c>
      <c r="Y1104" s="1679" t="e">
        <f>'Notes- SK Template'!#REF!</f>
        <v>#REF!</v>
      </c>
      <c r="Z1104" s="1679" t="e">
        <f>'Notes- SK Template'!#REF!</f>
        <v>#REF!</v>
      </c>
      <c r="AA1104" s="1679" t="e">
        <f>'Notes- SK Template'!#REF!</f>
        <v>#REF!</v>
      </c>
      <c r="AB1104" s="1679" t="e">
        <f>'Notes- SK Template'!#REF!</f>
        <v>#REF!</v>
      </c>
      <c r="AC1104" s="1679" t="e">
        <f>'Notes- SK Template'!#REF!</f>
        <v>#REF!</v>
      </c>
      <c r="AD1104" s="1679" t="e">
        <f>'Notes- SK Template'!#REF!</f>
        <v>#REF!</v>
      </c>
      <c r="AE1104" s="1679" t="e">
        <f>'Notes- SK Template'!#REF!</f>
        <v>#REF!</v>
      </c>
      <c r="AF1104" s="1679" t="e">
        <f>'Notes- SK Template'!#REF!</f>
        <v>#REF!</v>
      </c>
      <c r="AG1104" s="1679" t="e">
        <f>'Notes- SK Template'!#REF!</f>
        <v>#REF!</v>
      </c>
    </row>
    <row r="1105" spans="1:33" ht="17.25" customHeight="1" thickBot="1">
      <c r="D1105" s="2443" t="e">
        <f>'Notes- SK Template'!#REF!</f>
        <v>#REF!</v>
      </c>
      <c r="E1105" s="2443" t="e">
        <f>'Notes- SK Template'!#REF!</f>
        <v>#REF!</v>
      </c>
      <c r="F1105" s="2443" t="e">
        <f>'Notes- SK Template'!#REF!</f>
        <v>#REF!</v>
      </c>
      <c r="G1105" s="2443" t="e">
        <f>'Notes- SK Template'!#REF!</f>
        <v>#REF!</v>
      </c>
      <c r="H1105" s="2443" t="e">
        <f>'Notes- SK Template'!#REF!</f>
        <v>#REF!</v>
      </c>
      <c r="I1105" s="2443" t="e">
        <f>'Notes- SK Template'!#REF!</f>
        <v>#REF!</v>
      </c>
      <c r="J1105" s="1680" t="e">
        <f>'Notes- SK Template'!#REF!</f>
        <v>#REF!</v>
      </c>
      <c r="K1105" s="1680" t="e">
        <f>'Notes- SK Template'!#REF!</f>
        <v>#REF!</v>
      </c>
      <c r="L1105" s="1680" t="e">
        <f>'Notes- SK Template'!#REF!</f>
        <v>#REF!</v>
      </c>
      <c r="M1105" s="1680" t="e">
        <f>'Notes- SK Template'!#REF!</f>
        <v>#REF!</v>
      </c>
      <c r="N1105" s="1680" t="e">
        <f>'Notes- SK Template'!#REF!</f>
        <v>#REF!</v>
      </c>
      <c r="O1105" s="1680" t="e">
        <f>'Notes- SK Template'!#REF!</f>
        <v>#REF!</v>
      </c>
      <c r="P1105" s="1680" t="e">
        <f>'Notes- SK Template'!#REF!</f>
        <v>#REF!</v>
      </c>
      <c r="Q1105" s="1680" t="e">
        <f>'Notes- SK Template'!#REF!</f>
        <v>#REF!</v>
      </c>
      <c r="R1105" s="1680" t="e">
        <f>'Notes- SK Template'!#REF!</f>
        <v>#REF!</v>
      </c>
      <c r="S1105" s="1680" t="e">
        <f>'Notes- SK Template'!#REF!</f>
        <v>#REF!</v>
      </c>
      <c r="T1105" s="1680" t="e">
        <f>'Notes- SK Template'!#REF!</f>
        <v>#REF!</v>
      </c>
      <c r="U1105" s="1680" t="e">
        <f>'Notes- SK Template'!#REF!</f>
        <v>#REF!</v>
      </c>
      <c r="V1105" s="1680" t="e">
        <f>'Notes- SK Template'!#REF!</f>
        <v>#REF!</v>
      </c>
      <c r="W1105" s="1680" t="e">
        <f>'Notes- SK Template'!#REF!</f>
        <v>#REF!</v>
      </c>
      <c r="X1105" s="1680" t="e">
        <f>'Notes- SK Template'!#REF!</f>
        <v>#REF!</v>
      </c>
      <c r="Y1105" s="1680" t="e">
        <f>'Notes- SK Template'!#REF!</f>
        <v>#REF!</v>
      </c>
      <c r="Z1105" s="1680" t="e">
        <f>'Notes- SK Template'!#REF!</f>
        <v>#REF!</v>
      </c>
      <c r="AA1105" s="1680" t="e">
        <f>'Notes- SK Template'!#REF!</f>
        <v>#REF!</v>
      </c>
      <c r="AB1105" s="1680" t="e">
        <f>'Notes- SK Template'!#REF!</f>
        <v>#REF!</v>
      </c>
      <c r="AC1105" s="1680" t="e">
        <f>'Notes- SK Template'!#REF!</f>
        <v>#REF!</v>
      </c>
      <c r="AD1105" s="1680" t="e">
        <f>'Notes- SK Template'!#REF!</f>
        <v>#REF!</v>
      </c>
      <c r="AE1105" s="1680" t="e">
        <f>'Notes- SK Template'!#REF!</f>
        <v>#REF!</v>
      </c>
      <c r="AF1105" s="1680" t="e">
        <f>'Notes- SK Template'!#REF!</f>
        <v>#REF!</v>
      </c>
      <c r="AG1105" s="1680" t="e">
        <f>'Notes- SK Template'!#REF!</f>
        <v>#REF!</v>
      </c>
    </row>
    <row r="1106" spans="1:33" ht="30" customHeight="1" thickBot="1">
      <c r="D1106" s="1837" t="s">
        <v>2234</v>
      </c>
      <c r="E1106" s="1837"/>
      <c r="F1106" s="1837"/>
      <c r="G1106" s="1837"/>
      <c r="H1106" s="1837"/>
      <c r="I1106" s="1837"/>
      <c r="J1106" s="1858" t="e">
        <f>'Notes- SK Template'!#REF!</f>
        <v>#REF!</v>
      </c>
      <c r="K1106" s="1858" t="e">
        <f>'Notes- SK Template'!#REF!</f>
        <v>#REF!</v>
      </c>
      <c r="L1106" s="1858" t="e">
        <f>'Notes- SK Template'!#REF!</f>
        <v>#REF!</v>
      </c>
      <c r="M1106" s="1858" t="e">
        <f>'Notes- SK Template'!#REF!</f>
        <v>#REF!</v>
      </c>
      <c r="N1106" s="1858" t="e">
        <f>'Notes- SK Template'!#REF!</f>
        <v>#REF!</v>
      </c>
      <c r="O1106" s="1858" t="e">
        <f>'Notes- SK Template'!#REF!</f>
        <v>#REF!</v>
      </c>
      <c r="P1106" s="1858" t="e">
        <f>'Notes- SK Template'!#REF!</f>
        <v>#REF!</v>
      </c>
      <c r="Q1106" s="1858" t="e">
        <f>'Notes- SK Template'!#REF!</f>
        <v>#REF!</v>
      </c>
      <c r="R1106" s="1858" t="e">
        <f>'Notes- SK Template'!#REF!</f>
        <v>#REF!</v>
      </c>
      <c r="S1106" s="1858" t="e">
        <f>'Notes- SK Template'!#REF!</f>
        <v>#REF!</v>
      </c>
      <c r="T1106" s="1858" t="e">
        <f>'Notes- SK Template'!#REF!</f>
        <v>#REF!</v>
      </c>
      <c r="U1106" s="1858" t="e">
        <f>'Notes- SK Template'!#REF!</f>
        <v>#REF!</v>
      </c>
      <c r="V1106" s="1858" t="e">
        <f>'Notes- SK Template'!#REF!</f>
        <v>#REF!</v>
      </c>
      <c r="W1106" s="1858" t="e">
        <f>'Notes- SK Template'!#REF!</f>
        <v>#REF!</v>
      </c>
      <c r="X1106" s="1858" t="e">
        <f>'Notes- SK Template'!#REF!</f>
        <v>#REF!</v>
      </c>
      <c r="Y1106" s="1858" t="e">
        <f>'Notes- SK Template'!#REF!</f>
        <v>#REF!</v>
      </c>
      <c r="Z1106" s="1858" t="e">
        <f>'Notes- SK Template'!#REF!</f>
        <v>#REF!</v>
      </c>
      <c r="AA1106" s="1858" t="e">
        <f>'Notes- SK Template'!#REF!</f>
        <v>#REF!</v>
      </c>
      <c r="AB1106" s="1858" t="e">
        <f>'Notes- SK Template'!#REF!</f>
        <v>#REF!</v>
      </c>
      <c r="AC1106" s="1858" t="e">
        <f>'Notes- SK Template'!#REF!</f>
        <v>#REF!</v>
      </c>
      <c r="AD1106" s="1858" t="e">
        <f>'Notes- SK Template'!#REF!</f>
        <v>#REF!</v>
      </c>
      <c r="AE1106" s="1858" t="e">
        <f>'Notes- SK Template'!#REF!</f>
        <v>#REF!</v>
      </c>
      <c r="AF1106" s="1858" t="e">
        <f>'Notes- SK Template'!#REF!</f>
        <v>#REF!</v>
      </c>
      <c r="AG1106" s="1858" t="e">
        <f>'Notes- SK Template'!#REF!</f>
        <v>#REF!</v>
      </c>
    </row>
    <row r="1107" spans="1:33" ht="17.25" customHeight="1">
      <c r="D1107" s="1870" t="e">
        <f>'Notes- SK Template'!#REF!</f>
        <v>#REF!</v>
      </c>
      <c r="E1107" s="1870" t="e">
        <f>'Notes- SK Template'!#REF!</f>
        <v>#REF!</v>
      </c>
      <c r="F1107" s="1870" t="e">
        <f>'Notes- SK Template'!#REF!</f>
        <v>#REF!</v>
      </c>
      <c r="G1107" s="1870" t="e">
        <f>'Notes- SK Template'!#REF!</f>
        <v>#REF!</v>
      </c>
      <c r="H1107" s="1870" t="e">
        <f>'Notes- SK Template'!#REF!</f>
        <v>#REF!</v>
      </c>
      <c r="I1107" s="1870" t="e">
        <f>'Notes- SK Template'!#REF!</f>
        <v>#REF!</v>
      </c>
      <c r="J1107" s="1710" t="e">
        <f>'Notes- SK Template'!#REF!</f>
        <v>#REF!</v>
      </c>
      <c r="K1107" s="1710" t="e">
        <f>'Notes- SK Template'!#REF!</f>
        <v>#REF!</v>
      </c>
      <c r="L1107" s="1710" t="e">
        <f>'Notes- SK Template'!#REF!</f>
        <v>#REF!</v>
      </c>
      <c r="M1107" s="1710" t="e">
        <f>'Notes- SK Template'!#REF!</f>
        <v>#REF!</v>
      </c>
      <c r="N1107" s="1710" t="e">
        <f>'Notes- SK Template'!#REF!</f>
        <v>#REF!</v>
      </c>
      <c r="O1107" s="1710" t="e">
        <f>'Notes- SK Template'!#REF!</f>
        <v>#REF!</v>
      </c>
      <c r="P1107" s="1710" t="e">
        <f>'Notes- SK Template'!#REF!</f>
        <v>#REF!</v>
      </c>
      <c r="Q1107" s="1710" t="e">
        <f>'Notes- SK Template'!#REF!</f>
        <v>#REF!</v>
      </c>
      <c r="R1107" s="1710" t="e">
        <f>'Notes- SK Template'!#REF!</f>
        <v>#REF!</v>
      </c>
      <c r="S1107" s="1710" t="e">
        <f>'Notes- SK Template'!#REF!</f>
        <v>#REF!</v>
      </c>
      <c r="T1107" s="1710" t="e">
        <f>'Notes- SK Template'!#REF!</f>
        <v>#REF!</v>
      </c>
      <c r="U1107" s="1710" t="e">
        <f>'Notes- SK Template'!#REF!</f>
        <v>#REF!</v>
      </c>
      <c r="V1107" s="1710" t="e">
        <f>'Notes- SK Template'!#REF!</f>
        <v>#REF!</v>
      </c>
      <c r="W1107" s="1710" t="e">
        <f>'Notes- SK Template'!#REF!</f>
        <v>#REF!</v>
      </c>
      <c r="X1107" s="1710" t="e">
        <f>'Notes- SK Template'!#REF!</f>
        <v>#REF!</v>
      </c>
      <c r="Y1107" s="1710" t="e">
        <f>'Notes- SK Template'!#REF!</f>
        <v>#REF!</v>
      </c>
      <c r="Z1107" s="1710" t="e">
        <f>'Notes- SK Template'!#REF!</f>
        <v>#REF!</v>
      </c>
      <c r="AA1107" s="1710" t="e">
        <f>'Notes- SK Template'!#REF!</f>
        <v>#REF!</v>
      </c>
      <c r="AB1107" s="1710" t="e">
        <f>'Notes- SK Template'!#REF!</f>
        <v>#REF!</v>
      </c>
      <c r="AC1107" s="1710" t="e">
        <f>'Notes- SK Template'!#REF!</f>
        <v>#REF!</v>
      </c>
      <c r="AD1107" s="1710" t="e">
        <f>'Notes- SK Template'!#REF!</f>
        <v>#REF!</v>
      </c>
      <c r="AE1107" s="1710" t="e">
        <f>'Notes- SK Template'!#REF!</f>
        <v>#REF!</v>
      </c>
      <c r="AF1107" s="1710" t="e">
        <f>'Notes- SK Template'!#REF!</f>
        <v>#REF!</v>
      </c>
      <c r="AG1107" s="1710" t="e">
        <f>'Notes- SK Template'!#REF!</f>
        <v>#REF!</v>
      </c>
    </row>
    <row r="1108" spans="1:33" ht="17.25" customHeight="1">
      <c r="D1108" s="1868" t="e">
        <f>'Notes- SK Template'!#REF!</f>
        <v>#REF!</v>
      </c>
      <c r="E1108" s="1868" t="e">
        <f>'Notes- SK Template'!#REF!</f>
        <v>#REF!</v>
      </c>
      <c r="F1108" s="1868" t="e">
        <f>'Notes- SK Template'!#REF!</f>
        <v>#REF!</v>
      </c>
      <c r="G1108" s="1868" t="e">
        <f>'Notes- SK Template'!#REF!</f>
        <v>#REF!</v>
      </c>
      <c r="H1108" s="1868" t="e">
        <f>'Notes- SK Template'!#REF!</f>
        <v>#REF!</v>
      </c>
      <c r="I1108" s="1868" t="e">
        <f>'Notes- SK Template'!#REF!</f>
        <v>#REF!</v>
      </c>
      <c r="J1108" s="1679" t="e">
        <f>'Notes- SK Template'!#REF!</f>
        <v>#REF!</v>
      </c>
      <c r="K1108" s="1679" t="e">
        <f>'Notes- SK Template'!#REF!</f>
        <v>#REF!</v>
      </c>
      <c r="L1108" s="1679" t="e">
        <f>'Notes- SK Template'!#REF!</f>
        <v>#REF!</v>
      </c>
      <c r="M1108" s="1679" t="e">
        <f>'Notes- SK Template'!#REF!</f>
        <v>#REF!</v>
      </c>
      <c r="N1108" s="1679" t="e">
        <f>'Notes- SK Template'!#REF!</f>
        <v>#REF!</v>
      </c>
      <c r="O1108" s="1679" t="e">
        <f>'Notes- SK Template'!#REF!</f>
        <v>#REF!</v>
      </c>
      <c r="P1108" s="1679" t="e">
        <f>'Notes- SK Template'!#REF!</f>
        <v>#REF!</v>
      </c>
      <c r="Q1108" s="1679" t="e">
        <f>'Notes- SK Template'!#REF!</f>
        <v>#REF!</v>
      </c>
      <c r="R1108" s="1679" t="e">
        <f>'Notes- SK Template'!#REF!</f>
        <v>#REF!</v>
      </c>
      <c r="S1108" s="1679" t="e">
        <f>'Notes- SK Template'!#REF!</f>
        <v>#REF!</v>
      </c>
      <c r="T1108" s="1679" t="e">
        <f>'Notes- SK Template'!#REF!</f>
        <v>#REF!</v>
      </c>
      <c r="U1108" s="1679" t="e">
        <f>'Notes- SK Template'!#REF!</f>
        <v>#REF!</v>
      </c>
      <c r="V1108" s="1679" t="e">
        <f>'Notes- SK Template'!#REF!</f>
        <v>#REF!</v>
      </c>
      <c r="W1108" s="1679" t="e">
        <f>'Notes- SK Template'!#REF!</f>
        <v>#REF!</v>
      </c>
      <c r="X1108" s="1679" t="e">
        <f>'Notes- SK Template'!#REF!</f>
        <v>#REF!</v>
      </c>
      <c r="Y1108" s="1679" t="e">
        <f>'Notes- SK Template'!#REF!</f>
        <v>#REF!</v>
      </c>
      <c r="Z1108" s="1679" t="e">
        <f>'Notes- SK Template'!#REF!</f>
        <v>#REF!</v>
      </c>
      <c r="AA1108" s="1679" t="e">
        <f>'Notes- SK Template'!#REF!</f>
        <v>#REF!</v>
      </c>
      <c r="AB1108" s="1679" t="e">
        <f>'Notes- SK Template'!#REF!</f>
        <v>#REF!</v>
      </c>
      <c r="AC1108" s="1679" t="e">
        <f>'Notes- SK Template'!#REF!</f>
        <v>#REF!</v>
      </c>
      <c r="AD1108" s="1679" t="e">
        <f>'Notes- SK Template'!#REF!</f>
        <v>#REF!</v>
      </c>
      <c r="AE1108" s="1679" t="e">
        <f>'Notes- SK Template'!#REF!</f>
        <v>#REF!</v>
      </c>
      <c r="AF1108" s="1679" t="e">
        <f>'Notes- SK Template'!#REF!</f>
        <v>#REF!</v>
      </c>
      <c r="AG1108" s="1679" t="e">
        <f>'Notes- SK Template'!#REF!</f>
        <v>#REF!</v>
      </c>
    </row>
    <row r="1109" spans="1:33" ht="17.25" customHeight="1">
      <c r="D1109" s="1868" t="e">
        <f>'Notes- SK Template'!#REF!</f>
        <v>#REF!</v>
      </c>
      <c r="E1109" s="1868" t="e">
        <f>'Notes- SK Template'!#REF!</f>
        <v>#REF!</v>
      </c>
      <c r="F1109" s="1868" t="e">
        <f>'Notes- SK Template'!#REF!</f>
        <v>#REF!</v>
      </c>
      <c r="G1109" s="1868" t="e">
        <f>'Notes- SK Template'!#REF!</f>
        <v>#REF!</v>
      </c>
      <c r="H1109" s="1868" t="e">
        <f>'Notes- SK Template'!#REF!</f>
        <v>#REF!</v>
      </c>
      <c r="I1109" s="1868" t="e">
        <f>'Notes- SK Template'!#REF!</f>
        <v>#REF!</v>
      </c>
      <c r="J1109" s="1679" t="e">
        <f>'Notes- SK Template'!#REF!</f>
        <v>#REF!</v>
      </c>
      <c r="K1109" s="1679" t="e">
        <f>'Notes- SK Template'!#REF!</f>
        <v>#REF!</v>
      </c>
      <c r="L1109" s="1679" t="e">
        <f>'Notes- SK Template'!#REF!</f>
        <v>#REF!</v>
      </c>
      <c r="M1109" s="1679" t="e">
        <f>'Notes- SK Template'!#REF!</f>
        <v>#REF!</v>
      </c>
      <c r="N1109" s="1679" t="e">
        <f>'Notes- SK Template'!#REF!</f>
        <v>#REF!</v>
      </c>
      <c r="O1109" s="1679" t="e">
        <f>'Notes- SK Template'!#REF!</f>
        <v>#REF!</v>
      </c>
      <c r="P1109" s="1679" t="e">
        <f>'Notes- SK Template'!#REF!</f>
        <v>#REF!</v>
      </c>
      <c r="Q1109" s="1679" t="e">
        <f>'Notes- SK Template'!#REF!</f>
        <v>#REF!</v>
      </c>
      <c r="R1109" s="1679" t="e">
        <f>'Notes- SK Template'!#REF!</f>
        <v>#REF!</v>
      </c>
      <c r="S1109" s="1679" t="e">
        <f>'Notes- SK Template'!#REF!</f>
        <v>#REF!</v>
      </c>
      <c r="T1109" s="1679" t="e">
        <f>'Notes- SK Template'!#REF!</f>
        <v>#REF!</v>
      </c>
      <c r="U1109" s="1679" t="e">
        <f>'Notes- SK Template'!#REF!</f>
        <v>#REF!</v>
      </c>
      <c r="V1109" s="1679" t="e">
        <f>'Notes- SK Template'!#REF!</f>
        <v>#REF!</v>
      </c>
      <c r="W1109" s="1679" t="e">
        <f>'Notes- SK Template'!#REF!</f>
        <v>#REF!</v>
      </c>
      <c r="X1109" s="1679" t="e">
        <f>'Notes- SK Template'!#REF!</f>
        <v>#REF!</v>
      </c>
      <c r="Y1109" s="1679" t="e">
        <f>'Notes- SK Template'!#REF!</f>
        <v>#REF!</v>
      </c>
      <c r="Z1109" s="1679" t="e">
        <f>'Notes- SK Template'!#REF!</f>
        <v>#REF!</v>
      </c>
      <c r="AA1109" s="1679" t="e">
        <f>'Notes- SK Template'!#REF!</f>
        <v>#REF!</v>
      </c>
      <c r="AB1109" s="1679" t="e">
        <f>'Notes- SK Template'!#REF!</f>
        <v>#REF!</v>
      </c>
      <c r="AC1109" s="1679" t="e">
        <f>'Notes- SK Template'!#REF!</f>
        <v>#REF!</v>
      </c>
      <c r="AD1109" s="1679" t="e">
        <f>'Notes- SK Template'!#REF!</f>
        <v>#REF!</v>
      </c>
      <c r="AE1109" s="1679" t="e">
        <f>'Notes- SK Template'!#REF!</f>
        <v>#REF!</v>
      </c>
      <c r="AF1109" s="1679" t="e">
        <f>'Notes- SK Template'!#REF!</f>
        <v>#REF!</v>
      </c>
      <c r="AG1109" s="1679" t="e">
        <f>'Notes- SK Template'!#REF!</f>
        <v>#REF!</v>
      </c>
    </row>
    <row r="1110" spans="1:33" ht="17.25" customHeight="1" thickBot="1">
      <c r="D1110" s="2443" t="e">
        <f>'Notes- SK Template'!#REF!</f>
        <v>#REF!</v>
      </c>
      <c r="E1110" s="2443" t="e">
        <f>'Notes- SK Template'!#REF!</f>
        <v>#REF!</v>
      </c>
      <c r="F1110" s="2443" t="e">
        <f>'Notes- SK Template'!#REF!</f>
        <v>#REF!</v>
      </c>
      <c r="G1110" s="2443" t="e">
        <f>'Notes- SK Template'!#REF!</f>
        <v>#REF!</v>
      </c>
      <c r="H1110" s="2443" t="e">
        <f>'Notes- SK Template'!#REF!</f>
        <v>#REF!</v>
      </c>
      <c r="I1110" s="2443" t="e">
        <f>'Notes- SK Template'!#REF!</f>
        <v>#REF!</v>
      </c>
      <c r="J1110" s="1680" t="e">
        <f>'Notes- SK Template'!#REF!</f>
        <v>#REF!</v>
      </c>
      <c r="K1110" s="1680" t="e">
        <f>'Notes- SK Template'!#REF!</f>
        <v>#REF!</v>
      </c>
      <c r="L1110" s="1680" t="e">
        <f>'Notes- SK Template'!#REF!</f>
        <v>#REF!</v>
      </c>
      <c r="M1110" s="1680" t="e">
        <f>'Notes- SK Template'!#REF!</f>
        <v>#REF!</v>
      </c>
      <c r="N1110" s="1680" t="e">
        <f>'Notes- SK Template'!#REF!</f>
        <v>#REF!</v>
      </c>
      <c r="O1110" s="1680" t="e">
        <f>'Notes- SK Template'!#REF!</f>
        <v>#REF!</v>
      </c>
      <c r="P1110" s="1680" t="e">
        <f>'Notes- SK Template'!#REF!</f>
        <v>#REF!</v>
      </c>
      <c r="Q1110" s="1680" t="e">
        <f>'Notes- SK Template'!#REF!</f>
        <v>#REF!</v>
      </c>
      <c r="R1110" s="1680" t="e">
        <f>'Notes- SK Template'!#REF!</f>
        <v>#REF!</v>
      </c>
      <c r="S1110" s="1680" t="e">
        <f>'Notes- SK Template'!#REF!</f>
        <v>#REF!</v>
      </c>
      <c r="T1110" s="1680" t="e">
        <f>'Notes- SK Template'!#REF!</f>
        <v>#REF!</v>
      </c>
      <c r="U1110" s="1680" t="e">
        <f>'Notes- SK Template'!#REF!</f>
        <v>#REF!</v>
      </c>
      <c r="V1110" s="1680" t="e">
        <f>'Notes- SK Template'!#REF!</f>
        <v>#REF!</v>
      </c>
      <c r="W1110" s="1680" t="e">
        <f>'Notes- SK Template'!#REF!</f>
        <v>#REF!</v>
      </c>
      <c r="X1110" s="1680" t="e">
        <f>'Notes- SK Template'!#REF!</f>
        <v>#REF!</v>
      </c>
      <c r="Y1110" s="1680" t="e">
        <f>'Notes- SK Template'!#REF!</f>
        <v>#REF!</v>
      </c>
      <c r="Z1110" s="1680" t="e">
        <f>'Notes- SK Template'!#REF!</f>
        <v>#REF!</v>
      </c>
      <c r="AA1110" s="1680" t="e">
        <f>'Notes- SK Template'!#REF!</f>
        <v>#REF!</v>
      </c>
      <c r="AB1110" s="1680" t="e">
        <f>'Notes- SK Template'!#REF!</f>
        <v>#REF!</v>
      </c>
      <c r="AC1110" s="1680" t="e">
        <f>'Notes- SK Template'!#REF!</f>
        <v>#REF!</v>
      </c>
      <c r="AD1110" s="1680" t="e">
        <f>'Notes- SK Template'!#REF!</f>
        <v>#REF!</v>
      </c>
      <c r="AE1110" s="1680" t="e">
        <f>'Notes- SK Template'!#REF!</f>
        <v>#REF!</v>
      </c>
      <c r="AF1110" s="1680" t="e">
        <f>'Notes- SK Template'!#REF!</f>
        <v>#REF!</v>
      </c>
      <c r="AG1110" s="1680" t="e">
        <f>'Notes- SK Template'!#REF!</f>
        <v>#REF!</v>
      </c>
    </row>
    <row r="1111" spans="1:33" ht="14.25" customHeight="1">
      <c r="D1111" s="655"/>
      <c r="E1111" s="655"/>
      <c r="F1111" s="655"/>
      <c r="G1111" s="655"/>
      <c r="H1111" s="655"/>
      <c r="I1111" s="655"/>
      <c r="J1111" s="655"/>
      <c r="K1111" s="655"/>
      <c r="L1111" s="655"/>
      <c r="M1111" s="655"/>
      <c r="N1111" s="655"/>
      <c r="O1111" s="655"/>
      <c r="P1111" s="655"/>
      <c r="Q1111" s="655"/>
      <c r="R1111" s="655"/>
      <c r="S1111" s="655"/>
      <c r="T1111" s="655"/>
      <c r="U1111" s="655"/>
      <c r="V1111" s="655"/>
      <c r="W1111" s="655"/>
      <c r="X1111" s="655"/>
      <c r="Y1111" s="655"/>
      <c r="Z1111" s="655"/>
      <c r="AA1111" s="655"/>
      <c r="AB1111" s="655"/>
      <c r="AC1111" s="655"/>
      <c r="AD1111" s="655"/>
      <c r="AE1111" s="655"/>
      <c r="AF1111" s="655"/>
      <c r="AG1111" s="655"/>
    </row>
    <row r="1113" spans="1:33" ht="14.25" customHeight="1">
      <c r="D1113" s="1797" t="s">
        <v>2238</v>
      </c>
      <c r="E1113" s="1838"/>
      <c r="F1113" s="1838"/>
      <c r="G1113" s="1838"/>
      <c r="H1113" s="1838"/>
      <c r="I1113" s="1838"/>
      <c r="J1113" s="1838"/>
      <c r="K1113" s="1838"/>
      <c r="L1113" s="1838"/>
      <c r="M1113" s="1838"/>
      <c r="N1113" s="1838"/>
      <c r="O1113" s="1838"/>
      <c r="P1113" s="1838"/>
      <c r="Q1113" s="1838"/>
      <c r="R1113" s="1838"/>
      <c r="S1113" s="1838"/>
      <c r="T1113" s="1838"/>
      <c r="U1113" s="1838"/>
      <c r="V1113" s="1838"/>
      <c r="W1113" s="1838"/>
      <c r="X1113" s="1838"/>
      <c r="Y1113" s="1838"/>
      <c r="Z1113" s="1838"/>
      <c r="AA1113" s="1838"/>
      <c r="AB1113" s="1838"/>
      <c r="AC1113" s="1838"/>
      <c r="AD1113" s="1838"/>
      <c r="AE1113" s="1838"/>
      <c r="AF1113" s="1838"/>
      <c r="AG1113" s="1838"/>
    </row>
    <row r="1114" spans="1:33" ht="14.25" customHeight="1">
      <c r="D1114" s="1838"/>
      <c r="E1114" s="1838"/>
      <c r="F1114" s="1838"/>
      <c r="G1114" s="1838"/>
      <c r="H1114" s="1838"/>
      <c r="I1114" s="1838"/>
      <c r="J1114" s="1838"/>
      <c r="K1114" s="1838"/>
      <c r="L1114" s="1838"/>
      <c r="M1114" s="1838"/>
      <c r="N1114" s="1838"/>
      <c r="O1114" s="1838"/>
      <c r="P1114" s="1838"/>
      <c r="Q1114" s="1838"/>
      <c r="R1114" s="1838"/>
      <c r="S1114" s="1838"/>
      <c r="T1114" s="1838"/>
      <c r="U1114" s="1838"/>
      <c r="V1114" s="1838"/>
      <c r="W1114" s="1838"/>
      <c r="X1114" s="1838"/>
      <c r="Y1114" s="1838"/>
      <c r="Z1114" s="1838"/>
      <c r="AA1114" s="1838"/>
      <c r="AB1114" s="1838"/>
      <c r="AC1114" s="1838"/>
      <c r="AD1114" s="1838"/>
      <c r="AE1114" s="1838"/>
      <c r="AF1114" s="1838"/>
      <c r="AG1114" s="1838"/>
    </row>
    <row r="1116" spans="1:33" ht="14.25" customHeight="1">
      <c r="D1116" s="1871" t="s">
        <v>2239</v>
      </c>
      <c r="E1116" s="1826"/>
      <c r="F1116" s="1826"/>
      <c r="G1116" s="1826"/>
      <c r="H1116" s="1826"/>
      <c r="I1116" s="1826"/>
      <c r="J1116" s="1826"/>
      <c r="K1116" s="1826"/>
      <c r="L1116" s="1826"/>
      <c r="M1116" s="1826"/>
      <c r="N1116" s="1826"/>
      <c r="O1116" s="1826"/>
      <c r="P1116" s="1826"/>
      <c r="Q1116" s="1826"/>
      <c r="R1116" s="1826"/>
      <c r="S1116" s="1826"/>
      <c r="T1116" s="1826"/>
      <c r="U1116" s="1826"/>
      <c r="V1116" s="1826"/>
      <c r="W1116" s="1826"/>
      <c r="X1116" s="1826"/>
      <c r="Y1116" s="1826"/>
      <c r="Z1116" s="1826"/>
      <c r="AA1116" s="1826"/>
      <c r="AB1116" s="1826"/>
      <c r="AC1116" s="1826"/>
      <c r="AD1116" s="1826"/>
      <c r="AE1116" s="1826"/>
      <c r="AF1116" s="1826"/>
      <c r="AG1116" s="1826"/>
    </row>
    <row r="1117" spans="1:33" ht="14.25" customHeight="1" thickBot="1"/>
    <row r="1118" spans="1:33" ht="14.25" customHeight="1" thickBot="1">
      <c r="A1118" s="605">
        <v>33</v>
      </c>
      <c r="D1118" s="1697" t="s">
        <v>2240</v>
      </c>
      <c r="E1118" s="1698"/>
      <c r="F1118" s="1698"/>
      <c r="G1118" s="1698"/>
      <c r="H1118" s="1698"/>
      <c r="I1118" s="1698"/>
      <c r="J1118" s="1698"/>
      <c r="K1118" s="1698"/>
      <c r="L1118" s="1698"/>
      <c r="M1118" s="1698"/>
      <c r="N1118" s="1827" t="s">
        <v>2228</v>
      </c>
      <c r="O1118" s="1828"/>
      <c r="P1118" s="1828"/>
      <c r="Q1118" s="1828"/>
      <c r="R1118" s="1828"/>
      <c r="S1118" s="1828"/>
      <c r="T1118" s="1828"/>
      <c r="U1118" s="1828"/>
      <c r="V1118" s="1828"/>
      <c r="W1118" s="1828"/>
      <c r="X1118" s="1828"/>
      <c r="Y1118" s="1828"/>
      <c r="Z1118" s="1828"/>
      <c r="AA1118" s="1828"/>
      <c r="AB1118" s="1828"/>
      <c r="AC1118" s="1828"/>
      <c r="AD1118" s="1828"/>
      <c r="AE1118" s="1828"/>
      <c r="AF1118" s="1828"/>
      <c r="AG1118" s="1829"/>
    </row>
    <row r="1119" spans="1:33" ht="25.5" customHeight="1" thickBot="1">
      <c r="D1119" s="1700"/>
      <c r="E1119" s="1701"/>
      <c r="F1119" s="1701"/>
      <c r="G1119" s="1701"/>
      <c r="H1119" s="1701"/>
      <c r="I1119" s="1701"/>
      <c r="J1119" s="1701"/>
      <c r="K1119" s="1701"/>
      <c r="L1119" s="1701"/>
      <c r="M1119" s="1701"/>
      <c r="N1119" s="1706" t="s">
        <v>1809</v>
      </c>
      <c r="O1119" s="1706"/>
      <c r="P1119" s="1706"/>
      <c r="Q1119" s="1706"/>
      <c r="R1119" s="1706"/>
      <c r="S1119" s="1706"/>
      <c r="T1119" s="1706"/>
      <c r="U1119" s="1706"/>
      <c r="V1119" s="1706"/>
      <c r="W1119" s="1706"/>
      <c r="X1119" s="1706" t="s">
        <v>2094</v>
      </c>
      <c r="Y1119" s="1706"/>
      <c r="Z1119" s="1706"/>
      <c r="AA1119" s="1706"/>
      <c r="AB1119" s="1706"/>
      <c r="AC1119" s="1706"/>
      <c r="AD1119" s="1706"/>
      <c r="AE1119" s="1706"/>
      <c r="AF1119" s="1706"/>
      <c r="AG1119" s="1706"/>
    </row>
    <row r="1120" spans="1:33" ht="27" customHeight="1">
      <c r="D1120" s="2444" t="s">
        <v>2241</v>
      </c>
      <c r="E1120" s="2445"/>
      <c r="F1120" s="2445"/>
      <c r="G1120" s="2445"/>
      <c r="H1120" s="2445"/>
      <c r="I1120" s="2445"/>
      <c r="J1120" s="2445"/>
      <c r="K1120" s="2445"/>
      <c r="L1120" s="2445"/>
      <c r="M1120" s="2446"/>
      <c r="N1120" s="2447" t="e">
        <f>'Notes- SK Template'!#REF!</f>
        <v>#REF!</v>
      </c>
      <c r="O1120" s="2392" t="e">
        <f>'Notes- SK Template'!#REF!</f>
        <v>#REF!</v>
      </c>
      <c r="P1120" s="2392" t="e">
        <f>'Notes- SK Template'!#REF!</f>
        <v>#REF!</v>
      </c>
      <c r="Q1120" s="2392" t="e">
        <f>'Notes- SK Template'!#REF!</f>
        <v>#REF!</v>
      </c>
      <c r="R1120" s="2392" t="e">
        <f>'Notes- SK Template'!#REF!</f>
        <v>#REF!</v>
      </c>
      <c r="S1120" s="2392" t="e">
        <f>'Notes- SK Template'!#REF!</f>
        <v>#REF!</v>
      </c>
      <c r="T1120" s="2392" t="e">
        <f>'Notes- SK Template'!#REF!</f>
        <v>#REF!</v>
      </c>
      <c r="U1120" s="2392" t="e">
        <f>'Notes- SK Template'!#REF!</f>
        <v>#REF!</v>
      </c>
      <c r="V1120" s="2392" t="e">
        <f>'Notes- SK Template'!#REF!</f>
        <v>#REF!</v>
      </c>
      <c r="W1120" s="2392" t="e">
        <f>'Notes- SK Template'!#REF!</f>
        <v>#REF!</v>
      </c>
      <c r="X1120" s="2392" t="e">
        <f>'Notes- SK Template'!#REF!</f>
        <v>#REF!</v>
      </c>
      <c r="Y1120" s="2392" t="e">
        <f>'Notes- SK Template'!#REF!</f>
        <v>#REF!</v>
      </c>
      <c r="Z1120" s="2392" t="e">
        <f>'Notes- SK Template'!#REF!</f>
        <v>#REF!</v>
      </c>
      <c r="AA1120" s="2392" t="e">
        <f>'Notes- SK Template'!#REF!</f>
        <v>#REF!</v>
      </c>
      <c r="AB1120" s="2392" t="e">
        <f>'Notes- SK Template'!#REF!</f>
        <v>#REF!</v>
      </c>
      <c r="AC1120" s="2392" t="e">
        <f>'Notes- SK Template'!#REF!</f>
        <v>#REF!</v>
      </c>
      <c r="AD1120" s="2392" t="e">
        <f>'Notes- SK Template'!#REF!</f>
        <v>#REF!</v>
      </c>
      <c r="AE1120" s="2392" t="e">
        <f>'Notes- SK Template'!#REF!</f>
        <v>#REF!</v>
      </c>
      <c r="AF1120" s="2392" t="e">
        <f>'Notes- SK Template'!#REF!</f>
        <v>#REF!</v>
      </c>
      <c r="AG1120" s="2392" t="e">
        <f>'Notes- SK Template'!#REF!</f>
        <v>#REF!</v>
      </c>
    </row>
    <row r="1121" spans="1:33" ht="27" customHeight="1">
      <c r="D1121" s="2379" t="s">
        <v>2242</v>
      </c>
      <c r="E1121" s="2380"/>
      <c r="F1121" s="2380"/>
      <c r="G1121" s="2380"/>
      <c r="H1121" s="2380"/>
      <c r="I1121" s="2380"/>
      <c r="J1121" s="2380"/>
      <c r="K1121" s="2380"/>
      <c r="L1121" s="2380"/>
      <c r="M1121" s="2448"/>
      <c r="N1121" s="1696" t="e">
        <f>'Notes- SK Template'!#REF!</f>
        <v>#REF!</v>
      </c>
      <c r="O1121" s="1679" t="e">
        <f>'Notes- SK Template'!#REF!</f>
        <v>#REF!</v>
      </c>
      <c r="P1121" s="1679" t="e">
        <f>'Notes- SK Template'!#REF!</f>
        <v>#REF!</v>
      </c>
      <c r="Q1121" s="1679" t="e">
        <f>'Notes- SK Template'!#REF!</f>
        <v>#REF!</v>
      </c>
      <c r="R1121" s="1679" t="e">
        <f>'Notes- SK Template'!#REF!</f>
        <v>#REF!</v>
      </c>
      <c r="S1121" s="1679" t="e">
        <f>'Notes- SK Template'!#REF!</f>
        <v>#REF!</v>
      </c>
      <c r="T1121" s="1679" t="e">
        <f>'Notes- SK Template'!#REF!</f>
        <v>#REF!</v>
      </c>
      <c r="U1121" s="1679" t="e">
        <f>'Notes- SK Template'!#REF!</f>
        <v>#REF!</v>
      </c>
      <c r="V1121" s="1679" t="e">
        <f>'Notes- SK Template'!#REF!</f>
        <v>#REF!</v>
      </c>
      <c r="W1121" s="1679" t="e">
        <f>'Notes- SK Template'!#REF!</f>
        <v>#REF!</v>
      </c>
      <c r="X1121" s="1679" t="e">
        <f>'Notes- SK Template'!#REF!</f>
        <v>#REF!</v>
      </c>
      <c r="Y1121" s="1679" t="e">
        <f>'Notes- SK Template'!#REF!</f>
        <v>#REF!</v>
      </c>
      <c r="Z1121" s="1679" t="e">
        <f>'Notes- SK Template'!#REF!</f>
        <v>#REF!</v>
      </c>
      <c r="AA1121" s="1679" t="e">
        <f>'Notes- SK Template'!#REF!</f>
        <v>#REF!</v>
      </c>
      <c r="AB1121" s="1679" t="e">
        <f>'Notes- SK Template'!#REF!</f>
        <v>#REF!</v>
      </c>
      <c r="AC1121" s="1679" t="e">
        <f>'Notes- SK Template'!#REF!</f>
        <v>#REF!</v>
      </c>
      <c r="AD1121" s="1679" t="e">
        <f>'Notes- SK Template'!#REF!</f>
        <v>#REF!</v>
      </c>
      <c r="AE1121" s="1679" t="e">
        <f>'Notes- SK Template'!#REF!</f>
        <v>#REF!</v>
      </c>
      <c r="AF1121" s="1679" t="e">
        <f>'Notes- SK Template'!#REF!</f>
        <v>#REF!</v>
      </c>
      <c r="AG1121" s="1679" t="e">
        <f>'Notes- SK Template'!#REF!</f>
        <v>#REF!</v>
      </c>
    </row>
    <row r="1122" spans="1:33" ht="27" customHeight="1">
      <c r="D1122" s="2379" t="s">
        <v>2243</v>
      </c>
      <c r="E1122" s="2380"/>
      <c r="F1122" s="2380"/>
      <c r="G1122" s="2380"/>
      <c r="H1122" s="2380"/>
      <c r="I1122" s="2380"/>
      <c r="J1122" s="2380"/>
      <c r="K1122" s="2380"/>
      <c r="L1122" s="2380"/>
      <c r="M1122" s="2448"/>
      <c r="N1122" s="1696" t="e">
        <f>'Notes- SK Template'!#REF!</f>
        <v>#REF!</v>
      </c>
      <c r="O1122" s="1679" t="e">
        <f>'Notes- SK Template'!#REF!</f>
        <v>#REF!</v>
      </c>
      <c r="P1122" s="1679" t="e">
        <f>'Notes- SK Template'!#REF!</f>
        <v>#REF!</v>
      </c>
      <c r="Q1122" s="1679" t="e">
        <f>'Notes- SK Template'!#REF!</f>
        <v>#REF!</v>
      </c>
      <c r="R1122" s="1679" t="e">
        <f>'Notes- SK Template'!#REF!</f>
        <v>#REF!</v>
      </c>
      <c r="S1122" s="1679" t="e">
        <f>'Notes- SK Template'!#REF!</f>
        <v>#REF!</v>
      </c>
      <c r="T1122" s="1679" t="e">
        <f>'Notes- SK Template'!#REF!</f>
        <v>#REF!</v>
      </c>
      <c r="U1122" s="1679" t="e">
        <f>'Notes- SK Template'!#REF!</f>
        <v>#REF!</v>
      </c>
      <c r="V1122" s="1679" t="e">
        <f>'Notes- SK Template'!#REF!</f>
        <v>#REF!</v>
      </c>
      <c r="W1122" s="1679" t="e">
        <f>'Notes- SK Template'!#REF!</f>
        <v>#REF!</v>
      </c>
      <c r="X1122" s="1679" t="e">
        <f>'Notes- SK Template'!#REF!</f>
        <v>#REF!</v>
      </c>
      <c r="Y1122" s="1679" t="e">
        <f>'Notes- SK Template'!#REF!</f>
        <v>#REF!</v>
      </c>
      <c r="Z1122" s="1679" t="e">
        <f>'Notes- SK Template'!#REF!</f>
        <v>#REF!</v>
      </c>
      <c r="AA1122" s="1679" t="e">
        <f>'Notes- SK Template'!#REF!</f>
        <v>#REF!</v>
      </c>
      <c r="AB1122" s="1679" t="e">
        <f>'Notes- SK Template'!#REF!</f>
        <v>#REF!</v>
      </c>
      <c r="AC1122" s="1679" t="e">
        <f>'Notes- SK Template'!#REF!</f>
        <v>#REF!</v>
      </c>
      <c r="AD1122" s="1679" t="e">
        <f>'Notes- SK Template'!#REF!</f>
        <v>#REF!</v>
      </c>
      <c r="AE1122" s="1679" t="e">
        <f>'Notes- SK Template'!#REF!</f>
        <v>#REF!</v>
      </c>
      <c r="AF1122" s="1679" t="e">
        <f>'Notes- SK Template'!#REF!</f>
        <v>#REF!</v>
      </c>
      <c r="AG1122" s="1679" t="e">
        <f>'Notes- SK Template'!#REF!</f>
        <v>#REF!</v>
      </c>
    </row>
    <row r="1123" spans="1:33" ht="27" customHeight="1">
      <c r="D1123" s="2452" t="s">
        <v>2441</v>
      </c>
      <c r="E1123" s="2380"/>
      <c r="F1123" s="2380"/>
      <c r="G1123" s="2380"/>
      <c r="H1123" s="2380"/>
      <c r="I1123" s="2380"/>
      <c r="J1123" s="2380"/>
      <c r="K1123" s="2380"/>
      <c r="L1123" s="2380"/>
      <c r="M1123" s="2448"/>
      <c r="N1123" s="2453" t="e">
        <f>'Notes- SK Template'!#REF!</f>
        <v>#REF!</v>
      </c>
      <c r="O1123" s="2405" t="e">
        <f>'Notes- SK Template'!#REF!</f>
        <v>#REF!</v>
      </c>
      <c r="P1123" s="2405" t="e">
        <f>'Notes- SK Template'!#REF!</f>
        <v>#REF!</v>
      </c>
      <c r="Q1123" s="2405" t="e">
        <f>'Notes- SK Template'!#REF!</f>
        <v>#REF!</v>
      </c>
      <c r="R1123" s="2405" t="e">
        <f>'Notes- SK Template'!#REF!</f>
        <v>#REF!</v>
      </c>
      <c r="S1123" s="2405" t="e">
        <f>'Notes- SK Template'!#REF!</f>
        <v>#REF!</v>
      </c>
      <c r="T1123" s="2405" t="e">
        <f>'Notes- SK Template'!#REF!</f>
        <v>#REF!</v>
      </c>
      <c r="U1123" s="2405" t="e">
        <f>'Notes- SK Template'!#REF!</f>
        <v>#REF!</v>
      </c>
      <c r="V1123" s="2405" t="e">
        <f>'Notes- SK Template'!#REF!</f>
        <v>#REF!</v>
      </c>
      <c r="W1123" s="2405" t="e">
        <f>'Notes- SK Template'!#REF!</f>
        <v>#REF!</v>
      </c>
      <c r="X1123" s="2405" t="e">
        <f>'Notes- SK Template'!#REF!</f>
        <v>#REF!</v>
      </c>
      <c r="Y1123" s="2405" t="e">
        <f>'Notes- SK Template'!#REF!</f>
        <v>#REF!</v>
      </c>
      <c r="Z1123" s="2405" t="e">
        <f>'Notes- SK Template'!#REF!</f>
        <v>#REF!</v>
      </c>
      <c r="AA1123" s="2405" t="e">
        <f>'Notes- SK Template'!#REF!</f>
        <v>#REF!</v>
      </c>
      <c r="AB1123" s="2405" t="e">
        <f>'Notes- SK Template'!#REF!</f>
        <v>#REF!</v>
      </c>
      <c r="AC1123" s="2405" t="e">
        <f>'Notes- SK Template'!#REF!</f>
        <v>#REF!</v>
      </c>
      <c r="AD1123" s="2405" t="e">
        <f>'Notes- SK Template'!#REF!</f>
        <v>#REF!</v>
      </c>
      <c r="AE1123" s="2405" t="e">
        <f>'Notes- SK Template'!#REF!</f>
        <v>#REF!</v>
      </c>
      <c r="AF1123" s="2405" t="e">
        <f>'Notes- SK Template'!#REF!</f>
        <v>#REF!</v>
      </c>
      <c r="AG1123" s="2405" t="e">
        <f>'Notes- SK Template'!#REF!</f>
        <v>#REF!</v>
      </c>
    </row>
    <row r="1124" spans="1:33" ht="27" customHeight="1" thickBot="1">
      <c r="D1124" s="2449" t="s">
        <v>1821</v>
      </c>
      <c r="E1124" s="2450"/>
      <c r="F1124" s="2450"/>
      <c r="G1124" s="2450"/>
      <c r="H1124" s="2450"/>
      <c r="I1124" s="2450"/>
      <c r="J1124" s="2450"/>
      <c r="K1124" s="2450"/>
      <c r="L1124" s="2450"/>
      <c r="M1124" s="2451"/>
      <c r="N1124" s="1857" t="e">
        <f>'Notes- SK Template'!#REF!</f>
        <v>#REF!</v>
      </c>
      <c r="O1124" s="1724" t="e">
        <f>'Notes- SK Template'!#REF!</f>
        <v>#REF!</v>
      </c>
      <c r="P1124" s="1724" t="e">
        <f>'Notes- SK Template'!#REF!</f>
        <v>#REF!</v>
      </c>
      <c r="Q1124" s="1724" t="e">
        <f>'Notes- SK Template'!#REF!</f>
        <v>#REF!</v>
      </c>
      <c r="R1124" s="1724" t="e">
        <f>'Notes- SK Template'!#REF!</f>
        <v>#REF!</v>
      </c>
      <c r="S1124" s="1724" t="e">
        <f>'Notes- SK Template'!#REF!</f>
        <v>#REF!</v>
      </c>
      <c r="T1124" s="1724" t="e">
        <f>'Notes- SK Template'!#REF!</f>
        <v>#REF!</v>
      </c>
      <c r="U1124" s="1724" t="e">
        <f>'Notes- SK Template'!#REF!</f>
        <v>#REF!</v>
      </c>
      <c r="V1124" s="1724" t="e">
        <f>'Notes- SK Template'!#REF!</f>
        <v>#REF!</v>
      </c>
      <c r="W1124" s="1724" t="e">
        <f>'Notes- SK Template'!#REF!</f>
        <v>#REF!</v>
      </c>
      <c r="X1124" s="1724" t="e">
        <f>'Notes- SK Template'!#REF!</f>
        <v>#REF!</v>
      </c>
      <c r="Y1124" s="1724" t="e">
        <f>'Notes- SK Template'!#REF!</f>
        <v>#REF!</v>
      </c>
      <c r="Z1124" s="1724" t="e">
        <f>'Notes- SK Template'!#REF!</f>
        <v>#REF!</v>
      </c>
      <c r="AA1124" s="1724" t="e">
        <f>'Notes- SK Template'!#REF!</f>
        <v>#REF!</v>
      </c>
      <c r="AB1124" s="1724" t="e">
        <f>'Notes- SK Template'!#REF!</f>
        <v>#REF!</v>
      </c>
      <c r="AC1124" s="1724" t="e">
        <f>'Notes- SK Template'!#REF!</f>
        <v>#REF!</v>
      </c>
      <c r="AD1124" s="1724" t="e">
        <f>'Notes- SK Template'!#REF!</f>
        <v>#REF!</v>
      </c>
      <c r="AE1124" s="1724" t="e">
        <f>'Notes- SK Template'!#REF!</f>
        <v>#REF!</v>
      </c>
      <c r="AF1124" s="1724" t="e">
        <f>'Notes- SK Template'!#REF!</f>
        <v>#REF!</v>
      </c>
      <c r="AG1124" s="1724" t="e">
        <f>'Notes- SK Template'!#REF!</f>
        <v>#REF!</v>
      </c>
    </row>
    <row r="1127" spans="1:33" ht="14.25" customHeight="1">
      <c r="D1127" s="590" t="s">
        <v>2244</v>
      </c>
    </row>
    <row r="1129" spans="1:33" ht="14.25" customHeight="1">
      <c r="D1129" s="1871" t="s">
        <v>2125</v>
      </c>
      <c r="E1129" s="1826"/>
      <c r="F1129" s="1826"/>
      <c r="G1129" s="1826"/>
      <c r="H1129" s="1826"/>
      <c r="I1129" s="1826"/>
      <c r="J1129" s="1826"/>
      <c r="K1129" s="1826"/>
      <c r="L1129" s="1826"/>
      <c r="M1129" s="1826"/>
      <c r="N1129" s="1826"/>
      <c r="O1129" s="1826"/>
      <c r="P1129" s="1826"/>
      <c r="Q1129" s="1826"/>
      <c r="R1129" s="1826"/>
      <c r="S1129" s="1826"/>
      <c r="T1129" s="1826"/>
      <c r="U1129" s="1826"/>
      <c r="V1129" s="1826"/>
      <c r="W1129" s="1826"/>
      <c r="X1129" s="1826"/>
      <c r="Y1129" s="1826"/>
      <c r="Z1129" s="1826"/>
      <c r="AA1129" s="1826"/>
      <c r="AB1129" s="1826"/>
      <c r="AC1129" s="1826"/>
      <c r="AD1129" s="1826"/>
      <c r="AE1129" s="1826"/>
      <c r="AF1129" s="1826"/>
      <c r="AG1129" s="1826"/>
    </row>
    <row r="1130" spans="1:33" ht="14.25" customHeight="1" thickBot="1"/>
    <row r="1131" spans="1:33" ht="25.5" customHeight="1" thickBot="1">
      <c r="A1131" s="605">
        <v>34</v>
      </c>
      <c r="D1131" s="1705" t="s">
        <v>1808</v>
      </c>
      <c r="E1131" s="1705"/>
      <c r="F1131" s="1705"/>
      <c r="G1131" s="1705"/>
      <c r="H1131" s="1705"/>
      <c r="I1131" s="1705"/>
      <c r="J1131" s="1706" t="s">
        <v>1809</v>
      </c>
      <c r="K1131" s="1706"/>
      <c r="L1131" s="1706"/>
      <c r="M1131" s="1706"/>
      <c r="N1131" s="1706"/>
      <c r="O1131" s="1706"/>
      <c r="P1131" s="1706"/>
      <c r="Q1131" s="1706"/>
      <c r="R1131" s="1706"/>
      <c r="S1131" s="1706"/>
      <c r="T1131" s="1706"/>
      <c r="U1131" s="1706"/>
      <c r="V1131" s="1706" t="s">
        <v>1954</v>
      </c>
      <c r="W1131" s="1706"/>
      <c r="X1131" s="1706"/>
      <c r="Y1131" s="1706"/>
      <c r="Z1131" s="1706"/>
      <c r="AA1131" s="1706"/>
      <c r="AB1131" s="1706"/>
      <c r="AC1131" s="1706"/>
      <c r="AD1131" s="1706"/>
      <c r="AE1131" s="1706"/>
      <c r="AF1131" s="1706"/>
      <c r="AG1131" s="1706"/>
    </row>
    <row r="1132" spans="1:33" ht="14.25" customHeight="1" thickBot="1">
      <c r="D1132" s="1705"/>
      <c r="E1132" s="1705"/>
      <c r="F1132" s="1705"/>
      <c r="G1132" s="1705"/>
      <c r="H1132" s="1705"/>
      <c r="I1132" s="1705"/>
      <c r="J1132" s="1705" t="s">
        <v>2128</v>
      </c>
      <c r="K1132" s="1705"/>
      <c r="L1132" s="1705"/>
      <c r="M1132" s="1705"/>
      <c r="N1132" s="1705"/>
      <c r="O1132" s="1705"/>
      <c r="P1132" s="1705"/>
      <c r="Q1132" s="1705"/>
      <c r="R1132" s="1705"/>
      <c r="S1132" s="1705"/>
      <c r="T1132" s="1705"/>
      <c r="U1132" s="1705"/>
      <c r="V1132" s="1705" t="s">
        <v>2128</v>
      </c>
      <c r="W1132" s="1705"/>
      <c r="X1132" s="1705"/>
      <c r="Y1132" s="1705"/>
      <c r="Z1132" s="1705"/>
      <c r="AA1132" s="1705"/>
      <c r="AB1132" s="1705"/>
      <c r="AC1132" s="1705"/>
      <c r="AD1132" s="1705"/>
      <c r="AE1132" s="1705"/>
      <c r="AF1132" s="1705"/>
      <c r="AG1132" s="1705"/>
    </row>
    <row r="1133" spans="1:33" ht="40.5" customHeight="1" thickBot="1">
      <c r="D1133" s="1705"/>
      <c r="E1133" s="1705"/>
      <c r="F1133" s="1705"/>
      <c r="G1133" s="1705"/>
      <c r="H1133" s="1705"/>
      <c r="I1133" s="1705"/>
      <c r="J1133" s="1706" t="s">
        <v>2129</v>
      </c>
      <c r="K1133" s="1706"/>
      <c r="L1133" s="1706"/>
      <c r="M1133" s="1706"/>
      <c r="N1133" s="1706" t="s">
        <v>2130</v>
      </c>
      <c r="O1133" s="1706"/>
      <c r="P1133" s="1706"/>
      <c r="Q1133" s="1706"/>
      <c r="R1133" s="1706" t="s">
        <v>2131</v>
      </c>
      <c r="S1133" s="1706"/>
      <c r="T1133" s="1706"/>
      <c r="U1133" s="1706"/>
      <c r="V1133" s="1706" t="s">
        <v>2129</v>
      </c>
      <c r="W1133" s="1706"/>
      <c r="X1133" s="1706"/>
      <c r="Y1133" s="1706"/>
      <c r="Z1133" s="1706" t="s">
        <v>2130</v>
      </c>
      <c r="AA1133" s="1706"/>
      <c r="AB1133" s="1706"/>
      <c r="AC1133" s="1706"/>
      <c r="AD1133" s="1706" t="s">
        <v>2131</v>
      </c>
      <c r="AE1133" s="1706"/>
      <c r="AF1133" s="1706"/>
      <c r="AG1133" s="1706"/>
    </row>
    <row r="1134" spans="1:33" ht="14.25" customHeight="1">
      <c r="D1134" s="2307" t="s">
        <v>2126</v>
      </c>
      <c r="E1134" s="2308"/>
      <c r="F1134" s="2308"/>
      <c r="G1134" s="2308"/>
      <c r="H1134" s="2308"/>
      <c r="I1134" s="2308"/>
      <c r="J1134" s="1710" t="e">
        <f>'Notes- SK Template'!#REF!</f>
        <v>#REF!</v>
      </c>
      <c r="K1134" s="1710" t="e">
        <f>'Notes- SK Template'!#REF!</f>
        <v>#REF!</v>
      </c>
      <c r="L1134" s="1710" t="e">
        <f>'Notes- SK Template'!#REF!</f>
        <v>#REF!</v>
      </c>
      <c r="M1134" s="1710" t="e">
        <f>'Notes- SK Template'!#REF!</f>
        <v>#REF!</v>
      </c>
      <c r="N1134" s="1710" t="e">
        <f>'Notes- SK Template'!#REF!</f>
        <v>#REF!</v>
      </c>
      <c r="O1134" s="1710" t="e">
        <f>'Notes- SK Template'!#REF!</f>
        <v>#REF!</v>
      </c>
      <c r="P1134" s="1710" t="e">
        <f>'Notes- SK Template'!#REF!</f>
        <v>#REF!</v>
      </c>
      <c r="Q1134" s="1710" t="e">
        <f>'Notes- SK Template'!#REF!</f>
        <v>#REF!</v>
      </c>
      <c r="R1134" s="1710" t="e">
        <f>'Notes- SK Template'!#REF!</f>
        <v>#REF!</v>
      </c>
      <c r="S1134" s="1710" t="e">
        <f>'Notes- SK Template'!#REF!</f>
        <v>#REF!</v>
      </c>
      <c r="T1134" s="1710" t="e">
        <f>'Notes- SK Template'!#REF!</f>
        <v>#REF!</v>
      </c>
      <c r="U1134" s="1710" t="e">
        <f>'Notes- SK Template'!#REF!</f>
        <v>#REF!</v>
      </c>
      <c r="V1134" s="1710" t="e">
        <f>'Notes- SK Template'!#REF!</f>
        <v>#REF!</v>
      </c>
      <c r="W1134" s="1710" t="e">
        <f>'Notes- SK Template'!#REF!</f>
        <v>#REF!</v>
      </c>
      <c r="X1134" s="1710" t="e">
        <f>'Notes- SK Template'!#REF!</f>
        <v>#REF!</v>
      </c>
      <c r="Y1134" s="1710" t="e">
        <f>'Notes- SK Template'!#REF!</f>
        <v>#REF!</v>
      </c>
      <c r="Z1134" s="1710" t="e">
        <f>'Notes- SK Template'!#REF!</f>
        <v>#REF!</v>
      </c>
      <c r="AA1134" s="1710" t="e">
        <f>'Notes- SK Template'!#REF!</f>
        <v>#REF!</v>
      </c>
      <c r="AB1134" s="1710" t="e">
        <f>'Notes- SK Template'!#REF!</f>
        <v>#REF!</v>
      </c>
      <c r="AC1134" s="1710" t="e">
        <f>'Notes- SK Template'!#REF!</f>
        <v>#REF!</v>
      </c>
      <c r="AD1134" s="1710" t="e">
        <f>'Notes- SK Template'!#REF!</f>
        <v>#REF!</v>
      </c>
      <c r="AE1134" s="1710" t="e">
        <f>'Notes- SK Template'!#REF!</f>
        <v>#REF!</v>
      </c>
      <c r="AF1134" s="1710" t="e">
        <f>'Notes- SK Template'!#REF!</f>
        <v>#REF!</v>
      </c>
      <c r="AG1134" s="1710" t="e">
        <f>'Notes- SK Template'!#REF!</f>
        <v>#REF!</v>
      </c>
    </row>
    <row r="1135" spans="1:33" ht="14.25" customHeight="1">
      <c r="D1135" s="2454" t="s">
        <v>2401</v>
      </c>
      <c r="E1135" s="2455"/>
      <c r="F1135" s="2455"/>
      <c r="G1135" s="2455"/>
      <c r="H1135" s="2455"/>
      <c r="I1135" s="2455"/>
      <c r="J1135" s="1679" t="e">
        <f>'Notes- SK Template'!#REF!</f>
        <v>#REF!</v>
      </c>
      <c r="K1135" s="1679" t="e">
        <f>'Notes- SK Template'!#REF!</f>
        <v>#REF!</v>
      </c>
      <c r="L1135" s="1679" t="e">
        <f>'Notes- SK Template'!#REF!</f>
        <v>#REF!</v>
      </c>
      <c r="M1135" s="1679" t="e">
        <f>'Notes- SK Template'!#REF!</f>
        <v>#REF!</v>
      </c>
      <c r="N1135" s="1679" t="e">
        <f>'Notes- SK Template'!#REF!</f>
        <v>#REF!</v>
      </c>
      <c r="O1135" s="1679" t="e">
        <f>'Notes- SK Template'!#REF!</f>
        <v>#REF!</v>
      </c>
      <c r="P1135" s="1679" t="e">
        <f>'Notes- SK Template'!#REF!</f>
        <v>#REF!</v>
      </c>
      <c r="Q1135" s="1679" t="e">
        <f>'Notes- SK Template'!#REF!</f>
        <v>#REF!</v>
      </c>
      <c r="R1135" s="1679" t="e">
        <f>'Notes- SK Template'!#REF!</f>
        <v>#REF!</v>
      </c>
      <c r="S1135" s="1679" t="e">
        <f>'Notes- SK Template'!#REF!</f>
        <v>#REF!</v>
      </c>
      <c r="T1135" s="1679" t="e">
        <f>'Notes- SK Template'!#REF!</f>
        <v>#REF!</v>
      </c>
      <c r="U1135" s="1679" t="e">
        <f>'Notes- SK Template'!#REF!</f>
        <v>#REF!</v>
      </c>
      <c r="V1135" s="1679" t="e">
        <f>'Notes- SK Template'!#REF!</f>
        <v>#REF!</v>
      </c>
      <c r="W1135" s="1679" t="e">
        <f>'Notes- SK Template'!#REF!</f>
        <v>#REF!</v>
      </c>
      <c r="X1135" s="1679" t="e">
        <f>'Notes- SK Template'!#REF!</f>
        <v>#REF!</v>
      </c>
      <c r="Y1135" s="1679" t="e">
        <f>'Notes- SK Template'!#REF!</f>
        <v>#REF!</v>
      </c>
      <c r="Z1135" s="1679" t="e">
        <f>'Notes- SK Template'!#REF!</f>
        <v>#REF!</v>
      </c>
      <c r="AA1135" s="1679" t="e">
        <f>'Notes- SK Template'!#REF!</f>
        <v>#REF!</v>
      </c>
      <c r="AB1135" s="1679" t="e">
        <f>'Notes- SK Template'!#REF!</f>
        <v>#REF!</v>
      </c>
      <c r="AC1135" s="1679" t="e">
        <f>'Notes- SK Template'!#REF!</f>
        <v>#REF!</v>
      </c>
      <c r="AD1135" s="1679" t="e">
        <f>'Notes- SK Template'!#REF!</f>
        <v>#REF!</v>
      </c>
      <c r="AE1135" s="1679" t="e">
        <f>'Notes- SK Template'!#REF!</f>
        <v>#REF!</v>
      </c>
      <c r="AF1135" s="1679" t="e">
        <f>'Notes- SK Template'!#REF!</f>
        <v>#REF!</v>
      </c>
      <c r="AG1135" s="1679" t="e">
        <f>'Notes- SK Template'!#REF!</f>
        <v>#REF!</v>
      </c>
    </row>
    <row r="1136" spans="1:33" ht="14.25" customHeight="1" thickBot="1">
      <c r="D1136" s="2357" t="s">
        <v>1821</v>
      </c>
      <c r="E1136" s="2357"/>
      <c r="F1136" s="2357"/>
      <c r="G1136" s="2357"/>
      <c r="H1136" s="2357"/>
      <c r="I1136" s="2357"/>
      <c r="J1136" s="1825" t="e">
        <f>'Notes- SK Template'!#REF!</f>
        <v>#REF!</v>
      </c>
      <c r="K1136" s="1825" t="e">
        <f>'Notes- SK Template'!#REF!</f>
        <v>#REF!</v>
      </c>
      <c r="L1136" s="1825" t="e">
        <f>'Notes- SK Template'!#REF!</f>
        <v>#REF!</v>
      </c>
      <c r="M1136" s="1825" t="e">
        <f>'Notes- SK Template'!#REF!</f>
        <v>#REF!</v>
      </c>
      <c r="N1136" s="1825" t="e">
        <f>'Notes- SK Template'!#REF!</f>
        <v>#REF!</v>
      </c>
      <c r="O1136" s="1825" t="e">
        <f>'Notes- SK Template'!#REF!</f>
        <v>#REF!</v>
      </c>
      <c r="P1136" s="1825" t="e">
        <f>'Notes- SK Template'!#REF!</f>
        <v>#REF!</v>
      </c>
      <c r="Q1136" s="1825" t="e">
        <f>'Notes- SK Template'!#REF!</f>
        <v>#REF!</v>
      </c>
      <c r="R1136" s="1825" t="e">
        <f>'Notes- SK Template'!#REF!</f>
        <v>#REF!</v>
      </c>
      <c r="S1136" s="1825" t="e">
        <f>'Notes- SK Template'!#REF!</f>
        <v>#REF!</v>
      </c>
      <c r="T1136" s="1825" t="e">
        <f>'Notes- SK Template'!#REF!</f>
        <v>#REF!</v>
      </c>
      <c r="U1136" s="1825" t="e">
        <f>'Notes- SK Template'!#REF!</f>
        <v>#REF!</v>
      </c>
      <c r="V1136" s="1825" t="e">
        <f>'Notes- SK Template'!#REF!</f>
        <v>#REF!</v>
      </c>
      <c r="W1136" s="1825" t="e">
        <f>'Notes- SK Template'!#REF!</f>
        <v>#REF!</v>
      </c>
      <c r="X1136" s="1825" t="e">
        <f>'Notes- SK Template'!#REF!</f>
        <v>#REF!</v>
      </c>
      <c r="Y1136" s="1825" t="e">
        <f>'Notes- SK Template'!#REF!</f>
        <v>#REF!</v>
      </c>
      <c r="Z1136" s="1825" t="e">
        <f>'Notes- SK Template'!#REF!</f>
        <v>#REF!</v>
      </c>
      <c r="AA1136" s="1825" t="e">
        <f>'Notes- SK Template'!#REF!</f>
        <v>#REF!</v>
      </c>
      <c r="AB1136" s="1825" t="e">
        <f>'Notes- SK Template'!#REF!</f>
        <v>#REF!</v>
      </c>
      <c r="AC1136" s="1825" t="e">
        <f>'Notes- SK Template'!#REF!</f>
        <v>#REF!</v>
      </c>
      <c r="AD1136" s="1825" t="e">
        <f>'Notes- SK Template'!#REF!</f>
        <v>#REF!</v>
      </c>
      <c r="AE1136" s="1825" t="e">
        <f>'Notes- SK Template'!#REF!</f>
        <v>#REF!</v>
      </c>
      <c r="AF1136" s="1825" t="e">
        <f>'Notes- SK Template'!#REF!</f>
        <v>#REF!</v>
      </c>
      <c r="AG1136" s="1825" t="e">
        <f>'Notes- SK Template'!#REF!</f>
        <v>#REF!</v>
      </c>
    </row>
    <row r="1138" spans="4:33" ht="14.25" customHeight="1">
      <c r="D1138" s="2181" t="s">
        <v>3084</v>
      </c>
      <c r="E1138" s="2457"/>
      <c r="F1138" s="2457"/>
      <c r="G1138" s="2457"/>
      <c r="H1138" s="2457"/>
      <c r="I1138" s="2457"/>
      <c r="J1138" s="2457"/>
      <c r="K1138" s="2457"/>
      <c r="L1138" s="2457"/>
      <c r="M1138" s="2457"/>
      <c r="N1138" s="2457"/>
      <c r="O1138" s="2457"/>
      <c r="P1138" s="2457"/>
      <c r="Q1138" s="2457"/>
      <c r="R1138" s="2457"/>
      <c r="S1138" s="2457"/>
      <c r="T1138" s="2457"/>
      <c r="U1138" s="2457"/>
      <c r="V1138" s="2457"/>
      <c r="W1138" s="2457"/>
      <c r="X1138" s="2457"/>
      <c r="Y1138" s="2457"/>
      <c r="Z1138" s="2457"/>
      <c r="AA1138" s="2457"/>
      <c r="AB1138" s="2457"/>
      <c r="AC1138" s="2457"/>
      <c r="AD1138" s="2457"/>
      <c r="AE1138" s="2457"/>
      <c r="AF1138" s="2457"/>
      <c r="AG1138" s="2457"/>
    </row>
    <row r="1139" spans="4:33" ht="14.25" customHeight="1">
      <c r="D1139" s="2457"/>
      <c r="E1139" s="2457"/>
      <c r="F1139" s="2457"/>
      <c r="G1139" s="2457"/>
      <c r="H1139" s="2457"/>
      <c r="I1139" s="2457"/>
      <c r="J1139" s="2457"/>
      <c r="K1139" s="2457"/>
      <c r="L1139" s="2457"/>
      <c r="M1139" s="2457"/>
      <c r="N1139" s="2457"/>
      <c r="O1139" s="2457"/>
      <c r="P1139" s="2457"/>
      <c r="Q1139" s="2457"/>
      <c r="R1139" s="2457"/>
      <c r="S1139" s="2457"/>
      <c r="T1139" s="2457"/>
      <c r="U1139" s="2457"/>
      <c r="V1139" s="2457"/>
      <c r="W1139" s="2457"/>
      <c r="X1139" s="2457"/>
      <c r="Y1139" s="2457"/>
      <c r="Z1139" s="2457"/>
      <c r="AA1139" s="2457"/>
      <c r="AB1139" s="2457"/>
      <c r="AC1139" s="2457"/>
      <c r="AD1139" s="2457"/>
      <c r="AE1139" s="2457"/>
      <c r="AF1139" s="2457"/>
      <c r="AG1139" s="2457"/>
    </row>
    <row r="1141" spans="4:33" ht="14.25" customHeight="1">
      <c r="D1141" s="2181" t="s">
        <v>3085</v>
      </c>
      <c r="E1141" s="2457"/>
      <c r="F1141" s="2457"/>
      <c r="G1141" s="2457"/>
      <c r="H1141" s="2457"/>
      <c r="I1141" s="2457"/>
      <c r="J1141" s="2457"/>
      <c r="K1141" s="2457"/>
      <c r="L1141" s="2457"/>
      <c r="M1141" s="2457"/>
      <c r="N1141" s="2457"/>
      <c r="O1141" s="2457"/>
      <c r="P1141" s="2457"/>
      <c r="Q1141" s="2457"/>
      <c r="R1141" s="2457"/>
      <c r="S1141" s="2457"/>
      <c r="T1141" s="2457"/>
      <c r="U1141" s="2457"/>
      <c r="V1141" s="2457"/>
      <c r="W1141" s="2457"/>
      <c r="X1141" s="2457"/>
      <c r="Y1141" s="2457"/>
      <c r="Z1141" s="2457"/>
      <c r="AA1141" s="2457"/>
      <c r="AB1141" s="2457"/>
      <c r="AC1141" s="2457"/>
      <c r="AD1141" s="2457"/>
      <c r="AE1141" s="2457"/>
      <c r="AF1141" s="2457"/>
      <c r="AG1141" s="2457"/>
    </row>
    <row r="1144" spans="4:33" ht="14.25" customHeight="1">
      <c r="D1144" s="590" t="s">
        <v>2245</v>
      </c>
    </row>
    <row r="1146" spans="4:33" ht="14.25" customHeight="1">
      <c r="D1146" s="2181" t="s">
        <v>2246</v>
      </c>
      <c r="E1146" s="2457"/>
      <c r="F1146" s="2457"/>
      <c r="G1146" s="2457"/>
      <c r="H1146" s="2457"/>
      <c r="I1146" s="2457"/>
      <c r="J1146" s="2457"/>
      <c r="K1146" s="2457"/>
      <c r="L1146" s="2457"/>
      <c r="M1146" s="2457"/>
      <c r="N1146" s="2457"/>
      <c r="O1146" s="2457"/>
      <c r="P1146" s="2457"/>
      <c r="Q1146" s="2457"/>
      <c r="R1146" s="2457"/>
      <c r="S1146" s="2457"/>
      <c r="T1146" s="2457"/>
      <c r="U1146" s="2457"/>
      <c r="V1146" s="2457"/>
      <c r="W1146" s="2457"/>
      <c r="X1146" s="2457"/>
      <c r="Y1146" s="2457"/>
      <c r="Z1146" s="2457"/>
      <c r="AA1146" s="2457"/>
      <c r="AB1146" s="2457"/>
      <c r="AC1146" s="2457"/>
      <c r="AD1146" s="2457"/>
      <c r="AE1146" s="2457"/>
      <c r="AF1146" s="2457"/>
      <c r="AG1146" s="2457"/>
    </row>
    <row r="1148" spans="4:33" ht="14.25" customHeight="1">
      <c r="D1148" s="2181" t="s">
        <v>2247</v>
      </c>
      <c r="E1148" s="2457"/>
      <c r="F1148" s="2457"/>
      <c r="G1148" s="2457"/>
      <c r="H1148" s="2457"/>
      <c r="I1148" s="2457"/>
      <c r="J1148" s="2457"/>
      <c r="K1148" s="2457"/>
      <c r="L1148" s="2457"/>
      <c r="M1148" s="2457"/>
      <c r="N1148" s="2457"/>
      <c r="O1148" s="2457"/>
      <c r="P1148" s="2457"/>
      <c r="Q1148" s="2457"/>
      <c r="R1148" s="2457"/>
      <c r="S1148" s="2457"/>
      <c r="T1148" s="2457"/>
      <c r="U1148" s="2457"/>
      <c r="V1148" s="2457"/>
      <c r="W1148" s="2457"/>
      <c r="X1148" s="2457"/>
      <c r="Y1148" s="2457"/>
      <c r="Z1148" s="2457"/>
      <c r="AA1148" s="2457"/>
      <c r="AB1148" s="2457"/>
      <c r="AC1148" s="2457"/>
      <c r="AD1148" s="2457"/>
      <c r="AE1148" s="2457"/>
      <c r="AF1148" s="2457"/>
      <c r="AG1148" s="2457"/>
    </row>
    <row r="1150" spans="4:33" ht="14.25" customHeight="1">
      <c r="D1150" s="1797" t="s">
        <v>2248</v>
      </c>
      <c r="E1150" s="1838"/>
      <c r="F1150" s="1838"/>
      <c r="G1150" s="1838"/>
      <c r="H1150" s="1838"/>
      <c r="I1150" s="1838"/>
      <c r="J1150" s="1838"/>
      <c r="K1150" s="1838"/>
      <c r="L1150" s="1838"/>
      <c r="M1150" s="1838"/>
      <c r="N1150" s="1838"/>
      <c r="O1150" s="1838"/>
      <c r="P1150" s="1838"/>
      <c r="Q1150" s="1838"/>
      <c r="R1150" s="1838"/>
      <c r="S1150" s="1838"/>
      <c r="T1150" s="1838"/>
      <c r="U1150" s="1838"/>
      <c r="V1150" s="1838"/>
      <c r="W1150" s="1838"/>
      <c r="X1150" s="1838"/>
      <c r="Y1150" s="1838"/>
      <c r="Z1150" s="1838"/>
      <c r="AA1150" s="1838"/>
      <c r="AB1150" s="1838"/>
      <c r="AC1150" s="1838"/>
      <c r="AD1150" s="1838"/>
      <c r="AE1150" s="1838"/>
      <c r="AF1150" s="1838"/>
      <c r="AG1150" s="1838"/>
    </row>
    <row r="1151" spans="4:33" ht="14.25" customHeight="1">
      <c r="D1151" s="1838"/>
      <c r="E1151" s="1838"/>
      <c r="F1151" s="1838"/>
      <c r="G1151" s="1838"/>
      <c r="H1151" s="1838"/>
      <c r="I1151" s="1838"/>
      <c r="J1151" s="1838"/>
      <c r="K1151" s="1838"/>
      <c r="L1151" s="1838"/>
      <c r="M1151" s="1838"/>
      <c r="N1151" s="1838"/>
      <c r="O1151" s="1838"/>
      <c r="P1151" s="1838"/>
      <c r="Q1151" s="1838"/>
      <c r="R1151" s="1838"/>
      <c r="S1151" s="1838"/>
      <c r="T1151" s="1838"/>
      <c r="U1151" s="1838"/>
      <c r="V1151" s="1838"/>
      <c r="W1151" s="1838"/>
      <c r="X1151" s="1838"/>
      <c r="Y1151" s="1838"/>
      <c r="Z1151" s="1838"/>
      <c r="AA1151" s="1838"/>
      <c r="AB1151" s="1838"/>
      <c r="AC1151" s="1838"/>
      <c r="AD1151" s="1838"/>
      <c r="AE1151" s="1838"/>
      <c r="AF1151" s="1838"/>
      <c r="AG1151" s="1838"/>
    </row>
    <row r="1153" spans="1:33" ht="14.25" customHeight="1">
      <c r="D1153" s="1797" t="s">
        <v>3086</v>
      </c>
      <c r="E1153" s="1838"/>
      <c r="F1153" s="1838"/>
      <c r="G1153" s="1838"/>
      <c r="H1153" s="1838"/>
      <c r="I1153" s="1838"/>
      <c r="J1153" s="1838"/>
      <c r="K1153" s="1838"/>
      <c r="L1153" s="1838"/>
      <c r="M1153" s="1838"/>
      <c r="N1153" s="1838"/>
      <c r="O1153" s="1838"/>
      <c r="P1153" s="1838"/>
      <c r="Q1153" s="1838"/>
      <c r="R1153" s="1838"/>
      <c r="S1153" s="1838"/>
      <c r="T1153" s="1838"/>
      <c r="U1153" s="1838"/>
      <c r="V1153" s="1838"/>
      <c r="W1153" s="1838"/>
      <c r="X1153" s="1838"/>
      <c r="Y1153" s="1838"/>
      <c r="Z1153" s="1838"/>
      <c r="AA1153" s="1838"/>
      <c r="AB1153" s="1838"/>
      <c r="AC1153" s="1838"/>
      <c r="AD1153" s="1838"/>
      <c r="AE1153" s="1838"/>
      <c r="AF1153" s="1838"/>
      <c r="AG1153" s="1838"/>
    </row>
    <row r="1154" spans="1:33" ht="14.25" customHeight="1">
      <c r="D1154" s="1838"/>
      <c r="E1154" s="1838"/>
      <c r="F1154" s="1838"/>
      <c r="G1154" s="1838"/>
      <c r="H1154" s="1838"/>
      <c r="I1154" s="1838"/>
      <c r="J1154" s="1838"/>
      <c r="K1154" s="1838"/>
      <c r="L1154" s="1838"/>
      <c r="M1154" s="1838"/>
      <c r="N1154" s="1838"/>
      <c r="O1154" s="1838"/>
      <c r="P1154" s="1838"/>
      <c r="Q1154" s="1838"/>
      <c r="R1154" s="1838"/>
      <c r="S1154" s="1838"/>
      <c r="T1154" s="1838"/>
      <c r="U1154" s="1838"/>
      <c r="V1154" s="1838"/>
      <c r="W1154" s="1838"/>
      <c r="X1154" s="1838"/>
      <c r="Y1154" s="1838"/>
      <c r="Z1154" s="1838"/>
      <c r="AA1154" s="1838"/>
      <c r="AB1154" s="1838"/>
      <c r="AC1154" s="1838"/>
      <c r="AD1154" s="1838"/>
      <c r="AE1154" s="1838"/>
      <c r="AF1154" s="1838"/>
      <c r="AG1154" s="1838"/>
    </row>
    <row r="1156" spans="1:33" ht="14.25" customHeight="1">
      <c r="D1156" s="2181" t="s">
        <v>2249</v>
      </c>
      <c r="E1156" s="2457"/>
      <c r="F1156" s="2457"/>
      <c r="G1156" s="2457"/>
      <c r="H1156" s="2457"/>
      <c r="I1156" s="2457"/>
      <c r="J1156" s="2457"/>
      <c r="K1156" s="2457"/>
      <c r="L1156" s="2457"/>
      <c r="M1156" s="2457"/>
      <c r="N1156" s="2457"/>
      <c r="O1156" s="2457"/>
      <c r="P1156" s="2457"/>
      <c r="Q1156" s="2457"/>
      <c r="R1156" s="2457"/>
      <c r="S1156" s="2457"/>
      <c r="T1156" s="2457"/>
      <c r="U1156" s="2457"/>
      <c r="V1156" s="2457"/>
      <c r="W1156" s="2457"/>
      <c r="X1156" s="2457"/>
      <c r="Y1156" s="2457"/>
      <c r="Z1156" s="2457"/>
      <c r="AA1156" s="2457"/>
      <c r="AB1156" s="2457"/>
      <c r="AC1156" s="2457"/>
      <c r="AD1156" s="2457"/>
      <c r="AE1156" s="2457"/>
      <c r="AF1156" s="2457"/>
      <c r="AG1156" s="2457"/>
    </row>
    <row r="1158" spans="1:33" ht="14.25" customHeight="1">
      <c r="D1158" s="1797" t="s">
        <v>2250</v>
      </c>
      <c r="E1158" s="1838"/>
      <c r="F1158" s="1838"/>
      <c r="G1158" s="1838"/>
      <c r="H1158" s="1838"/>
      <c r="I1158" s="1838"/>
      <c r="J1158" s="1838"/>
      <c r="K1158" s="1838"/>
      <c r="L1158" s="1838"/>
      <c r="M1158" s="1838"/>
      <c r="N1158" s="1838"/>
      <c r="O1158" s="1838"/>
      <c r="P1158" s="1838"/>
      <c r="Q1158" s="1838"/>
      <c r="R1158" s="1838"/>
      <c r="S1158" s="1838"/>
      <c r="T1158" s="1838"/>
      <c r="U1158" s="1838"/>
      <c r="V1158" s="1838"/>
      <c r="W1158" s="1838"/>
      <c r="X1158" s="1838"/>
      <c r="Y1158" s="1838"/>
      <c r="Z1158" s="1838"/>
      <c r="AA1158" s="1838"/>
      <c r="AB1158" s="1838"/>
      <c r="AC1158" s="1838"/>
      <c r="AD1158" s="1838"/>
      <c r="AE1158" s="1838"/>
      <c r="AF1158" s="1838"/>
      <c r="AG1158" s="1838"/>
    </row>
    <row r="1159" spans="1:33" ht="14.25" customHeight="1">
      <c r="D1159" s="1838"/>
      <c r="E1159" s="1838"/>
      <c r="F1159" s="1838"/>
      <c r="G1159" s="1838"/>
      <c r="H1159" s="1838"/>
      <c r="I1159" s="1838"/>
      <c r="J1159" s="1838"/>
      <c r="K1159" s="1838"/>
      <c r="L1159" s="1838"/>
      <c r="M1159" s="1838"/>
      <c r="N1159" s="1838"/>
      <c r="O1159" s="1838"/>
      <c r="P1159" s="1838"/>
      <c r="Q1159" s="1838"/>
      <c r="R1159" s="1838"/>
      <c r="S1159" s="1838"/>
      <c r="T1159" s="1838"/>
      <c r="U1159" s="1838"/>
      <c r="V1159" s="1838"/>
      <c r="W1159" s="1838"/>
      <c r="X1159" s="1838"/>
      <c r="Y1159" s="1838"/>
      <c r="Z1159" s="1838"/>
      <c r="AA1159" s="1838"/>
      <c r="AB1159" s="1838"/>
      <c r="AC1159" s="1838"/>
      <c r="AD1159" s="1838"/>
      <c r="AE1159" s="1838"/>
      <c r="AF1159" s="1838"/>
      <c r="AG1159" s="1838"/>
    </row>
    <row r="1161" spans="1:33" ht="14.25" customHeight="1">
      <c r="D1161" s="2181" t="s">
        <v>2251</v>
      </c>
      <c r="E1161" s="2457"/>
      <c r="F1161" s="2457"/>
      <c r="G1161" s="2457"/>
      <c r="H1161" s="2457"/>
      <c r="I1161" s="2457"/>
      <c r="J1161" s="2457"/>
      <c r="K1161" s="2457"/>
      <c r="L1161" s="2457"/>
      <c r="M1161" s="2457"/>
      <c r="N1161" s="2457"/>
      <c r="O1161" s="2457"/>
      <c r="P1161" s="2457"/>
      <c r="Q1161" s="2457"/>
      <c r="R1161" s="2457"/>
      <c r="S1161" s="2457"/>
      <c r="T1161" s="2457"/>
      <c r="U1161" s="2457"/>
      <c r="V1161" s="2457"/>
      <c r="W1161" s="2457"/>
      <c r="X1161" s="2457"/>
      <c r="Y1161" s="2457"/>
      <c r="Z1161" s="2457"/>
      <c r="AA1161" s="2457"/>
      <c r="AB1161" s="2457"/>
      <c r="AC1161" s="2457"/>
      <c r="AD1161" s="2457"/>
      <c r="AE1161" s="2457"/>
      <c r="AF1161" s="2457"/>
      <c r="AG1161" s="2457"/>
    </row>
    <row r="1162" spans="1:33" ht="14.25" customHeight="1" thickBot="1"/>
    <row r="1163" spans="1:33" ht="14.25" customHeight="1">
      <c r="A1163" s="605">
        <v>42</v>
      </c>
      <c r="D1163" s="1697" t="s">
        <v>1808</v>
      </c>
      <c r="E1163" s="1698"/>
      <c r="F1163" s="1698"/>
      <c r="G1163" s="1698"/>
      <c r="H1163" s="1698"/>
      <c r="I1163" s="1698"/>
      <c r="J1163" s="1698"/>
      <c r="K1163" s="1698"/>
      <c r="L1163" s="1698"/>
      <c r="M1163" s="1699"/>
      <c r="N1163" s="1697" t="s">
        <v>1809</v>
      </c>
      <c r="O1163" s="1698"/>
      <c r="P1163" s="1698"/>
      <c r="Q1163" s="1698"/>
      <c r="R1163" s="1698"/>
      <c r="S1163" s="1698"/>
      <c r="T1163" s="1698"/>
      <c r="U1163" s="1698"/>
      <c r="V1163" s="1698"/>
      <c r="W1163" s="1698"/>
      <c r="X1163" s="1697" t="s">
        <v>2094</v>
      </c>
      <c r="Y1163" s="1698"/>
      <c r="Z1163" s="1698"/>
      <c r="AA1163" s="1698"/>
      <c r="AB1163" s="1698"/>
      <c r="AC1163" s="1698"/>
      <c r="AD1163" s="1698"/>
      <c r="AE1163" s="1698"/>
      <c r="AF1163" s="1698"/>
      <c r="AG1163" s="1699"/>
    </row>
    <row r="1164" spans="1:33" ht="14.25" customHeight="1" thickBot="1">
      <c r="D1164" s="1700"/>
      <c r="E1164" s="1701"/>
      <c r="F1164" s="1701"/>
      <c r="G1164" s="1701"/>
      <c r="H1164" s="1701"/>
      <c r="I1164" s="1701"/>
      <c r="J1164" s="1701"/>
      <c r="K1164" s="1701"/>
      <c r="L1164" s="1701"/>
      <c r="M1164" s="1702"/>
      <c r="N1164" s="1700"/>
      <c r="O1164" s="1701"/>
      <c r="P1164" s="1701"/>
      <c r="Q1164" s="1701"/>
      <c r="R1164" s="1701"/>
      <c r="S1164" s="1701"/>
      <c r="T1164" s="1701"/>
      <c r="U1164" s="1701"/>
      <c r="V1164" s="1701"/>
      <c r="W1164" s="1701"/>
      <c r="X1164" s="1700"/>
      <c r="Y1164" s="1701"/>
      <c r="Z1164" s="1701"/>
      <c r="AA1164" s="1701"/>
      <c r="AB1164" s="1701"/>
      <c r="AC1164" s="1701"/>
      <c r="AD1164" s="1701"/>
      <c r="AE1164" s="1701"/>
      <c r="AF1164" s="1701"/>
      <c r="AG1164" s="1702"/>
    </row>
    <row r="1165" spans="1:33" s="20" customFormat="1" ht="17.25" customHeight="1">
      <c r="A1165" s="924"/>
      <c r="D1165" s="2456" t="s">
        <v>2252</v>
      </c>
      <c r="E1165" s="2352"/>
      <c r="F1165" s="2352"/>
      <c r="G1165" s="2352"/>
      <c r="H1165" s="2352"/>
      <c r="I1165" s="2352"/>
      <c r="J1165" s="2352"/>
      <c r="K1165" s="2352"/>
      <c r="L1165" s="2352"/>
      <c r="M1165" s="2353"/>
      <c r="N1165" s="2392" t="e">
        <f>'Notes- SK Template'!#REF!</f>
        <v>#REF!</v>
      </c>
      <c r="O1165" s="2392" t="e">
        <f>'Notes- SK Template'!#REF!</f>
        <v>#REF!</v>
      </c>
      <c r="P1165" s="2392" t="e">
        <f>'Notes- SK Template'!#REF!</f>
        <v>#REF!</v>
      </c>
      <c r="Q1165" s="2392" t="e">
        <f>'Notes- SK Template'!#REF!</f>
        <v>#REF!</v>
      </c>
      <c r="R1165" s="2392" t="e">
        <f>'Notes- SK Template'!#REF!</f>
        <v>#REF!</v>
      </c>
      <c r="S1165" s="2392" t="e">
        <f>'Notes- SK Template'!#REF!</f>
        <v>#REF!</v>
      </c>
      <c r="T1165" s="2392" t="e">
        <f>'Notes- SK Template'!#REF!</f>
        <v>#REF!</v>
      </c>
      <c r="U1165" s="2392" t="e">
        <f>'Notes- SK Template'!#REF!</f>
        <v>#REF!</v>
      </c>
      <c r="V1165" s="2392" t="e">
        <f>'Notes- SK Template'!#REF!</f>
        <v>#REF!</v>
      </c>
      <c r="W1165" s="2392" t="e">
        <f>'Notes- SK Template'!#REF!</f>
        <v>#REF!</v>
      </c>
      <c r="X1165" s="2392" t="e">
        <f>'Notes- SK Template'!#REF!</f>
        <v>#REF!</v>
      </c>
      <c r="Y1165" s="2392" t="e">
        <f>'Notes- SK Template'!#REF!</f>
        <v>#REF!</v>
      </c>
      <c r="Z1165" s="2392" t="e">
        <f>'Notes- SK Template'!#REF!</f>
        <v>#REF!</v>
      </c>
      <c r="AA1165" s="2392" t="e">
        <f>'Notes- SK Template'!#REF!</f>
        <v>#REF!</v>
      </c>
      <c r="AB1165" s="2392" t="e">
        <f>'Notes- SK Template'!#REF!</f>
        <v>#REF!</v>
      </c>
      <c r="AC1165" s="2392" t="e">
        <f>'Notes- SK Template'!#REF!</f>
        <v>#REF!</v>
      </c>
      <c r="AD1165" s="2392" t="e">
        <f>'Notes- SK Template'!#REF!</f>
        <v>#REF!</v>
      </c>
      <c r="AE1165" s="2392" t="e">
        <f>'Notes- SK Template'!#REF!</f>
        <v>#REF!</v>
      </c>
      <c r="AF1165" s="2392" t="e">
        <f>'Notes- SK Template'!#REF!</f>
        <v>#REF!</v>
      </c>
      <c r="AG1165" s="2392" t="e">
        <f>'Notes- SK Template'!#REF!</f>
        <v>#REF!</v>
      </c>
    </row>
    <row r="1166" spans="1:33" s="20" customFormat="1" ht="17.25" customHeight="1">
      <c r="A1166" s="924"/>
      <c r="D1166" s="2201" t="s">
        <v>2253</v>
      </c>
      <c r="E1166" s="1787"/>
      <c r="F1166" s="1787"/>
      <c r="G1166" s="1787"/>
      <c r="H1166" s="1787"/>
      <c r="I1166" s="1787"/>
      <c r="J1166" s="1787"/>
      <c r="K1166" s="1787"/>
      <c r="L1166" s="1787"/>
      <c r="M1166" s="1788"/>
      <c r="N1166" s="1679" t="e">
        <f>'Notes- SK Template'!#REF!</f>
        <v>#REF!</v>
      </c>
      <c r="O1166" s="1679" t="e">
        <f>'Notes- SK Template'!#REF!</f>
        <v>#REF!</v>
      </c>
      <c r="P1166" s="1679" t="e">
        <f>'Notes- SK Template'!#REF!</f>
        <v>#REF!</v>
      </c>
      <c r="Q1166" s="1679" t="e">
        <f>'Notes- SK Template'!#REF!</f>
        <v>#REF!</v>
      </c>
      <c r="R1166" s="1679" t="e">
        <f>'Notes- SK Template'!#REF!</f>
        <v>#REF!</v>
      </c>
      <c r="S1166" s="1679" t="e">
        <f>'Notes- SK Template'!#REF!</f>
        <v>#REF!</v>
      </c>
      <c r="T1166" s="1679" t="e">
        <f>'Notes- SK Template'!#REF!</f>
        <v>#REF!</v>
      </c>
      <c r="U1166" s="1679" t="e">
        <f>'Notes- SK Template'!#REF!</f>
        <v>#REF!</v>
      </c>
      <c r="V1166" s="1679" t="e">
        <f>'Notes- SK Template'!#REF!</f>
        <v>#REF!</v>
      </c>
      <c r="W1166" s="1679" t="e">
        <f>'Notes- SK Template'!#REF!</f>
        <v>#REF!</v>
      </c>
      <c r="X1166" s="1679" t="e">
        <f>'Notes- SK Template'!#REF!</f>
        <v>#REF!</v>
      </c>
      <c r="Y1166" s="1679" t="e">
        <f>'Notes- SK Template'!#REF!</f>
        <v>#REF!</v>
      </c>
      <c r="Z1166" s="1679" t="e">
        <f>'Notes- SK Template'!#REF!</f>
        <v>#REF!</v>
      </c>
      <c r="AA1166" s="1679" t="e">
        <f>'Notes- SK Template'!#REF!</f>
        <v>#REF!</v>
      </c>
      <c r="AB1166" s="1679" t="e">
        <f>'Notes- SK Template'!#REF!</f>
        <v>#REF!</v>
      </c>
      <c r="AC1166" s="1679" t="e">
        <f>'Notes- SK Template'!#REF!</f>
        <v>#REF!</v>
      </c>
      <c r="AD1166" s="1679" t="e">
        <f>'Notes- SK Template'!#REF!</f>
        <v>#REF!</v>
      </c>
      <c r="AE1166" s="1679" t="e">
        <f>'Notes- SK Template'!#REF!</f>
        <v>#REF!</v>
      </c>
      <c r="AF1166" s="1679" t="e">
        <f>'Notes- SK Template'!#REF!</f>
        <v>#REF!</v>
      </c>
      <c r="AG1166" s="1679" t="e">
        <f>'Notes- SK Template'!#REF!</f>
        <v>#REF!</v>
      </c>
    </row>
    <row r="1167" spans="1:33" s="20" customFormat="1" ht="17.25" customHeight="1">
      <c r="A1167" s="924"/>
      <c r="D1167" s="2201" t="s">
        <v>2254</v>
      </c>
      <c r="E1167" s="1787"/>
      <c r="F1167" s="1787"/>
      <c r="G1167" s="1787"/>
      <c r="H1167" s="1787"/>
      <c r="I1167" s="1787"/>
      <c r="J1167" s="1787"/>
      <c r="K1167" s="1787"/>
      <c r="L1167" s="1787"/>
      <c r="M1167" s="1788"/>
      <c r="N1167" s="1679" t="e">
        <f>'Notes- SK Template'!#REF!</f>
        <v>#REF!</v>
      </c>
      <c r="O1167" s="1679" t="e">
        <f>'Notes- SK Template'!#REF!</f>
        <v>#REF!</v>
      </c>
      <c r="P1167" s="1679" t="e">
        <f>'Notes- SK Template'!#REF!</f>
        <v>#REF!</v>
      </c>
      <c r="Q1167" s="1679" t="e">
        <f>'Notes- SK Template'!#REF!</f>
        <v>#REF!</v>
      </c>
      <c r="R1167" s="1679" t="e">
        <f>'Notes- SK Template'!#REF!</f>
        <v>#REF!</v>
      </c>
      <c r="S1167" s="1679" t="e">
        <f>'Notes- SK Template'!#REF!</f>
        <v>#REF!</v>
      </c>
      <c r="T1167" s="1679" t="e">
        <f>'Notes- SK Template'!#REF!</f>
        <v>#REF!</v>
      </c>
      <c r="U1167" s="1679" t="e">
        <f>'Notes- SK Template'!#REF!</f>
        <v>#REF!</v>
      </c>
      <c r="V1167" s="1679" t="e">
        <f>'Notes- SK Template'!#REF!</f>
        <v>#REF!</v>
      </c>
      <c r="W1167" s="1679" t="e">
        <f>'Notes- SK Template'!#REF!</f>
        <v>#REF!</v>
      </c>
      <c r="X1167" s="1696" t="e">
        <f>'Notes- SK Template'!#REF!</f>
        <v>#REF!</v>
      </c>
      <c r="Y1167" s="1679" t="e">
        <f>'Notes- SK Template'!#REF!</f>
        <v>#REF!</v>
      </c>
      <c r="Z1167" s="1679" t="e">
        <f>'Notes- SK Template'!#REF!</f>
        <v>#REF!</v>
      </c>
      <c r="AA1167" s="1679" t="e">
        <f>'Notes- SK Template'!#REF!</f>
        <v>#REF!</v>
      </c>
      <c r="AB1167" s="1679" t="e">
        <f>'Notes- SK Template'!#REF!</f>
        <v>#REF!</v>
      </c>
      <c r="AC1167" s="1679" t="e">
        <f>'Notes- SK Template'!#REF!</f>
        <v>#REF!</v>
      </c>
      <c r="AD1167" s="1679" t="e">
        <f>'Notes- SK Template'!#REF!</f>
        <v>#REF!</v>
      </c>
      <c r="AE1167" s="1679" t="e">
        <f>'Notes- SK Template'!#REF!</f>
        <v>#REF!</v>
      </c>
      <c r="AF1167" s="1679" t="e">
        <f>'Notes- SK Template'!#REF!</f>
        <v>#REF!</v>
      </c>
      <c r="AG1167" s="1679" t="e">
        <f>'Notes- SK Template'!#REF!</f>
        <v>#REF!</v>
      </c>
    </row>
    <row r="1168" spans="1:33" s="20" customFormat="1" ht="17.25" customHeight="1">
      <c r="A1168" s="924"/>
      <c r="D1168" s="2201" t="s">
        <v>2255</v>
      </c>
      <c r="E1168" s="1787"/>
      <c r="F1168" s="1787"/>
      <c r="G1168" s="1787"/>
      <c r="H1168" s="1787"/>
      <c r="I1168" s="1787"/>
      <c r="J1168" s="1787"/>
      <c r="K1168" s="1787"/>
      <c r="L1168" s="1787"/>
      <c r="M1168" s="1788"/>
      <c r="N1168" s="2405" t="e">
        <f>'Notes- SK Template'!#REF!</f>
        <v>#REF!</v>
      </c>
      <c r="O1168" s="2405" t="e">
        <f>'Notes- SK Template'!#REF!</f>
        <v>#REF!</v>
      </c>
      <c r="P1168" s="2405" t="e">
        <f>'Notes- SK Template'!#REF!</f>
        <v>#REF!</v>
      </c>
      <c r="Q1168" s="2405" t="e">
        <f>'Notes- SK Template'!#REF!</f>
        <v>#REF!</v>
      </c>
      <c r="R1168" s="2405" t="e">
        <f>'Notes- SK Template'!#REF!</f>
        <v>#REF!</v>
      </c>
      <c r="S1168" s="2405" t="e">
        <f>'Notes- SK Template'!#REF!</f>
        <v>#REF!</v>
      </c>
      <c r="T1168" s="2405" t="e">
        <f>'Notes- SK Template'!#REF!</f>
        <v>#REF!</v>
      </c>
      <c r="U1168" s="2405" t="e">
        <f>'Notes- SK Template'!#REF!</f>
        <v>#REF!</v>
      </c>
      <c r="V1168" s="2405" t="e">
        <f>'Notes- SK Template'!#REF!</f>
        <v>#REF!</v>
      </c>
      <c r="W1168" s="2405" t="e">
        <f>'Notes- SK Template'!#REF!</f>
        <v>#REF!</v>
      </c>
      <c r="X1168" s="2453" t="e">
        <f>'Notes- SK Template'!#REF!</f>
        <v>#REF!</v>
      </c>
      <c r="Y1168" s="2405" t="e">
        <f>'Notes- SK Template'!#REF!</f>
        <v>#REF!</v>
      </c>
      <c r="Z1168" s="2405" t="e">
        <f>'Notes- SK Template'!#REF!</f>
        <v>#REF!</v>
      </c>
      <c r="AA1168" s="2405" t="e">
        <f>'Notes- SK Template'!#REF!</f>
        <v>#REF!</v>
      </c>
      <c r="AB1168" s="2405" t="e">
        <f>'Notes- SK Template'!#REF!</f>
        <v>#REF!</v>
      </c>
      <c r="AC1168" s="2405" t="e">
        <f>'Notes- SK Template'!#REF!</f>
        <v>#REF!</v>
      </c>
      <c r="AD1168" s="2405" t="e">
        <f>'Notes- SK Template'!#REF!</f>
        <v>#REF!</v>
      </c>
      <c r="AE1168" s="2405" t="e">
        <f>'Notes- SK Template'!#REF!</f>
        <v>#REF!</v>
      </c>
      <c r="AF1168" s="2405" t="e">
        <f>'Notes- SK Template'!#REF!</f>
        <v>#REF!</v>
      </c>
      <c r="AG1168" s="2405" t="e">
        <f>'Notes- SK Template'!#REF!</f>
        <v>#REF!</v>
      </c>
    </row>
    <row r="1169" spans="1:33" s="20" customFormat="1" ht="17.25" customHeight="1">
      <c r="A1169" s="924"/>
      <c r="D1169" s="2201" t="s">
        <v>2256</v>
      </c>
      <c r="E1169" s="1787"/>
      <c r="F1169" s="1787"/>
      <c r="G1169" s="1787"/>
      <c r="H1169" s="1787"/>
      <c r="I1169" s="1787"/>
      <c r="J1169" s="1787"/>
      <c r="K1169" s="1787"/>
      <c r="L1169" s="1787"/>
      <c r="M1169" s="1788"/>
      <c r="N1169" s="1679" t="e">
        <f>'Notes- SK Template'!#REF!</f>
        <v>#REF!</v>
      </c>
      <c r="O1169" s="1679" t="e">
        <f>'Notes- SK Template'!#REF!</f>
        <v>#REF!</v>
      </c>
      <c r="P1169" s="1679" t="e">
        <f>'Notes- SK Template'!#REF!</f>
        <v>#REF!</v>
      </c>
      <c r="Q1169" s="1679" t="e">
        <f>'Notes- SK Template'!#REF!</f>
        <v>#REF!</v>
      </c>
      <c r="R1169" s="1679" t="e">
        <f>'Notes- SK Template'!#REF!</f>
        <v>#REF!</v>
      </c>
      <c r="S1169" s="1679" t="e">
        <f>'Notes- SK Template'!#REF!</f>
        <v>#REF!</v>
      </c>
      <c r="T1169" s="1679" t="e">
        <f>'Notes- SK Template'!#REF!</f>
        <v>#REF!</v>
      </c>
      <c r="U1169" s="1679" t="e">
        <f>'Notes- SK Template'!#REF!</f>
        <v>#REF!</v>
      </c>
      <c r="V1169" s="1679" t="e">
        <f>'Notes- SK Template'!#REF!</f>
        <v>#REF!</v>
      </c>
      <c r="W1169" s="1679" t="e">
        <f>'Notes- SK Template'!#REF!</f>
        <v>#REF!</v>
      </c>
      <c r="X1169" s="1696" t="e">
        <f>'Notes- SK Template'!#REF!</f>
        <v>#REF!</v>
      </c>
      <c r="Y1169" s="1679" t="e">
        <f>'Notes- SK Template'!#REF!</f>
        <v>#REF!</v>
      </c>
      <c r="Z1169" s="1679" t="e">
        <f>'Notes- SK Template'!#REF!</f>
        <v>#REF!</v>
      </c>
      <c r="AA1169" s="1679" t="e">
        <f>'Notes- SK Template'!#REF!</f>
        <v>#REF!</v>
      </c>
      <c r="AB1169" s="1679" t="e">
        <f>'Notes- SK Template'!#REF!</f>
        <v>#REF!</v>
      </c>
      <c r="AC1169" s="1679" t="e">
        <f>'Notes- SK Template'!#REF!</f>
        <v>#REF!</v>
      </c>
      <c r="AD1169" s="1679" t="e">
        <f>'Notes- SK Template'!#REF!</f>
        <v>#REF!</v>
      </c>
      <c r="AE1169" s="1679" t="e">
        <f>'Notes- SK Template'!#REF!</f>
        <v>#REF!</v>
      </c>
      <c r="AF1169" s="1679" t="e">
        <f>'Notes- SK Template'!#REF!</f>
        <v>#REF!</v>
      </c>
      <c r="AG1169" s="1679" t="e">
        <f>'Notes- SK Template'!#REF!</f>
        <v>#REF!</v>
      </c>
    </row>
    <row r="1170" spans="1:33" s="20" customFormat="1" ht="17.25" customHeight="1">
      <c r="A1170" s="924"/>
      <c r="D1170" s="2201" t="s">
        <v>2257</v>
      </c>
      <c r="E1170" s="1787"/>
      <c r="F1170" s="1787"/>
      <c r="G1170" s="1787"/>
      <c r="H1170" s="1787"/>
      <c r="I1170" s="1787"/>
      <c r="J1170" s="1787"/>
      <c r="K1170" s="1787"/>
      <c r="L1170" s="1787"/>
      <c r="M1170" s="1788"/>
      <c r="N1170" s="2405" t="e">
        <f>'Notes- SK Template'!#REF!</f>
        <v>#REF!</v>
      </c>
      <c r="O1170" s="2405" t="e">
        <f>'Notes- SK Template'!#REF!</f>
        <v>#REF!</v>
      </c>
      <c r="P1170" s="2405" t="e">
        <f>'Notes- SK Template'!#REF!</f>
        <v>#REF!</v>
      </c>
      <c r="Q1170" s="2405" t="e">
        <f>'Notes- SK Template'!#REF!</f>
        <v>#REF!</v>
      </c>
      <c r="R1170" s="2405" t="e">
        <f>'Notes- SK Template'!#REF!</f>
        <v>#REF!</v>
      </c>
      <c r="S1170" s="2405" t="e">
        <f>'Notes- SK Template'!#REF!</f>
        <v>#REF!</v>
      </c>
      <c r="T1170" s="2405" t="e">
        <f>'Notes- SK Template'!#REF!</f>
        <v>#REF!</v>
      </c>
      <c r="U1170" s="2405" t="e">
        <f>'Notes- SK Template'!#REF!</f>
        <v>#REF!</v>
      </c>
      <c r="V1170" s="2405" t="e">
        <f>'Notes- SK Template'!#REF!</f>
        <v>#REF!</v>
      </c>
      <c r="W1170" s="2405" t="e">
        <f>'Notes- SK Template'!#REF!</f>
        <v>#REF!</v>
      </c>
      <c r="X1170" s="2453" t="e">
        <f>'Notes- SK Template'!#REF!</f>
        <v>#REF!</v>
      </c>
      <c r="Y1170" s="2405" t="e">
        <f>'Notes- SK Template'!#REF!</f>
        <v>#REF!</v>
      </c>
      <c r="Z1170" s="2405" t="e">
        <f>'Notes- SK Template'!#REF!</f>
        <v>#REF!</v>
      </c>
      <c r="AA1170" s="2405" t="e">
        <f>'Notes- SK Template'!#REF!</f>
        <v>#REF!</v>
      </c>
      <c r="AB1170" s="2405" t="e">
        <f>'Notes- SK Template'!#REF!</f>
        <v>#REF!</v>
      </c>
      <c r="AC1170" s="2405" t="e">
        <f>'Notes- SK Template'!#REF!</f>
        <v>#REF!</v>
      </c>
      <c r="AD1170" s="2405" t="e">
        <f>'Notes- SK Template'!#REF!</f>
        <v>#REF!</v>
      </c>
      <c r="AE1170" s="2405" t="e">
        <f>'Notes- SK Template'!#REF!</f>
        <v>#REF!</v>
      </c>
      <c r="AF1170" s="2405" t="e">
        <f>'Notes- SK Template'!#REF!</f>
        <v>#REF!</v>
      </c>
      <c r="AG1170" s="2405" t="e">
        <f>'Notes- SK Template'!#REF!</f>
        <v>#REF!</v>
      </c>
    </row>
    <row r="1171" spans="1:33" s="20" customFormat="1" ht="17.25" customHeight="1">
      <c r="A1171" s="924"/>
      <c r="D1171" s="2201" t="s">
        <v>2258</v>
      </c>
      <c r="E1171" s="1787"/>
      <c r="F1171" s="1787"/>
      <c r="G1171" s="1787"/>
      <c r="H1171" s="1787"/>
      <c r="I1171" s="1787"/>
      <c r="J1171" s="1787"/>
      <c r="K1171" s="1787"/>
      <c r="L1171" s="1787"/>
      <c r="M1171" s="1788"/>
      <c r="N1171" s="1679" t="e">
        <f>'Notes- SK Template'!#REF!</f>
        <v>#REF!</v>
      </c>
      <c r="O1171" s="1679" t="e">
        <f>'Notes- SK Template'!#REF!</f>
        <v>#REF!</v>
      </c>
      <c r="P1171" s="1679" t="e">
        <f>'Notes- SK Template'!#REF!</f>
        <v>#REF!</v>
      </c>
      <c r="Q1171" s="1679" t="e">
        <f>'Notes- SK Template'!#REF!</f>
        <v>#REF!</v>
      </c>
      <c r="R1171" s="1679" t="e">
        <f>'Notes- SK Template'!#REF!</f>
        <v>#REF!</v>
      </c>
      <c r="S1171" s="1679" t="e">
        <f>'Notes- SK Template'!#REF!</f>
        <v>#REF!</v>
      </c>
      <c r="T1171" s="1679" t="e">
        <f>'Notes- SK Template'!#REF!</f>
        <v>#REF!</v>
      </c>
      <c r="U1171" s="1679" t="e">
        <f>'Notes- SK Template'!#REF!</f>
        <v>#REF!</v>
      </c>
      <c r="V1171" s="1679" t="e">
        <f>'Notes- SK Template'!#REF!</f>
        <v>#REF!</v>
      </c>
      <c r="W1171" s="1679" t="e">
        <f>'Notes- SK Template'!#REF!</f>
        <v>#REF!</v>
      </c>
      <c r="X1171" s="1696" t="e">
        <f>'Notes- SK Template'!#REF!</f>
        <v>#REF!</v>
      </c>
      <c r="Y1171" s="1679" t="e">
        <f>'Notes- SK Template'!#REF!</f>
        <v>#REF!</v>
      </c>
      <c r="Z1171" s="1679" t="e">
        <f>'Notes- SK Template'!#REF!</f>
        <v>#REF!</v>
      </c>
      <c r="AA1171" s="1679" t="e">
        <f>'Notes- SK Template'!#REF!</f>
        <v>#REF!</v>
      </c>
      <c r="AB1171" s="1679" t="e">
        <f>'Notes- SK Template'!#REF!</f>
        <v>#REF!</v>
      </c>
      <c r="AC1171" s="1679" t="e">
        <f>'Notes- SK Template'!#REF!</f>
        <v>#REF!</v>
      </c>
      <c r="AD1171" s="1679" t="e">
        <f>'Notes- SK Template'!#REF!</f>
        <v>#REF!</v>
      </c>
      <c r="AE1171" s="1679" t="e">
        <f>'Notes- SK Template'!#REF!</f>
        <v>#REF!</v>
      </c>
      <c r="AF1171" s="1679" t="e">
        <f>'Notes- SK Template'!#REF!</f>
        <v>#REF!</v>
      </c>
      <c r="AG1171" s="1679" t="e">
        <f>'Notes- SK Template'!#REF!</f>
        <v>#REF!</v>
      </c>
    </row>
    <row r="1172" spans="1:33" s="20" customFormat="1" ht="17.25" customHeight="1">
      <c r="A1172" s="924"/>
      <c r="D1172" s="2201" t="s">
        <v>2259</v>
      </c>
      <c r="E1172" s="1787"/>
      <c r="F1172" s="1787"/>
      <c r="G1172" s="1787"/>
      <c r="H1172" s="1787"/>
      <c r="I1172" s="1787"/>
      <c r="J1172" s="1787"/>
      <c r="K1172" s="1787"/>
      <c r="L1172" s="1787"/>
      <c r="M1172" s="1788"/>
      <c r="N1172" s="2405" t="e">
        <f>'Notes- SK Template'!#REF!</f>
        <v>#REF!</v>
      </c>
      <c r="O1172" s="2405" t="e">
        <f>'Notes- SK Template'!#REF!</f>
        <v>#REF!</v>
      </c>
      <c r="P1172" s="2405" t="e">
        <f>'Notes- SK Template'!#REF!</f>
        <v>#REF!</v>
      </c>
      <c r="Q1172" s="2405" t="e">
        <f>'Notes- SK Template'!#REF!</f>
        <v>#REF!</v>
      </c>
      <c r="R1172" s="2405" t="e">
        <f>'Notes- SK Template'!#REF!</f>
        <v>#REF!</v>
      </c>
      <c r="S1172" s="2405" t="e">
        <f>'Notes- SK Template'!#REF!</f>
        <v>#REF!</v>
      </c>
      <c r="T1172" s="2405" t="e">
        <f>'Notes- SK Template'!#REF!</f>
        <v>#REF!</v>
      </c>
      <c r="U1172" s="2405" t="e">
        <f>'Notes- SK Template'!#REF!</f>
        <v>#REF!</v>
      </c>
      <c r="V1172" s="2405" t="e">
        <f>'Notes- SK Template'!#REF!</f>
        <v>#REF!</v>
      </c>
      <c r="W1172" s="2405" t="e">
        <f>'Notes- SK Template'!#REF!</f>
        <v>#REF!</v>
      </c>
      <c r="X1172" s="2453" t="e">
        <f>'Notes- SK Template'!#REF!</f>
        <v>#REF!</v>
      </c>
      <c r="Y1172" s="2405" t="e">
        <f>'Notes- SK Template'!#REF!</f>
        <v>#REF!</v>
      </c>
      <c r="Z1172" s="2405" t="e">
        <f>'Notes- SK Template'!#REF!</f>
        <v>#REF!</v>
      </c>
      <c r="AA1172" s="2405" t="e">
        <f>'Notes- SK Template'!#REF!</f>
        <v>#REF!</v>
      </c>
      <c r="AB1172" s="2405" t="e">
        <f>'Notes- SK Template'!#REF!</f>
        <v>#REF!</v>
      </c>
      <c r="AC1172" s="2405" t="e">
        <f>'Notes- SK Template'!#REF!</f>
        <v>#REF!</v>
      </c>
      <c r="AD1172" s="2405" t="e">
        <f>'Notes- SK Template'!#REF!</f>
        <v>#REF!</v>
      </c>
      <c r="AE1172" s="2405" t="e">
        <f>'Notes- SK Template'!#REF!</f>
        <v>#REF!</v>
      </c>
      <c r="AF1172" s="2405" t="e">
        <f>'Notes- SK Template'!#REF!</f>
        <v>#REF!</v>
      </c>
      <c r="AG1172" s="2405" t="e">
        <f>'Notes- SK Template'!#REF!</f>
        <v>#REF!</v>
      </c>
    </row>
    <row r="1173" spans="1:33" s="20" customFormat="1" ht="17.25" customHeight="1" thickBot="1">
      <c r="A1173" s="924"/>
      <c r="D1173" s="2458" t="s">
        <v>2260</v>
      </c>
      <c r="E1173" s="2459"/>
      <c r="F1173" s="2459"/>
      <c r="G1173" s="2459"/>
      <c r="H1173" s="2459"/>
      <c r="I1173" s="2459"/>
      <c r="J1173" s="2459"/>
      <c r="K1173" s="2459"/>
      <c r="L1173" s="2459"/>
      <c r="M1173" s="2460"/>
      <c r="N1173" s="2442" t="e">
        <f>'Notes- SK Template'!#REF!</f>
        <v>#REF!</v>
      </c>
      <c r="O1173" s="2442" t="e">
        <f>'Notes- SK Template'!#REF!</f>
        <v>#REF!</v>
      </c>
      <c r="P1173" s="2442" t="e">
        <f>'Notes- SK Template'!#REF!</f>
        <v>#REF!</v>
      </c>
      <c r="Q1173" s="2442" t="e">
        <f>'Notes- SK Template'!#REF!</f>
        <v>#REF!</v>
      </c>
      <c r="R1173" s="2442" t="e">
        <f>'Notes- SK Template'!#REF!</f>
        <v>#REF!</v>
      </c>
      <c r="S1173" s="2442" t="e">
        <f>'Notes- SK Template'!#REF!</f>
        <v>#REF!</v>
      </c>
      <c r="T1173" s="2442" t="e">
        <f>'Notes- SK Template'!#REF!</f>
        <v>#REF!</v>
      </c>
      <c r="U1173" s="2442" t="e">
        <f>'Notes- SK Template'!#REF!</f>
        <v>#REF!</v>
      </c>
      <c r="V1173" s="2442" t="e">
        <f>'Notes- SK Template'!#REF!</f>
        <v>#REF!</v>
      </c>
      <c r="W1173" s="2442" t="e">
        <f>'Notes- SK Template'!#REF!</f>
        <v>#REF!</v>
      </c>
      <c r="X1173" s="2442" t="e">
        <f>'Notes- SK Template'!#REF!</f>
        <v>#REF!</v>
      </c>
      <c r="Y1173" s="2442" t="e">
        <f>'Notes- SK Template'!#REF!</f>
        <v>#REF!</v>
      </c>
      <c r="Z1173" s="2442" t="e">
        <f>'Notes- SK Template'!#REF!</f>
        <v>#REF!</v>
      </c>
      <c r="AA1173" s="2442" t="e">
        <f>'Notes- SK Template'!#REF!</f>
        <v>#REF!</v>
      </c>
      <c r="AB1173" s="2442" t="e">
        <f>'Notes- SK Template'!#REF!</f>
        <v>#REF!</v>
      </c>
      <c r="AC1173" s="2442" t="e">
        <f>'Notes- SK Template'!#REF!</f>
        <v>#REF!</v>
      </c>
      <c r="AD1173" s="2442" t="e">
        <f>'Notes- SK Template'!#REF!</f>
        <v>#REF!</v>
      </c>
      <c r="AE1173" s="2442" t="e">
        <f>'Notes- SK Template'!#REF!</f>
        <v>#REF!</v>
      </c>
      <c r="AF1173" s="2442" t="e">
        <f>'Notes- SK Template'!#REF!</f>
        <v>#REF!</v>
      </c>
      <c r="AG1173" s="2442" t="e">
        <f>'Notes- SK Template'!#REF!</f>
        <v>#REF!</v>
      </c>
    </row>
    <row r="1175" spans="1:33" ht="14.25" customHeight="1">
      <c r="D1175" s="599"/>
      <c r="E1175" s="599"/>
      <c r="F1175" s="599"/>
      <c r="G1175" s="599"/>
      <c r="H1175" s="599"/>
      <c r="I1175" s="599"/>
      <c r="J1175" s="599"/>
      <c r="K1175" s="599"/>
      <c r="L1175" s="599"/>
      <c r="M1175" s="599"/>
    </row>
    <row r="1176" spans="1:33" ht="14.25" customHeight="1">
      <c r="D1176" s="2181" t="s">
        <v>2261</v>
      </c>
      <c r="E1176" s="2457"/>
      <c r="F1176" s="2457"/>
      <c r="G1176" s="2457"/>
      <c r="H1176" s="2457"/>
      <c r="I1176" s="2457"/>
      <c r="J1176" s="2457"/>
      <c r="K1176" s="2457"/>
      <c r="L1176" s="2457"/>
      <c r="M1176" s="2457"/>
      <c r="N1176" s="2457"/>
      <c r="O1176" s="2457"/>
      <c r="P1176" s="2457"/>
      <c r="Q1176" s="2457"/>
      <c r="R1176" s="2457"/>
      <c r="S1176" s="2457"/>
      <c r="T1176" s="2457"/>
      <c r="U1176" s="2457"/>
      <c r="V1176" s="2457"/>
      <c r="W1176" s="2457"/>
      <c r="X1176" s="2457"/>
      <c r="Y1176" s="2457"/>
      <c r="Z1176" s="2457"/>
      <c r="AA1176" s="2457"/>
      <c r="AB1176" s="2457"/>
      <c r="AC1176" s="2457"/>
      <c r="AD1176" s="2457"/>
      <c r="AE1176" s="2457"/>
      <c r="AF1176" s="2457"/>
      <c r="AG1176" s="2457"/>
    </row>
    <row r="1177" spans="1:33" ht="14.25" customHeight="1" thickBot="1">
      <c r="D1177" s="599"/>
      <c r="E1177" s="599"/>
      <c r="F1177" s="599"/>
      <c r="G1177" s="599"/>
      <c r="H1177" s="599"/>
      <c r="I1177" s="599"/>
      <c r="J1177" s="599"/>
      <c r="K1177" s="599"/>
      <c r="L1177" s="599"/>
      <c r="M1177" s="599"/>
    </row>
    <row r="1178" spans="1:33" ht="14.25" customHeight="1" thickBot="1">
      <c r="A1178" s="605" t="s">
        <v>1440</v>
      </c>
      <c r="D1178" s="1697" t="s">
        <v>2286</v>
      </c>
      <c r="E1178" s="1698"/>
      <c r="F1178" s="1698"/>
      <c r="G1178" s="1698"/>
      <c r="H1178" s="1698"/>
      <c r="I1178" s="1698"/>
      <c r="J1178" s="1698"/>
      <c r="K1178" s="1698"/>
      <c r="L1178" s="1698"/>
      <c r="M1178" s="1698"/>
      <c r="N1178" s="1827" t="s">
        <v>2262</v>
      </c>
      <c r="O1178" s="1828"/>
      <c r="P1178" s="1828"/>
      <c r="Q1178" s="1828"/>
      <c r="R1178" s="1828"/>
      <c r="S1178" s="1828"/>
      <c r="T1178" s="1828"/>
      <c r="U1178" s="1828"/>
      <c r="V1178" s="1828"/>
      <c r="W1178" s="1828"/>
      <c r="X1178" s="1828"/>
      <c r="Y1178" s="1828"/>
      <c r="Z1178" s="1828"/>
      <c r="AA1178" s="1828"/>
      <c r="AB1178" s="1828"/>
      <c r="AC1178" s="1828"/>
      <c r="AD1178" s="1828"/>
      <c r="AE1178" s="1828"/>
      <c r="AF1178" s="1828"/>
      <c r="AG1178" s="1829"/>
    </row>
    <row r="1179" spans="1:33" ht="14.25" customHeight="1" thickBot="1">
      <c r="D1179" s="1700"/>
      <c r="E1179" s="1701"/>
      <c r="F1179" s="1701"/>
      <c r="G1179" s="1701"/>
      <c r="H1179" s="1701"/>
      <c r="I1179" s="1701"/>
      <c r="J1179" s="1701"/>
      <c r="K1179" s="1701"/>
      <c r="L1179" s="1701"/>
      <c r="M1179" s="1701"/>
      <c r="N1179" s="1706" t="s">
        <v>2269</v>
      </c>
      <c r="O1179" s="1706"/>
      <c r="P1179" s="1706"/>
      <c r="Q1179" s="1706"/>
      <c r="R1179" s="1706"/>
      <c r="S1179" s="1706"/>
      <c r="T1179" s="1706"/>
      <c r="U1179" s="1706"/>
      <c r="V1179" s="1706"/>
      <c r="W1179" s="1706"/>
      <c r="X1179" s="1706" t="s">
        <v>2270</v>
      </c>
      <c r="Y1179" s="1706"/>
      <c r="Z1179" s="1706"/>
      <c r="AA1179" s="1706"/>
      <c r="AB1179" s="1706"/>
      <c r="AC1179" s="1706"/>
      <c r="AD1179" s="1706"/>
      <c r="AE1179" s="1706"/>
      <c r="AF1179" s="1706"/>
      <c r="AG1179" s="1706"/>
    </row>
    <row r="1180" spans="1:33" ht="18" customHeight="1">
      <c r="D1180" s="2444" t="s">
        <v>2263</v>
      </c>
      <c r="E1180" s="2445"/>
      <c r="F1180" s="2445"/>
      <c r="G1180" s="2445"/>
      <c r="H1180" s="2445"/>
      <c r="I1180" s="2445"/>
      <c r="J1180" s="2445"/>
      <c r="K1180" s="2445"/>
      <c r="L1180" s="2445"/>
      <c r="M1180" s="2446"/>
      <c r="N1180" s="2311" t="e">
        <f>'Notes- SK Template'!#REF!</f>
        <v>#REF!</v>
      </c>
      <c r="O1180" s="1710" t="e">
        <f>'Notes- SK Template'!#REF!</f>
        <v>#REF!</v>
      </c>
      <c r="P1180" s="1710" t="e">
        <f>'Notes- SK Template'!#REF!</f>
        <v>#REF!</v>
      </c>
      <c r="Q1180" s="1710" t="e">
        <f>'Notes- SK Template'!#REF!</f>
        <v>#REF!</v>
      </c>
      <c r="R1180" s="1710" t="e">
        <f>'Notes- SK Template'!#REF!</f>
        <v>#REF!</v>
      </c>
      <c r="S1180" s="1710" t="e">
        <f>'Notes- SK Template'!#REF!</f>
        <v>#REF!</v>
      </c>
      <c r="T1180" s="1710" t="e">
        <f>'Notes- SK Template'!#REF!</f>
        <v>#REF!</v>
      </c>
      <c r="U1180" s="1710" t="e">
        <f>'Notes- SK Template'!#REF!</f>
        <v>#REF!</v>
      </c>
      <c r="V1180" s="1710" t="e">
        <f>'Notes- SK Template'!#REF!</f>
        <v>#REF!</v>
      </c>
      <c r="W1180" s="1710" t="e">
        <f>'Notes- SK Template'!#REF!</f>
        <v>#REF!</v>
      </c>
      <c r="X1180" s="1710" t="e">
        <f>'Notes- SK Template'!#REF!</f>
        <v>#REF!</v>
      </c>
      <c r="Y1180" s="1710" t="e">
        <f>'Notes- SK Template'!#REF!</f>
        <v>#REF!</v>
      </c>
      <c r="Z1180" s="1710" t="e">
        <f>'Notes- SK Template'!#REF!</f>
        <v>#REF!</v>
      </c>
      <c r="AA1180" s="1710" t="e">
        <f>'Notes- SK Template'!#REF!</f>
        <v>#REF!</v>
      </c>
      <c r="AB1180" s="1710" t="e">
        <f>'Notes- SK Template'!#REF!</f>
        <v>#REF!</v>
      </c>
      <c r="AC1180" s="1710" t="e">
        <f>'Notes- SK Template'!#REF!</f>
        <v>#REF!</v>
      </c>
      <c r="AD1180" s="1710" t="e">
        <f>'Notes- SK Template'!#REF!</f>
        <v>#REF!</v>
      </c>
      <c r="AE1180" s="1710" t="e">
        <f>'Notes- SK Template'!#REF!</f>
        <v>#REF!</v>
      </c>
      <c r="AF1180" s="1710" t="e">
        <f>'Notes- SK Template'!#REF!</f>
        <v>#REF!</v>
      </c>
      <c r="AG1180" s="1710" t="e">
        <f>'Notes- SK Template'!#REF!</f>
        <v>#REF!</v>
      </c>
    </row>
    <row r="1181" spans="1:33" ht="18" customHeight="1">
      <c r="D1181" s="2379" t="s">
        <v>2264</v>
      </c>
      <c r="E1181" s="2380"/>
      <c r="F1181" s="2380"/>
      <c r="G1181" s="2380"/>
      <c r="H1181" s="2380"/>
      <c r="I1181" s="2380"/>
      <c r="J1181" s="2380"/>
      <c r="K1181" s="2380"/>
      <c r="L1181" s="2380"/>
      <c r="M1181" s="2448"/>
      <c r="N1181" s="1696" t="e">
        <f>'Notes- SK Template'!#REF!</f>
        <v>#REF!</v>
      </c>
      <c r="O1181" s="1679" t="e">
        <f>'Notes- SK Template'!#REF!</f>
        <v>#REF!</v>
      </c>
      <c r="P1181" s="1679" t="e">
        <f>'Notes- SK Template'!#REF!</f>
        <v>#REF!</v>
      </c>
      <c r="Q1181" s="1679" t="e">
        <f>'Notes- SK Template'!#REF!</f>
        <v>#REF!</v>
      </c>
      <c r="R1181" s="1679" t="e">
        <f>'Notes- SK Template'!#REF!</f>
        <v>#REF!</v>
      </c>
      <c r="S1181" s="1679" t="e">
        <f>'Notes- SK Template'!#REF!</f>
        <v>#REF!</v>
      </c>
      <c r="T1181" s="1679" t="e">
        <f>'Notes- SK Template'!#REF!</f>
        <v>#REF!</v>
      </c>
      <c r="U1181" s="1679" t="e">
        <f>'Notes- SK Template'!#REF!</f>
        <v>#REF!</v>
      </c>
      <c r="V1181" s="1679" t="e">
        <f>'Notes- SK Template'!#REF!</f>
        <v>#REF!</v>
      </c>
      <c r="W1181" s="1679" t="e">
        <f>'Notes- SK Template'!#REF!</f>
        <v>#REF!</v>
      </c>
      <c r="X1181" s="1679" t="e">
        <f>'Notes- SK Template'!#REF!</f>
        <v>#REF!</v>
      </c>
      <c r="Y1181" s="1679" t="e">
        <f>'Notes- SK Template'!#REF!</f>
        <v>#REF!</v>
      </c>
      <c r="Z1181" s="1679" t="e">
        <f>'Notes- SK Template'!#REF!</f>
        <v>#REF!</v>
      </c>
      <c r="AA1181" s="1679" t="e">
        <f>'Notes- SK Template'!#REF!</f>
        <v>#REF!</v>
      </c>
      <c r="AB1181" s="1679" t="e">
        <f>'Notes- SK Template'!#REF!</f>
        <v>#REF!</v>
      </c>
      <c r="AC1181" s="1679" t="e">
        <f>'Notes- SK Template'!#REF!</f>
        <v>#REF!</v>
      </c>
      <c r="AD1181" s="1679" t="e">
        <f>'Notes- SK Template'!#REF!</f>
        <v>#REF!</v>
      </c>
      <c r="AE1181" s="1679" t="e">
        <f>'Notes- SK Template'!#REF!</f>
        <v>#REF!</v>
      </c>
      <c r="AF1181" s="1679" t="e">
        <f>'Notes- SK Template'!#REF!</f>
        <v>#REF!</v>
      </c>
      <c r="AG1181" s="1679" t="e">
        <f>'Notes- SK Template'!#REF!</f>
        <v>#REF!</v>
      </c>
    </row>
    <row r="1182" spans="1:33" ht="18" customHeight="1">
      <c r="D1182" s="2379" t="s">
        <v>2265</v>
      </c>
      <c r="E1182" s="2380"/>
      <c r="F1182" s="2380"/>
      <c r="G1182" s="2380"/>
      <c r="H1182" s="2380"/>
      <c r="I1182" s="2380"/>
      <c r="J1182" s="2380"/>
      <c r="K1182" s="2380"/>
      <c r="L1182" s="2380"/>
      <c r="M1182" s="2448"/>
      <c r="N1182" s="1696" t="e">
        <f>'Notes- SK Template'!#REF!</f>
        <v>#REF!</v>
      </c>
      <c r="O1182" s="1679" t="e">
        <f>'Notes- SK Template'!#REF!</f>
        <v>#REF!</v>
      </c>
      <c r="P1182" s="1679" t="e">
        <f>'Notes- SK Template'!#REF!</f>
        <v>#REF!</v>
      </c>
      <c r="Q1182" s="1679" t="e">
        <f>'Notes- SK Template'!#REF!</f>
        <v>#REF!</v>
      </c>
      <c r="R1182" s="1679" t="e">
        <f>'Notes- SK Template'!#REF!</f>
        <v>#REF!</v>
      </c>
      <c r="S1182" s="1679" t="e">
        <f>'Notes- SK Template'!#REF!</f>
        <v>#REF!</v>
      </c>
      <c r="T1182" s="1679" t="e">
        <f>'Notes- SK Template'!#REF!</f>
        <v>#REF!</v>
      </c>
      <c r="U1182" s="1679" t="e">
        <f>'Notes- SK Template'!#REF!</f>
        <v>#REF!</v>
      </c>
      <c r="V1182" s="1679" t="e">
        <f>'Notes- SK Template'!#REF!</f>
        <v>#REF!</v>
      </c>
      <c r="W1182" s="1679" t="e">
        <f>'Notes- SK Template'!#REF!</f>
        <v>#REF!</v>
      </c>
      <c r="X1182" s="1679" t="e">
        <f>'Notes- SK Template'!#REF!</f>
        <v>#REF!</v>
      </c>
      <c r="Y1182" s="1679" t="e">
        <f>'Notes- SK Template'!#REF!</f>
        <v>#REF!</v>
      </c>
      <c r="Z1182" s="1679" t="e">
        <f>'Notes- SK Template'!#REF!</f>
        <v>#REF!</v>
      </c>
      <c r="AA1182" s="1679" t="e">
        <f>'Notes- SK Template'!#REF!</f>
        <v>#REF!</v>
      </c>
      <c r="AB1182" s="1679" t="e">
        <f>'Notes- SK Template'!#REF!</f>
        <v>#REF!</v>
      </c>
      <c r="AC1182" s="1679" t="e">
        <f>'Notes- SK Template'!#REF!</f>
        <v>#REF!</v>
      </c>
      <c r="AD1182" s="1679" t="e">
        <f>'Notes- SK Template'!#REF!</f>
        <v>#REF!</v>
      </c>
      <c r="AE1182" s="1679" t="e">
        <f>'Notes- SK Template'!#REF!</f>
        <v>#REF!</v>
      </c>
      <c r="AF1182" s="1679" t="e">
        <f>'Notes- SK Template'!#REF!</f>
        <v>#REF!</v>
      </c>
      <c r="AG1182" s="1679" t="e">
        <f>'Notes- SK Template'!#REF!</f>
        <v>#REF!</v>
      </c>
    </row>
    <row r="1183" spans="1:33" ht="18" customHeight="1">
      <c r="D1183" s="2379" t="s">
        <v>2266</v>
      </c>
      <c r="E1183" s="2380"/>
      <c r="F1183" s="2380"/>
      <c r="G1183" s="2380"/>
      <c r="H1183" s="2380"/>
      <c r="I1183" s="2380"/>
      <c r="J1183" s="2380"/>
      <c r="K1183" s="2380"/>
      <c r="L1183" s="2380"/>
      <c r="M1183" s="2448"/>
      <c r="N1183" s="1696" t="e">
        <f>'Notes- SK Template'!#REF!</f>
        <v>#REF!</v>
      </c>
      <c r="O1183" s="1679" t="e">
        <f>'Notes- SK Template'!#REF!</f>
        <v>#REF!</v>
      </c>
      <c r="P1183" s="1679" t="e">
        <f>'Notes- SK Template'!#REF!</f>
        <v>#REF!</v>
      </c>
      <c r="Q1183" s="1679" t="e">
        <f>'Notes- SK Template'!#REF!</f>
        <v>#REF!</v>
      </c>
      <c r="R1183" s="1679" t="e">
        <f>'Notes- SK Template'!#REF!</f>
        <v>#REF!</v>
      </c>
      <c r="S1183" s="1679" t="e">
        <f>'Notes- SK Template'!#REF!</f>
        <v>#REF!</v>
      </c>
      <c r="T1183" s="1679" t="e">
        <f>'Notes- SK Template'!#REF!</f>
        <v>#REF!</v>
      </c>
      <c r="U1183" s="1679" t="e">
        <f>'Notes- SK Template'!#REF!</f>
        <v>#REF!</v>
      </c>
      <c r="V1183" s="1679" t="e">
        <f>'Notes- SK Template'!#REF!</f>
        <v>#REF!</v>
      </c>
      <c r="W1183" s="1679" t="e">
        <f>'Notes- SK Template'!#REF!</f>
        <v>#REF!</v>
      </c>
      <c r="X1183" s="1679" t="e">
        <f>'Notes- SK Template'!#REF!</f>
        <v>#REF!</v>
      </c>
      <c r="Y1183" s="1679" t="e">
        <f>'Notes- SK Template'!#REF!</f>
        <v>#REF!</v>
      </c>
      <c r="Z1183" s="1679" t="e">
        <f>'Notes- SK Template'!#REF!</f>
        <v>#REF!</v>
      </c>
      <c r="AA1183" s="1679" t="e">
        <f>'Notes- SK Template'!#REF!</f>
        <v>#REF!</v>
      </c>
      <c r="AB1183" s="1679" t="e">
        <f>'Notes- SK Template'!#REF!</f>
        <v>#REF!</v>
      </c>
      <c r="AC1183" s="1679" t="e">
        <f>'Notes- SK Template'!#REF!</f>
        <v>#REF!</v>
      </c>
      <c r="AD1183" s="1679" t="e">
        <f>'Notes- SK Template'!#REF!</f>
        <v>#REF!</v>
      </c>
      <c r="AE1183" s="1679" t="e">
        <f>'Notes- SK Template'!#REF!</f>
        <v>#REF!</v>
      </c>
      <c r="AF1183" s="1679" t="e">
        <f>'Notes- SK Template'!#REF!</f>
        <v>#REF!</v>
      </c>
      <c r="AG1183" s="1679" t="e">
        <f>'Notes- SK Template'!#REF!</f>
        <v>#REF!</v>
      </c>
    </row>
    <row r="1184" spans="1:33" ht="18" customHeight="1">
      <c r="D1184" s="2379" t="s">
        <v>2267</v>
      </c>
      <c r="E1184" s="2380"/>
      <c r="F1184" s="2380"/>
      <c r="G1184" s="2380"/>
      <c r="H1184" s="2380"/>
      <c r="I1184" s="2380"/>
      <c r="J1184" s="2380"/>
      <c r="K1184" s="2380"/>
      <c r="L1184" s="2380"/>
      <c r="M1184" s="2448"/>
      <c r="N1184" s="1696" t="e">
        <f>'Notes- SK Template'!#REF!</f>
        <v>#REF!</v>
      </c>
      <c r="O1184" s="1679" t="e">
        <f>'Notes- SK Template'!#REF!</f>
        <v>#REF!</v>
      </c>
      <c r="P1184" s="1679" t="e">
        <f>'Notes- SK Template'!#REF!</f>
        <v>#REF!</v>
      </c>
      <c r="Q1184" s="1679" t="e">
        <f>'Notes- SK Template'!#REF!</f>
        <v>#REF!</v>
      </c>
      <c r="R1184" s="1679" t="e">
        <f>'Notes- SK Template'!#REF!</f>
        <v>#REF!</v>
      </c>
      <c r="S1184" s="1679" t="e">
        <f>'Notes- SK Template'!#REF!</f>
        <v>#REF!</v>
      </c>
      <c r="T1184" s="1679" t="e">
        <f>'Notes- SK Template'!#REF!</f>
        <v>#REF!</v>
      </c>
      <c r="U1184" s="1679" t="e">
        <f>'Notes- SK Template'!#REF!</f>
        <v>#REF!</v>
      </c>
      <c r="V1184" s="1679" t="e">
        <f>'Notes- SK Template'!#REF!</f>
        <v>#REF!</v>
      </c>
      <c r="W1184" s="1679" t="e">
        <f>'Notes- SK Template'!#REF!</f>
        <v>#REF!</v>
      </c>
      <c r="X1184" s="1679" t="e">
        <f>'Notes- SK Template'!#REF!</f>
        <v>#REF!</v>
      </c>
      <c r="Y1184" s="1679" t="e">
        <f>'Notes- SK Template'!#REF!</f>
        <v>#REF!</v>
      </c>
      <c r="Z1184" s="1679" t="e">
        <f>'Notes- SK Template'!#REF!</f>
        <v>#REF!</v>
      </c>
      <c r="AA1184" s="1679" t="e">
        <f>'Notes- SK Template'!#REF!</f>
        <v>#REF!</v>
      </c>
      <c r="AB1184" s="1679" t="e">
        <f>'Notes- SK Template'!#REF!</f>
        <v>#REF!</v>
      </c>
      <c r="AC1184" s="1679" t="e">
        <f>'Notes- SK Template'!#REF!</f>
        <v>#REF!</v>
      </c>
      <c r="AD1184" s="1679" t="e">
        <f>'Notes- SK Template'!#REF!</f>
        <v>#REF!</v>
      </c>
      <c r="AE1184" s="1679" t="e">
        <f>'Notes- SK Template'!#REF!</f>
        <v>#REF!</v>
      </c>
      <c r="AF1184" s="1679" t="e">
        <f>'Notes- SK Template'!#REF!</f>
        <v>#REF!</v>
      </c>
      <c r="AG1184" s="1679" t="e">
        <f>'Notes- SK Template'!#REF!</f>
        <v>#REF!</v>
      </c>
    </row>
    <row r="1185" spans="1:33" ht="18" customHeight="1" thickBot="1">
      <c r="D1185" s="2461" t="s">
        <v>2268</v>
      </c>
      <c r="E1185" s="2394"/>
      <c r="F1185" s="2394"/>
      <c r="G1185" s="2394"/>
      <c r="H1185" s="2394"/>
      <c r="I1185" s="2394"/>
      <c r="J1185" s="2394"/>
      <c r="K1185" s="2394"/>
      <c r="L1185" s="2394"/>
      <c r="M1185" s="2462"/>
      <c r="N1185" s="2247" t="e">
        <f>'Notes- SK Template'!#REF!</f>
        <v>#REF!</v>
      </c>
      <c r="O1185" s="2442" t="e">
        <f>'Notes- SK Template'!#REF!</f>
        <v>#REF!</v>
      </c>
      <c r="P1185" s="2442" t="e">
        <f>'Notes- SK Template'!#REF!</f>
        <v>#REF!</v>
      </c>
      <c r="Q1185" s="2442" t="e">
        <f>'Notes- SK Template'!#REF!</f>
        <v>#REF!</v>
      </c>
      <c r="R1185" s="2442" t="e">
        <f>'Notes- SK Template'!#REF!</f>
        <v>#REF!</v>
      </c>
      <c r="S1185" s="2442" t="e">
        <f>'Notes- SK Template'!#REF!</f>
        <v>#REF!</v>
      </c>
      <c r="T1185" s="2442" t="e">
        <f>'Notes- SK Template'!#REF!</f>
        <v>#REF!</v>
      </c>
      <c r="U1185" s="2442" t="e">
        <f>'Notes- SK Template'!#REF!</f>
        <v>#REF!</v>
      </c>
      <c r="V1185" s="2442" t="e">
        <f>'Notes- SK Template'!#REF!</f>
        <v>#REF!</v>
      </c>
      <c r="W1185" s="2442" t="e">
        <f>'Notes- SK Template'!#REF!</f>
        <v>#REF!</v>
      </c>
      <c r="X1185" s="2442" t="e">
        <f>'Notes- SK Template'!#REF!</f>
        <v>#REF!</v>
      </c>
      <c r="Y1185" s="2442" t="e">
        <f>'Notes- SK Template'!#REF!</f>
        <v>#REF!</v>
      </c>
      <c r="Z1185" s="2442" t="e">
        <f>'Notes- SK Template'!#REF!</f>
        <v>#REF!</v>
      </c>
      <c r="AA1185" s="2442" t="e">
        <f>'Notes- SK Template'!#REF!</f>
        <v>#REF!</v>
      </c>
      <c r="AB1185" s="2442" t="e">
        <f>'Notes- SK Template'!#REF!</f>
        <v>#REF!</v>
      </c>
      <c r="AC1185" s="2442" t="e">
        <f>'Notes- SK Template'!#REF!</f>
        <v>#REF!</v>
      </c>
      <c r="AD1185" s="2442" t="e">
        <f>'Notes- SK Template'!#REF!</f>
        <v>#REF!</v>
      </c>
      <c r="AE1185" s="2442" t="e">
        <f>'Notes- SK Template'!#REF!</f>
        <v>#REF!</v>
      </c>
      <c r="AF1185" s="2442" t="e">
        <f>'Notes- SK Template'!#REF!</f>
        <v>#REF!</v>
      </c>
      <c r="AG1185" s="2442" t="e">
        <f>'Notes- SK Template'!#REF!</f>
        <v>#REF!</v>
      </c>
    </row>
    <row r="1187" spans="1:33" ht="14.25" customHeight="1" thickBot="1"/>
    <row r="1188" spans="1:33" ht="14.25" customHeight="1" thickBot="1">
      <c r="A1188" s="605" t="s">
        <v>1441</v>
      </c>
      <c r="D1188" s="1697" t="s">
        <v>2286</v>
      </c>
      <c r="E1188" s="1698"/>
      <c r="F1188" s="1698"/>
      <c r="G1188" s="1698"/>
      <c r="H1188" s="1698"/>
      <c r="I1188" s="1698"/>
      <c r="J1188" s="1698"/>
      <c r="K1188" s="1698"/>
      <c r="L1188" s="1698"/>
      <c r="M1188" s="1698"/>
      <c r="N1188" s="1827" t="s">
        <v>2271</v>
      </c>
      <c r="O1188" s="1828"/>
      <c r="P1188" s="1828"/>
      <c r="Q1188" s="1828"/>
      <c r="R1188" s="1828"/>
      <c r="S1188" s="1828"/>
      <c r="T1188" s="1828"/>
      <c r="U1188" s="1828"/>
      <c r="V1188" s="1828"/>
      <c r="W1188" s="1828"/>
      <c r="X1188" s="1828"/>
      <c r="Y1188" s="1828"/>
      <c r="Z1188" s="1828"/>
      <c r="AA1188" s="1828"/>
      <c r="AB1188" s="1828"/>
      <c r="AC1188" s="1828"/>
      <c r="AD1188" s="1828"/>
      <c r="AE1188" s="1828"/>
      <c r="AF1188" s="1828"/>
      <c r="AG1188" s="1829"/>
    </row>
    <row r="1189" spans="1:33" ht="14.25" customHeight="1" thickBot="1">
      <c r="A1189" s="18"/>
      <c r="D1189" s="1700"/>
      <c r="E1189" s="1701"/>
      <c r="F1189" s="1701"/>
      <c r="G1189" s="1701"/>
      <c r="H1189" s="1701"/>
      <c r="I1189" s="1701"/>
      <c r="J1189" s="1701"/>
      <c r="K1189" s="1701"/>
      <c r="L1189" s="1701"/>
      <c r="M1189" s="1701"/>
      <c r="N1189" s="1706" t="s">
        <v>2269</v>
      </c>
      <c r="O1189" s="1706"/>
      <c r="P1189" s="1706"/>
      <c r="Q1189" s="1706"/>
      <c r="R1189" s="1706"/>
      <c r="S1189" s="1706"/>
      <c r="T1189" s="1706"/>
      <c r="U1189" s="1706"/>
      <c r="V1189" s="1706"/>
      <c r="W1189" s="1706"/>
      <c r="X1189" s="1706" t="s">
        <v>2270</v>
      </c>
      <c r="Y1189" s="1706"/>
      <c r="Z1189" s="1706"/>
      <c r="AA1189" s="1706"/>
      <c r="AB1189" s="1706"/>
      <c r="AC1189" s="1706"/>
      <c r="AD1189" s="1706"/>
      <c r="AE1189" s="1706"/>
      <c r="AF1189" s="1706"/>
      <c r="AG1189" s="1706"/>
    </row>
    <row r="1190" spans="1:33" ht="18" customHeight="1">
      <c r="A1190" s="18"/>
      <c r="D1190" s="2444" t="s">
        <v>2263</v>
      </c>
      <c r="E1190" s="2445"/>
      <c r="F1190" s="2445"/>
      <c r="G1190" s="2445"/>
      <c r="H1190" s="2445"/>
      <c r="I1190" s="2445"/>
      <c r="J1190" s="2445"/>
      <c r="K1190" s="2445"/>
      <c r="L1190" s="2445"/>
      <c r="M1190" s="2446"/>
      <c r="N1190" s="2311" t="e">
        <f>'Notes- SK Template'!#REF!</f>
        <v>#REF!</v>
      </c>
      <c r="O1190" s="1710" t="e">
        <f>'Notes- SK Template'!#REF!</f>
        <v>#REF!</v>
      </c>
      <c r="P1190" s="1710" t="e">
        <f>'Notes- SK Template'!#REF!</f>
        <v>#REF!</v>
      </c>
      <c r="Q1190" s="1710" t="e">
        <f>'Notes- SK Template'!#REF!</f>
        <v>#REF!</v>
      </c>
      <c r="R1190" s="1710" t="e">
        <f>'Notes- SK Template'!#REF!</f>
        <v>#REF!</v>
      </c>
      <c r="S1190" s="1710" t="e">
        <f>'Notes- SK Template'!#REF!</f>
        <v>#REF!</v>
      </c>
      <c r="T1190" s="1710" t="e">
        <f>'Notes- SK Template'!#REF!</f>
        <v>#REF!</v>
      </c>
      <c r="U1190" s="1710" t="e">
        <f>'Notes- SK Template'!#REF!</f>
        <v>#REF!</v>
      </c>
      <c r="V1190" s="1710" t="e">
        <f>'Notes- SK Template'!#REF!</f>
        <v>#REF!</v>
      </c>
      <c r="W1190" s="1710" t="e">
        <f>'Notes- SK Template'!#REF!</f>
        <v>#REF!</v>
      </c>
      <c r="X1190" s="1710" t="e">
        <f>'Notes- SK Template'!#REF!</f>
        <v>#REF!</v>
      </c>
      <c r="Y1190" s="1710" t="e">
        <f>'Notes- SK Template'!#REF!</f>
        <v>#REF!</v>
      </c>
      <c r="Z1190" s="1710" t="e">
        <f>'Notes- SK Template'!#REF!</f>
        <v>#REF!</v>
      </c>
      <c r="AA1190" s="1710" t="e">
        <f>'Notes- SK Template'!#REF!</f>
        <v>#REF!</v>
      </c>
      <c r="AB1190" s="1710" t="e">
        <f>'Notes- SK Template'!#REF!</f>
        <v>#REF!</v>
      </c>
      <c r="AC1190" s="1710" t="e">
        <f>'Notes- SK Template'!#REF!</f>
        <v>#REF!</v>
      </c>
      <c r="AD1190" s="1710" t="e">
        <f>'Notes- SK Template'!#REF!</f>
        <v>#REF!</v>
      </c>
      <c r="AE1190" s="1710" t="e">
        <f>'Notes- SK Template'!#REF!</f>
        <v>#REF!</v>
      </c>
      <c r="AF1190" s="1710" t="e">
        <f>'Notes- SK Template'!#REF!</f>
        <v>#REF!</v>
      </c>
      <c r="AG1190" s="1710" t="e">
        <f>'Notes- SK Template'!#REF!</f>
        <v>#REF!</v>
      </c>
    </row>
    <row r="1191" spans="1:33" ht="18" customHeight="1">
      <c r="A1191" s="18"/>
      <c r="D1191" s="2379" t="s">
        <v>2264</v>
      </c>
      <c r="E1191" s="2380"/>
      <c r="F1191" s="2380"/>
      <c r="G1191" s="2380"/>
      <c r="H1191" s="2380"/>
      <c r="I1191" s="2380"/>
      <c r="J1191" s="2380"/>
      <c r="K1191" s="2380"/>
      <c r="L1191" s="2380"/>
      <c r="M1191" s="2448"/>
      <c r="N1191" s="1696" t="e">
        <f>'Notes- SK Template'!#REF!</f>
        <v>#REF!</v>
      </c>
      <c r="O1191" s="1679" t="e">
        <f>'Notes- SK Template'!#REF!</f>
        <v>#REF!</v>
      </c>
      <c r="P1191" s="1679" t="e">
        <f>'Notes- SK Template'!#REF!</f>
        <v>#REF!</v>
      </c>
      <c r="Q1191" s="1679" t="e">
        <f>'Notes- SK Template'!#REF!</f>
        <v>#REF!</v>
      </c>
      <c r="R1191" s="1679" t="e">
        <f>'Notes- SK Template'!#REF!</f>
        <v>#REF!</v>
      </c>
      <c r="S1191" s="1679" t="e">
        <f>'Notes- SK Template'!#REF!</f>
        <v>#REF!</v>
      </c>
      <c r="T1191" s="1679" t="e">
        <f>'Notes- SK Template'!#REF!</f>
        <v>#REF!</v>
      </c>
      <c r="U1191" s="1679" t="e">
        <f>'Notes- SK Template'!#REF!</f>
        <v>#REF!</v>
      </c>
      <c r="V1191" s="1679" t="e">
        <f>'Notes- SK Template'!#REF!</f>
        <v>#REF!</v>
      </c>
      <c r="W1191" s="1679" t="e">
        <f>'Notes- SK Template'!#REF!</f>
        <v>#REF!</v>
      </c>
      <c r="X1191" s="1679" t="e">
        <f>'Notes- SK Template'!#REF!</f>
        <v>#REF!</v>
      </c>
      <c r="Y1191" s="1679" t="e">
        <f>'Notes- SK Template'!#REF!</f>
        <v>#REF!</v>
      </c>
      <c r="Z1191" s="1679" t="e">
        <f>'Notes- SK Template'!#REF!</f>
        <v>#REF!</v>
      </c>
      <c r="AA1191" s="1679" t="e">
        <f>'Notes- SK Template'!#REF!</f>
        <v>#REF!</v>
      </c>
      <c r="AB1191" s="1679" t="e">
        <f>'Notes- SK Template'!#REF!</f>
        <v>#REF!</v>
      </c>
      <c r="AC1191" s="1679" t="e">
        <f>'Notes- SK Template'!#REF!</f>
        <v>#REF!</v>
      </c>
      <c r="AD1191" s="1679" t="e">
        <f>'Notes- SK Template'!#REF!</f>
        <v>#REF!</v>
      </c>
      <c r="AE1191" s="1679" t="e">
        <f>'Notes- SK Template'!#REF!</f>
        <v>#REF!</v>
      </c>
      <c r="AF1191" s="1679" t="e">
        <f>'Notes- SK Template'!#REF!</f>
        <v>#REF!</v>
      </c>
      <c r="AG1191" s="1679" t="e">
        <f>'Notes- SK Template'!#REF!</f>
        <v>#REF!</v>
      </c>
    </row>
    <row r="1192" spans="1:33" ht="18" customHeight="1">
      <c r="D1192" s="2379" t="s">
        <v>2265</v>
      </c>
      <c r="E1192" s="2380"/>
      <c r="F1192" s="2380"/>
      <c r="G1192" s="2380"/>
      <c r="H1192" s="2380"/>
      <c r="I1192" s="2380"/>
      <c r="J1192" s="2380"/>
      <c r="K1192" s="2380"/>
      <c r="L1192" s="2380"/>
      <c r="M1192" s="2448"/>
      <c r="N1192" s="1696" t="e">
        <f>'Notes- SK Template'!#REF!</f>
        <v>#REF!</v>
      </c>
      <c r="O1192" s="1679" t="e">
        <f>'Notes- SK Template'!#REF!</f>
        <v>#REF!</v>
      </c>
      <c r="P1192" s="1679" t="e">
        <f>'Notes- SK Template'!#REF!</f>
        <v>#REF!</v>
      </c>
      <c r="Q1192" s="1679" t="e">
        <f>'Notes- SK Template'!#REF!</f>
        <v>#REF!</v>
      </c>
      <c r="R1192" s="1679" t="e">
        <f>'Notes- SK Template'!#REF!</f>
        <v>#REF!</v>
      </c>
      <c r="S1192" s="1679" t="e">
        <f>'Notes- SK Template'!#REF!</f>
        <v>#REF!</v>
      </c>
      <c r="T1192" s="1679" t="e">
        <f>'Notes- SK Template'!#REF!</f>
        <v>#REF!</v>
      </c>
      <c r="U1192" s="1679" t="e">
        <f>'Notes- SK Template'!#REF!</f>
        <v>#REF!</v>
      </c>
      <c r="V1192" s="1679" t="e">
        <f>'Notes- SK Template'!#REF!</f>
        <v>#REF!</v>
      </c>
      <c r="W1192" s="1679" t="e">
        <f>'Notes- SK Template'!#REF!</f>
        <v>#REF!</v>
      </c>
      <c r="X1192" s="1679" t="e">
        <f>'Notes- SK Template'!#REF!</f>
        <v>#REF!</v>
      </c>
      <c r="Y1192" s="1679" t="e">
        <f>'Notes- SK Template'!#REF!</f>
        <v>#REF!</v>
      </c>
      <c r="Z1192" s="1679" t="e">
        <f>'Notes- SK Template'!#REF!</f>
        <v>#REF!</v>
      </c>
      <c r="AA1192" s="1679" t="e">
        <f>'Notes- SK Template'!#REF!</f>
        <v>#REF!</v>
      </c>
      <c r="AB1192" s="1679" t="e">
        <f>'Notes- SK Template'!#REF!</f>
        <v>#REF!</v>
      </c>
      <c r="AC1192" s="1679" t="e">
        <f>'Notes- SK Template'!#REF!</f>
        <v>#REF!</v>
      </c>
      <c r="AD1192" s="1679" t="e">
        <f>'Notes- SK Template'!#REF!</f>
        <v>#REF!</v>
      </c>
      <c r="AE1192" s="1679" t="e">
        <f>'Notes- SK Template'!#REF!</f>
        <v>#REF!</v>
      </c>
      <c r="AF1192" s="1679" t="e">
        <f>'Notes- SK Template'!#REF!</f>
        <v>#REF!</v>
      </c>
      <c r="AG1192" s="1679" t="e">
        <f>'Notes- SK Template'!#REF!</f>
        <v>#REF!</v>
      </c>
    </row>
    <row r="1193" spans="1:33" ht="18" customHeight="1">
      <c r="D1193" s="2379" t="s">
        <v>2266</v>
      </c>
      <c r="E1193" s="2380"/>
      <c r="F1193" s="2380"/>
      <c r="G1193" s="2380"/>
      <c r="H1193" s="2380"/>
      <c r="I1193" s="2380"/>
      <c r="J1193" s="2380"/>
      <c r="K1193" s="2380"/>
      <c r="L1193" s="2380"/>
      <c r="M1193" s="2448"/>
      <c r="N1193" s="1696" t="e">
        <f>'Notes- SK Template'!#REF!</f>
        <v>#REF!</v>
      </c>
      <c r="O1193" s="1679" t="e">
        <f>'Notes- SK Template'!#REF!</f>
        <v>#REF!</v>
      </c>
      <c r="P1193" s="1679" t="e">
        <f>'Notes- SK Template'!#REF!</f>
        <v>#REF!</v>
      </c>
      <c r="Q1193" s="1679" t="e">
        <f>'Notes- SK Template'!#REF!</f>
        <v>#REF!</v>
      </c>
      <c r="R1193" s="1679" t="e">
        <f>'Notes- SK Template'!#REF!</f>
        <v>#REF!</v>
      </c>
      <c r="S1193" s="1679" t="e">
        <f>'Notes- SK Template'!#REF!</f>
        <v>#REF!</v>
      </c>
      <c r="T1193" s="1679" t="e">
        <f>'Notes- SK Template'!#REF!</f>
        <v>#REF!</v>
      </c>
      <c r="U1193" s="1679" t="e">
        <f>'Notes- SK Template'!#REF!</f>
        <v>#REF!</v>
      </c>
      <c r="V1193" s="1679" t="e">
        <f>'Notes- SK Template'!#REF!</f>
        <v>#REF!</v>
      </c>
      <c r="W1193" s="1679" t="e">
        <f>'Notes- SK Template'!#REF!</f>
        <v>#REF!</v>
      </c>
      <c r="X1193" s="1679" t="e">
        <f>'Notes- SK Template'!#REF!</f>
        <v>#REF!</v>
      </c>
      <c r="Y1193" s="1679" t="e">
        <f>'Notes- SK Template'!#REF!</f>
        <v>#REF!</v>
      </c>
      <c r="Z1193" s="1679" t="e">
        <f>'Notes- SK Template'!#REF!</f>
        <v>#REF!</v>
      </c>
      <c r="AA1193" s="1679" t="e">
        <f>'Notes- SK Template'!#REF!</f>
        <v>#REF!</v>
      </c>
      <c r="AB1193" s="1679" t="e">
        <f>'Notes- SK Template'!#REF!</f>
        <v>#REF!</v>
      </c>
      <c r="AC1193" s="1679" t="e">
        <f>'Notes- SK Template'!#REF!</f>
        <v>#REF!</v>
      </c>
      <c r="AD1193" s="1679" t="e">
        <f>'Notes- SK Template'!#REF!</f>
        <v>#REF!</v>
      </c>
      <c r="AE1193" s="1679" t="e">
        <f>'Notes- SK Template'!#REF!</f>
        <v>#REF!</v>
      </c>
      <c r="AF1193" s="1679" t="e">
        <f>'Notes- SK Template'!#REF!</f>
        <v>#REF!</v>
      </c>
      <c r="AG1193" s="1679" t="e">
        <f>'Notes- SK Template'!#REF!</f>
        <v>#REF!</v>
      </c>
    </row>
    <row r="1194" spans="1:33" ht="18" customHeight="1">
      <c r="D1194" s="2379" t="s">
        <v>2267</v>
      </c>
      <c r="E1194" s="2380"/>
      <c r="F1194" s="2380"/>
      <c r="G1194" s="2380"/>
      <c r="H1194" s="2380"/>
      <c r="I1194" s="2380"/>
      <c r="J1194" s="2380"/>
      <c r="K1194" s="2380"/>
      <c r="L1194" s="2380"/>
      <c r="M1194" s="2448"/>
      <c r="N1194" s="1696" t="e">
        <f>'Notes- SK Template'!#REF!</f>
        <v>#REF!</v>
      </c>
      <c r="O1194" s="1679" t="e">
        <f>'Notes- SK Template'!#REF!</f>
        <v>#REF!</v>
      </c>
      <c r="P1194" s="1679" t="e">
        <f>'Notes- SK Template'!#REF!</f>
        <v>#REF!</v>
      </c>
      <c r="Q1194" s="1679" t="e">
        <f>'Notes- SK Template'!#REF!</f>
        <v>#REF!</v>
      </c>
      <c r="R1194" s="1679" t="e">
        <f>'Notes- SK Template'!#REF!</f>
        <v>#REF!</v>
      </c>
      <c r="S1194" s="1679" t="e">
        <f>'Notes- SK Template'!#REF!</f>
        <v>#REF!</v>
      </c>
      <c r="T1194" s="1679" t="e">
        <f>'Notes- SK Template'!#REF!</f>
        <v>#REF!</v>
      </c>
      <c r="U1194" s="1679" t="e">
        <f>'Notes- SK Template'!#REF!</f>
        <v>#REF!</v>
      </c>
      <c r="V1194" s="1679" t="e">
        <f>'Notes- SK Template'!#REF!</f>
        <v>#REF!</v>
      </c>
      <c r="W1194" s="1679" t="e">
        <f>'Notes- SK Template'!#REF!</f>
        <v>#REF!</v>
      </c>
      <c r="X1194" s="1679" t="e">
        <f>'Notes- SK Template'!#REF!</f>
        <v>#REF!</v>
      </c>
      <c r="Y1194" s="1679" t="e">
        <f>'Notes- SK Template'!#REF!</f>
        <v>#REF!</v>
      </c>
      <c r="Z1194" s="1679" t="e">
        <f>'Notes- SK Template'!#REF!</f>
        <v>#REF!</v>
      </c>
      <c r="AA1194" s="1679" t="e">
        <f>'Notes- SK Template'!#REF!</f>
        <v>#REF!</v>
      </c>
      <c r="AB1194" s="1679" t="e">
        <f>'Notes- SK Template'!#REF!</f>
        <v>#REF!</v>
      </c>
      <c r="AC1194" s="1679" t="e">
        <f>'Notes- SK Template'!#REF!</f>
        <v>#REF!</v>
      </c>
      <c r="AD1194" s="1679" t="e">
        <f>'Notes- SK Template'!#REF!</f>
        <v>#REF!</v>
      </c>
      <c r="AE1194" s="1679" t="e">
        <f>'Notes- SK Template'!#REF!</f>
        <v>#REF!</v>
      </c>
      <c r="AF1194" s="1679" t="e">
        <f>'Notes- SK Template'!#REF!</f>
        <v>#REF!</v>
      </c>
      <c r="AG1194" s="1679" t="e">
        <f>'Notes- SK Template'!#REF!</f>
        <v>#REF!</v>
      </c>
    </row>
    <row r="1195" spans="1:33" ht="18" customHeight="1" thickBot="1">
      <c r="D1195" s="2461" t="s">
        <v>2268</v>
      </c>
      <c r="E1195" s="2394"/>
      <c r="F1195" s="2394"/>
      <c r="G1195" s="2394"/>
      <c r="H1195" s="2394"/>
      <c r="I1195" s="2394"/>
      <c r="J1195" s="2394"/>
      <c r="K1195" s="2394"/>
      <c r="L1195" s="2394"/>
      <c r="M1195" s="2462"/>
      <c r="N1195" s="2247" t="e">
        <f>'Notes- SK Template'!#REF!</f>
        <v>#REF!</v>
      </c>
      <c r="O1195" s="2442" t="e">
        <f>'Notes- SK Template'!#REF!</f>
        <v>#REF!</v>
      </c>
      <c r="P1195" s="2442" t="e">
        <f>'Notes- SK Template'!#REF!</f>
        <v>#REF!</v>
      </c>
      <c r="Q1195" s="2442" t="e">
        <f>'Notes- SK Template'!#REF!</f>
        <v>#REF!</v>
      </c>
      <c r="R1195" s="2442" t="e">
        <f>'Notes- SK Template'!#REF!</f>
        <v>#REF!</v>
      </c>
      <c r="S1195" s="2442" t="e">
        <f>'Notes- SK Template'!#REF!</f>
        <v>#REF!</v>
      </c>
      <c r="T1195" s="2442" t="e">
        <f>'Notes- SK Template'!#REF!</f>
        <v>#REF!</v>
      </c>
      <c r="U1195" s="2442" t="e">
        <f>'Notes- SK Template'!#REF!</f>
        <v>#REF!</v>
      </c>
      <c r="V1195" s="2442" t="e">
        <f>'Notes- SK Template'!#REF!</f>
        <v>#REF!</v>
      </c>
      <c r="W1195" s="2442" t="e">
        <f>'Notes- SK Template'!#REF!</f>
        <v>#REF!</v>
      </c>
      <c r="X1195" s="2442" t="e">
        <f>'Notes- SK Template'!#REF!</f>
        <v>#REF!</v>
      </c>
      <c r="Y1195" s="2442" t="e">
        <f>'Notes- SK Template'!#REF!</f>
        <v>#REF!</v>
      </c>
      <c r="Z1195" s="2442" t="e">
        <f>'Notes- SK Template'!#REF!</f>
        <v>#REF!</v>
      </c>
      <c r="AA1195" s="2442" t="e">
        <f>'Notes- SK Template'!#REF!</f>
        <v>#REF!</v>
      </c>
      <c r="AB1195" s="2442" t="e">
        <f>'Notes- SK Template'!#REF!</f>
        <v>#REF!</v>
      </c>
      <c r="AC1195" s="2442" t="e">
        <f>'Notes- SK Template'!#REF!</f>
        <v>#REF!</v>
      </c>
      <c r="AD1195" s="2442" t="e">
        <f>'Notes- SK Template'!#REF!</f>
        <v>#REF!</v>
      </c>
      <c r="AE1195" s="2442" t="e">
        <f>'Notes- SK Template'!#REF!</f>
        <v>#REF!</v>
      </c>
      <c r="AF1195" s="2442" t="e">
        <f>'Notes- SK Template'!#REF!</f>
        <v>#REF!</v>
      </c>
      <c r="AG1195" s="2442" t="e">
        <f>'Notes- SK Template'!#REF!</f>
        <v>#REF!</v>
      </c>
    </row>
    <row r="1197" spans="1:33" ht="14.25" customHeight="1">
      <c r="D1197" s="1871" t="s">
        <v>2272</v>
      </c>
      <c r="E1197" s="1737"/>
      <c r="F1197" s="1737"/>
      <c r="G1197" s="1737"/>
      <c r="H1197" s="1737"/>
      <c r="I1197" s="1737"/>
      <c r="J1197" s="1737"/>
      <c r="K1197" s="1737"/>
      <c r="L1197" s="1737"/>
      <c r="M1197" s="1737"/>
      <c r="N1197" s="1737"/>
      <c r="O1197" s="1737"/>
      <c r="P1197" s="1737"/>
      <c r="Q1197" s="1737"/>
      <c r="R1197" s="1737"/>
      <c r="S1197" s="1737"/>
      <c r="T1197" s="1737"/>
      <c r="U1197" s="1737"/>
      <c r="V1197" s="1737"/>
      <c r="W1197" s="1737"/>
      <c r="X1197" s="1737"/>
      <c r="Y1197" s="1737"/>
      <c r="Z1197" s="1737"/>
      <c r="AA1197" s="1737"/>
      <c r="AB1197" s="1737"/>
      <c r="AC1197" s="1737"/>
      <c r="AD1197" s="1737"/>
      <c r="AE1197" s="1737"/>
      <c r="AF1197" s="1737"/>
      <c r="AG1197" s="1737"/>
    </row>
    <row r="1198" spans="1:33" ht="14.25" customHeight="1" thickBot="1"/>
    <row r="1199" spans="1:33" ht="14.25" customHeight="1" thickBot="1">
      <c r="A1199" s="605">
        <v>44</v>
      </c>
      <c r="D1199" s="1874" t="s">
        <v>2273</v>
      </c>
      <c r="E1199" s="1875"/>
      <c r="F1199" s="1875"/>
      <c r="G1199" s="1875"/>
      <c r="H1199" s="1875"/>
      <c r="I1199" s="1875"/>
      <c r="J1199" s="1875"/>
      <c r="K1199" s="1875"/>
      <c r="L1199" s="1875"/>
      <c r="M1199" s="1876"/>
      <c r="N1199" s="1697" t="s">
        <v>1809</v>
      </c>
      <c r="O1199" s="1698"/>
      <c r="P1199" s="1698"/>
      <c r="Q1199" s="1698"/>
      <c r="R1199" s="1698"/>
      <c r="S1199" s="1698"/>
      <c r="T1199" s="1698"/>
      <c r="U1199" s="1698"/>
      <c r="V1199" s="1698"/>
      <c r="W1199" s="1698"/>
      <c r="X1199" s="1697" t="s">
        <v>2094</v>
      </c>
      <c r="Y1199" s="1698"/>
      <c r="Z1199" s="1698"/>
      <c r="AA1199" s="1698"/>
      <c r="AB1199" s="1698"/>
      <c r="AC1199" s="1698"/>
      <c r="AD1199" s="1698"/>
      <c r="AE1199" s="1698"/>
      <c r="AF1199" s="1698"/>
      <c r="AG1199" s="1699"/>
    </row>
    <row r="1200" spans="1:33" ht="14.25" customHeight="1" thickBot="1">
      <c r="D1200" s="1874"/>
      <c r="E1200" s="1875"/>
      <c r="F1200" s="1875"/>
      <c r="G1200" s="1875"/>
      <c r="H1200" s="1875"/>
      <c r="I1200" s="1875"/>
      <c r="J1200" s="1875"/>
      <c r="K1200" s="1875"/>
      <c r="L1200" s="1875"/>
      <c r="M1200" s="1876"/>
      <c r="N1200" s="1700"/>
      <c r="O1200" s="1701"/>
      <c r="P1200" s="1701"/>
      <c r="Q1200" s="1701"/>
      <c r="R1200" s="1701"/>
      <c r="S1200" s="1701"/>
      <c r="T1200" s="1701"/>
      <c r="U1200" s="1701"/>
      <c r="V1200" s="1701"/>
      <c r="W1200" s="1701"/>
      <c r="X1200" s="1700"/>
      <c r="Y1200" s="1701"/>
      <c r="Z1200" s="1701"/>
      <c r="AA1200" s="1701"/>
      <c r="AB1200" s="1701"/>
      <c r="AC1200" s="1701"/>
      <c r="AD1200" s="1701"/>
      <c r="AE1200" s="1701"/>
      <c r="AF1200" s="1701"/>
      <c r="AG1200" s="1702"/>
    </row>
    <row r="1201" spans="4:33" ht="28.5" customHeight="1">
      <c r="D1201" s="2314" t="s">
        <v>2274</v>
      </c>
      <c r="E1201" s="1708"/>
      <c r="F1201" s="1708"/>
      <c r="G1201" s="1708"/>
      <c r="H1201" s="1708"/>
      <c r="I1201" s="1708"/>
      <c r="J1201" s="1708"/>
      <c r="K1201" s="1708"/>
      <c r="L1201" s="1708"/>
      <c r="M1201" s="1709"/>
      <c r="N1201" s="1710" t="e">
        <f>'Notes- SK Template'!#REF!</f>
        <v>#REF!</v>
      </c>
      <c r="O1201" s="1710" t="e">
        <f>'Notes- SK Template'!#REF!</f>
        <v>#REF!</v>
      </c>
      <c r="P1201" s="1710" t="e">
        <f>'Notes- SK Template'!#REF!</f>
        <v>#REF!</v>
      </c>
      <c r="Q1201" s="1710" t="e">
        <f>'Notes- SK Template'!#REF!</f>
        <v>#REF!</v>
      </c>
      <c r="R1201" s="1710" t="e">
        <f>'Notes- SK Template'!#REF!</f>
        <v>#REF!</v>
      </c>
      <c r="S1201" s="1710" t="e">
        <f>'Notes- SK Template'!#REF!</f>
        <v>#REF!</v>
      </c>
      <c r="T1201" s="1710" t="e">
        <f>'Notes- SK Template'!#REF!</f>
        <v>#REF!</v>
      </c>
      <c r="U1201" s="1710" t="e">
        <f>'Notes- SK Template'!#REF!</f>
        <v>#REF!</v>
      </c>
      <c r="V1201" s="1710" t="e">
        <f>'Notes- SK Template'!#REF!</f>
        <v>#REF!</v>
      </c>
      <c r="W1201" s="1710" t="e">
        <f>'Notes- SK Template'!#REF!</f>
        <v>#REF!</v>
      </c>
      <c r="X1201" s="1710" t="e">
        <f>'Notes- SK Template'!#REF!</f>
        <v>#REF!</v>
      </c>
      <c r="Y1201" s="1710" t="e">
        <f>'Notes- SK Template'!#REF!</f>
        <v>#REF!</v>
      </c>
      <c r="Z1201" s="1710" t="e">
        <f>'Notes- SK Template'!#REF!</f>
        <v>#REF!</v>
      </c>
      <c r="AA1201" s="1710" t="e">
        <f>'Notes- SK Template'!#REF!</f>
        <v>#REF!</v>
      </c>
      <c r="AB1201" s="1710" t="e">
        <f>'Notes- SK Template'!#REF!</f>
        <v>#REF!</v>
      </c>
      <c r="AC1201" s="1710" t="e">
        <f>'Notes- SK Template'!#REF!</f>
        <v>#REF!</v>
      </c>
      <c r="AD1201" s="1710" t="e">
        <f>'Notes- SK Template'!#REF!</f>
        <v>#REF!</v>
      </c>
      <c r="AE1201" s="1710" t="e">
        <f>'Notes- SK Template'!#REF!</f>
        <v>#REF!</v>
      </c>
      <c r="AF1201" s="1710" t="e">
        <f>'Notes- SK Template'!#REF!</f>
        <v>#REF!</v>
      </c>
      <c r="AG1201" s="1710" t="e">
        <f>'Notes- SK Template'!#REF!</f>
        <v>#REF!</v>
      </c>
    </row>
    <row r="1202" spans="4:33" ht="28.5" customHeight="1">
      <c r="D1202" s="2312" t="s">
        <v>2275</v>
      </c>
      <c r="E1202" s="1694"/>
      <c r="F1202" s="1694"/>
      <c r="G1202" s="1694"/>
      <c r="H1202" s="1694"/>
      <c r="I1202" s="1694"/>
      <c r="J1202" s="1694"/>
      <c r="K1202" s="1694"/>
      <c r="L1202" s="1694"/>
      <c r="M1202" s="1695"/>
      <c r="N1202" s="1679" t="e">
        <f>'Notes- SK Template'!#REF!</f>
        <v>#REF!</v>
      </c>
      <c r="O1202" s="1679" t="e">
        <f>'Notes- SK Template'!#REF!</f>
        <v>#REF!</v>
      </c>
      <c r="P1202" s="1679" t="e">
        <f>'Notes- SK Template'!#REF!</f>
        <v>#REF!</v>
      </c>
      <c r="Q1202" s="1679" t="e">
        <f>'Notes- SK Template'!#REF!</f>
        <v>#REF!</v>
      </c>
      <c r="R1202" s="1679" t="e">
        <f>'Notes- SK Template'!#REF!</f>
        <v>#REF!</v>
      </c>
      <c r="S1202" s="1679" t="e">
        <f>'Notes- SK Template'!#REF!</f>
        <v>#REF!</v>
      </c>
      <c r="T1202" s="1679" t="e">
        <f>'Notes- SK Template'!#REF!</f>
        <v>#REF!</v>
      </c>
      <c r="U1202" s="1679" t="e">
        <f>'Notes- SK Template'!#REF!</f>
        <v>#REF!</v>
      </c>
      <c r="V1202" s="1679" t="e">
        <f>'Notes- SK Template'!#REF!</f>
        <v>#REF!</v>
      </c>
      <c r="W1202" s="1679" t="e">
        <f>'Notes- SK Template'!#REF!</f>
        <v>#REF!</v>
      </c>
      <c r="X1202" s="1679" t="e">
        <f>'Notes- SK Template'!#REF!</f>
        <v>#REF!</v>
      </c>
      <c r="Y1202" s="1679" t="e">
        <f>'Notes- SK Template'!#REF!</f>
        <v>#REF!</v>
      </c>
      <c r="Z1202" s="1679" t="e">
        <f>'Notes- SK Template'!#REF!</f>
        <v>#REF!</v>
      </c>
      <c r="AA1202" s="1679" t="e">
        <f>'Notes- SK Template'!#REF!</f>
        <v>#REF!</v>
      </c>
      <c r="AB1202" s="1679" t="e">
        <f>'Notes- SK Template'!#REF!</f>
        <v>#REF!</v>
      </c>
      <c r="AC1202" s="1679" t="e">
        <f>'Notes- SK Template'!#REF!</f>
        <v>#REF!</v>
      </c>
      <c r="AD1202" s="1679" t="e">
        <f>'Notes- SK Template'!#REF!</f>
        <v>#REF!</v>
      </c>
      <c r="AE1202" s="1679" t="e">
        <f>'Notes- SK Template'!#REF!</f>
        <v>#REF!</v>
      </c>
      <c r="AF1202" s="1679" t="e">
        <f>'Notes- SK Template'!#REF!</f>
        <v>#REF!</v>
      </c>
      <c r="AG1202" s="1679" t="e">
        <f>'Notes- SK Template'!#REF!</f>
        <v>#REF!</v>
      </c>
    </row>
    <row r="1203" spans="4:33" ht="28.5" customHeight="1">
      <c r="D1203" s="2312" t="s">
        <v>2276</v>
      </c>
      <c r="E1203" s="1694"/>
      <c r="F1203" s="1694"/>
      <c r="G1203" s="1694"/>
      <c r="H1203" s="1694"/>
      <c r="I1203" s="1694"/>
      <c r="J1203" s="1694"/>
      <c r="K1203" s="1694"/>
      <c r="L1203" s="1694"/>
      <c r="M1203" s="1695"/>
      <c r="N1203" s="1679" t="e">
        <f>'Notes- SK Template'!#REF!</f>
        <v>#REF!</v>
      </c>
      <c r="O1203" s="1679" t="e">
        <f>'Notes- SK Template'!#REF!</f>
        <v>#REF!</v>
      </c>
      <c r="P1203" s="1679" t="e">
        <f>'Notes- SK Template'!#REF!</f>
        <v>#REF!</v>
      </c>
      <c r="Q1203" s="1679" t="e">
        <f>'Notes- SK Template'!#REF!</f>
        <v>#REF!</v>
      </c>
      <c r="R1203" s="1679" t="e">
        <f>'Notes- SK Template'!#REF!</f>
        <v>#REF!</v>
      </c>
      <c r="S1203" s="1679" t="e">
        <f>'Notes- SK Template'!#REF!</f>
        <v>#REF!</v>
      </c>
      <c r="T1203" s="1679" t="e">
        <f>'Notes- SK Template'!#REF!</f>
        <v>#REF!</v>
      </c>
      <c r="U1203" s="1679" t="e">
        <f>'Notes- SK Template'!#REF!</f>
        <v>#REF!</v>
      </c>
      <c r="V1203" s="1679" t="e">
        <f>'Notes- SK Template'!#REF!</f>
        <v>#REF!</v>
      </c>
      <c r="W1203" s="1679" t="e">
        <f>'Notes- SK Template'!#REF!</f>
        <v>#REF!</v>
      </c>
      <c r="X1203" s="1696" t="e">
        <f>'Notes- SK Template'!#REF!</f>
        <v>#REF!</v>
      </c>
      <c r="Y1203" s="1679" t="e">
        <f>'Notes- SK Template'!#REF!</f>
        <v>#REF!</v>
      </c>
      <c r="Z1203" s="1679" t="e">
        <f>'Notes- SK Template'!#REF!</f>
        <v>#REF!</v>
      </c>
      <c r="AA1203" s="1679" t="e">
        <f>'Notes- SK Template'!#REF!</f>
        <v>#REF!</v>
      </c>
      <c r="AB1203" s="1679" t="e">
        <f>'Notes- SK Template'!#REF!</f>
        <v>#REF!</v>
      </c>
      <c r="AC1203" s="1679" t="e">
        <f>'Notes- SK Template'!#REF!</f>
        <v>#REF!</v>
      </c>
      <c r="AD1203" s="1679" t="e">
        <f>'Notes- SK Template'!#REF!</f>
        <v>#REF!</v>
      </c>
      <c r="AE1203" s="1679" t="e">
        <f>'Notes- SK Template'!#REF!</f>
        <v>#REF!</v>
      </c>
      <c r="AF1203" s="1679" t="e">
        <f>'Notes- SK Template'!#REF!</f>
        <v>#REF!</v>
      </c>
      <c r="AG1203" s="1679" t="e">
        <f>'Notes- SK Template'!#REF!</f>
        <v>#REF!</v>
      </c>
    </row>
    <row r="1204" spans="4:33" ht="28.5" customHeight="1">
      <c r="D1204" s="2312" t="s">
        <v>2277</v>
      </c>
      <c r="E1204" s="1694"/>
      <c r="F1204" s="1694"/>
      <c r="G1204" s="1694"/>
      <c r="H1204" s="1694"/>
      <c r="I1204" s="1694"/>
      <c r="J1204" s="1694"/>
      <c r="K1204" s="1694"/>
      <c r="L1204" s="1694"/>
      <c r="M1204" s="1695"/>
      <c r="N1204" s="1679" t="e">
        <f>'Notes- SK Template'!#REF!</f>
        <v>#REF!</v>
      </c>
      <c r="O1204" s="1679" t="e">
        <f>'Notes- SK Template'!#REF!</f>
        <v>#REF!</v>
      </c>
      <c r="P1204" s="1679" t="e">
        <f>'Notes- SK Template'!#REF!</f>
        <v>#REF!</v>
      </c>
      <c r="Q1204" s="1679" t="e">
        <f>'Notes- SK Template'!#REF!</f>
        <v>#REF!</v>
      </c>
      <c r="R1204" s="1679" t="e">
        <f>'Notes- SK Template'!#REF!</f>
        <v>#REF!</v>
      </c>
      <c r="S1204" s="1679" t="e">
        <f>'Notes- SK Template'!#REF!</f>
        <v>#REF!</v>
      </c>
      <c r="T1204" s="1679" t="e">
        <f>'Notes- SK Template'!#REF!</f>
        <v>#REF!</v>
      </c>
      <c r="U1204" s="1679" t="e">
        <f>'Notes- SK Template'!#REF!</f>
        <v>#REF!</v>
      </c>
      <c r="V1204" s="1679" t="e">
        <f>'Notes- SK Template'!#REF!</f>
        <v>#REF!</v>
      </c>
      <c r="W1204" s="1679" t="e">
        <f>'Notes- SK Template'!#REF!</f>
        <v>#REF!</v>
      </c>
      <c r="X1204" s="1696" t="e">
        <f>'Notes- SK Template'!#REF!</f>
        <v>#REF!</v>
      </c>
      <c r="Y1204" s="1679" t="e">
        <f>'Notes- SK Template'!#REF!</f>
        <v>#REF!</v>
      </c>
      <c r="Z1204" s="1679" t="e">
        <f>'Notes- SK Template'!#REF!</f>
        <v>#REF!</v>
      </c>
      <c r="AA1204" s="1679" t="e">
        <f>'Notes- SK Template'!#REF!</f>
        <v>#REF!</v>
      </c>
      <c r="AB1204" s="1679" t="e">
        <f>'Notes- SK Template'!#REF!</f>
        <v>#REF!</v>
      </c>
      <c r="AC1204" s="1679" t="e">
        <f>'Notes- SK Template'!#REF!</f>
        <v>#REF!</v>
      </c>
      <c r="AD1204" s="1679" t="e">
        <f>'Notes- SK Template'!#REF!</f>
        <v>#REF!</v>
      </c>
      <c r="AE1204" s="1679" t="e">
        <f>'Notes- SK Template'!#REF!</f>
        <v>#REF!</v>
      </c>
      <c r="AF1204" s="1679" t="e">
        <f>'Notes- SK Template'!#REF!</f>
        <v>#REF!</v>
      </c>
      <c r="AG1204" s="1679" t="e">
        <f>'Notes- SK Template'!#REF!</f>
        <v>#REF!</v>
      </c>
    </row>
    <row r="1205" spans="4:33" ht="28.5" customHeight="1">
      <c r="D1205" s="2312" t="s">
        <v>2278</v>
      </c>
      <c r="E1205" s="1694"/>
      <c r="F1205" s="1694"/>
      <c r="G1205" s="1694"/>
      <c r="H1205" s="1694"/>
      <c r="I1205" s="1694"/>
      <c r="J1205" s="1694"/>
      <c r="K1205" s="1694"/>
      <c r="L1205" s="1694"/>
      <c r="M1205" s="1695"/>
      <c r="N1205" s="1679" t="e">
        <f>'Notes- SK Template'!#REF!</f>
        <v>#REF!</v>
      </c>
      <c r="O1205" s="1679" t="e">
        <f>'Notes- SK Template'!#REF!</f>
        <v>#REF!</v>
      </c>
      <c r="P1205" s="1679" t="e">
        <f>'Notes- SK Template'!#REF!</f>
        <v>#REF!</v>
      </c>
      <c r="Q1205" s="1679" t="e">
        <f>'Notes- SK Template'!#REF!</f>
        <v>#REF!</v>
      </c>
      <c r="R1205" s="1679" t="e">
        <f>'Notes- SK Template'!#REF!</f>
        <v>#REF!</v>
      </c>
      <c r="S1205" s="1679" t="e">
        <f>'Notes- SK Template'!#REF!</f>
        <v>#REF!</v>
      </c>
      <c r="T1205" s="1679" t="e">
        <f>'Notes- SK Template'!#REF!</f>
        <v>#REF!</v>
      </c>
      <c r="U1205" s="1679" t="e">
        <f>'Notes- SK Template'!#REF!</f>
        <v>#REF!</v>
      </c>
      <c r="V1205" s="1679" t="e">
        <f>'Notes- SK Template'!#REF!</f>
        <v>#REF!</v>
      </c>
      <c r="W1205" s="1679" t="e">
        <f>'Notes- SK Template'!#REF!</f>
        <v>#REF!</v>
      </c>
      <c r="X1205" s="1696" t="e">
        <f>'Notes- SK Template'!#REF!</f>
        <v>#REF!</v>
      </c>
      <c r="Y1205" s="1679" t="e">
        <f>'Notes- SK Template'!#REF!</f>
        <v>#REF!</v>
      </c>
      <c r="Z1205" s="1679" t="e">
        <f>'Notes- SK Template'!#REF!</f>
        <v>#REF!</v>
      </c>
      <c r="AA1205" s="1679" t="e">
        <f>'Notes- SK Template'!#REF!</f>
        <v>#REF!</v>
      </c>
      <c r="AB1205" s="1679" t="e">
        <f>'Notes- SK Template'!#REF!</f>
        <v>#REF!</v>
      </c>
      <c r="AC1205" s="1679" t="e">
        <f>'Notes- SK Template'!#REF!</f>
        <v>#REF!</v>
      </c>
      <c r="AD1205" s="1679" t="e">
        <f>'Notes- SK Template'!#REF!</f>
        <v>#REF!</v>
      </c>
      <c r="AE1205" s="1679" t="e">
        <f>'Notes- SK Template'!#REF!</f>
        <v>#REF!</v>
      </c>
      <c r="AF1205" s="1679" t="e">
        <f>'Notes- SK Template'!#REF!</f>
        <v>#REF!</v>
      </c>
      <c r="AG1205" s="1679" t="e">
        <f>'Notes- SK Template'!#REF!</f>
        <v>#REF!</v>
      </c>
    </row>
    <row r="1206" spans="4:33" ht="28.5" customHeight="1">
      <c r="D1206" s="2312" t="s">
        <v>2279</v>
      </c>
      <c r="E1206" s="1694"/>
      <c r="F1206" s="1694"/>
      <c r="G1206" s="1694"/>
      <c r="H1206" s="1694"/>
      <c r="I1206" s="1694"/>
      <c r="J1206" s="1694"/>
      <c r="K1206" s="1694"/>
      <c r="L1206" s="1694"/>
      <c r="M1206" s="1695"/>
      <c r="N1206" s="1679" t="e">
        <f>'Notes- SK Template'!#REF!</f>
        <v>#REF!</v>
      </c>
      <c r="O1206" s="1679" t="e">
        <f>'Notes- SK Template'!#REF!</f>
        <v>#REF!</v>
      </c>
      <c r="P1206" s="1679" t="e">
        <f>'Notes- SK Template'!#REF!</f>
        <v>#REF!</v>
      </c>
      <c r="Q1206" s="1679" t="e">
        <f>'Notes- SK Template'!#REF!</f>
        <v>#REF!</v>
      </c>
      <c r="R1206" s="1679" t="e">
        <f>'Notes- SK Template'!#REF!</f>
        <v>#REF!</v>
      </c>
      <c r="S1206" s="1679" t="e">
        <f>'Notes- SK Template'!#REF!</f>
        <v>#REF!</v>
      </c>
      <c r="T1206" s="1679" t="e">
        <f>'Notes- SK Template'!#REF!</f>
        <v>#REF!</v>
      </c>
      <c r="U1206" s="1679" t="e">
        <f>'Notes- SK Template'!#REF!</f>
        <v>#REF!</v>
      </c>
      <c r="V1206" s="1679" t="e">
        <f>'Notes- SK Template'!#REF!</f>
        <v>#REF!</v>
      </c>
      <c r="W1206" s="1679" t="e">
        <f>'Notes- SK Template'!#REF!</f>
        <v>#REF!</v>
      </c>
      <c r="X1206" s="1696" t="e">
        <f>'Notes- SK Template'!#REF!</f>
        <v>#REF!</v>
      </c>
      <c r="Y1206" s="1679" t="e">
        <f>'Notes- SK Template'!#REF!</f>
        <v>#REF!</v>
      </c>
      <c r="Z1206" s="1679" t="e">
        <f>'Notes- SK Template'!#REF!</f>
        <v>#REF!</v>
      </c>
      <c r="AA1206" s="1679" t="e">
        <f>'Notes- SK Template'!#REF!</f>
        <v>#REF!</v>
      </c>
      <c r="AB1206" s="1679" t="e">
        <f>'Notes- SK Template'!#REF!</f>
        <v>#REF!</v>
      </c>
      <c r="AC1206" s="1679" t="e">
        <f>'Notes- SK Template'!#REF!</f>
        <v>#REF!</v>
      </c>
      <c r="AD1206" s="1679" t="e">
        <f>'Notes- SK Template'!#REF!</f>
        <v>#REF!</v>
      </c>
      <c r="AE1206" s="1679" t="e">
        <f>'Notes- SK Template'!#REF!</f>
        <v>#REF!</v>
      </c>
      <c r="AF1206" s="1679" t="e">
        <f>'Notes- SK Template'!#REF!</f>
        <v>#REF!</v>
      </c>
      <c r="AG1206" s="1679" t="e">
        <f>'Notes- SK Template'!#REF!</f>
        <v>#REF!</v>
      </c>
    </row>
    <row r="1207" spans="4:33" ht="28.5" customHeight="1">
      <c r="D1207" s="2312" t="s">
        <v>2280</v>
      </c>
      <c r="E1207" s="1694"/>
      <c r="F1207" s="1694"/>
      <c r="G1207" s="1694"/>
      <c r="H1207" s="1694"/>
      <c r="I1207" s="1694"/>
      <c r="J1207" s="1694"/>
      <c r="K1207" s="1694"/>
      <c r="L1207" s="1694"/>
      <c r="M1207" s="1695"/>
      <c r="N1207" s="1679" t="e">
        <f>'Notes- SK Template'!#REF!</f>
        <v>#REF!</v>
      </c>
      <c r="O1207" s="1679" t="e">
        <f>'Notes- SK Template'!#REF!</f>
        <v>#REF!</v>
      </c>
      <c r="P1207" s="1679" t="e">
        <f>'Notes- SK Template'!#REF!</f>
        <v>#REF!</v>
      </c>
      <c r="Q1207" s="1679" t="e">
        <f>'Notes- SK Template'!#REF!</f>
        <v>#REF!</v>
      </c>
      <c r="R1207" s="1679" t="e">
        <f>'Notes- SK Template'!#REF!</f>
        <v>#REF!</v>
      </c>
      <c r="S1207" s="1679" t="e">
        <f>'Notes- SK Template'!#REF!</f>
        <v>#REF!</v>
      </c>
      <c r="T1207" s="1679" t="e">
        <f>'Notes- SK Template'!#REF!</f>
        <v>#REF!</v>
      </c>
      <c r="U1207" s="1679" t="e">
        <f>'Notes- SK Template'!#REF!</f>
        <v>#REF!</v>
      </c>
      <c r="V1207" s="1679" t="e">
        <f>'Notes- SK Template'!#REF!</f>
        <v>#REF!</v>
      </c>
      <c r="W1207" s="1679" t="e">
        <f>'Notes- SK Template'!#REF!</f>
        <v>#REF!</v>
      </c>
      <c r="X1207" s="1696" t="e">
        <f>'Notes- SK Template'!#REF!</f>
        <v>#REF!</v>
      </c>
      <c r="Y1207" s="1679" t="e">
        <f>'Notes- SK Template'!#REF!</f>
        <v>#REF!</v>
      </c>
      <c r="Z1207" s="1679" t="e">
        <f>'Notes- SK Template'!#REF!</f>
        <v>#REF!</v>
      </c>
      <c r="AA1207" s="1679" t="e">
        <f>'Notes- SK Template'!#REF!</f>
        <v>#REF!</v>
      </c>
      <c r="AB1207" s="1679" t="e">
        <f>'Notes- SK Template'!#REF!</f>
        <v>#REF!</v>
      </c>
      <c r="AC1207" s="1679" t="e">
        <f>'Notes- SK Template'!#REF!</f>
        <v>#REF!</v>
      </c>
      <c r="AD1207" s="1679" t="e">
        <f>'Notes- SK Template'!#REF!</f>
        <v>#REF!</v>
      </c>
      <c r="AE1207" s="1679" t="e">
        <f>'Notes- SK Template'!#REF!</f>
        <v>#REF!</v>
      </c>
      <c r="AF1207" s="1679" t="e">
        <f>'Notes- SK Template'!#REF!</f>
        <v>#REF!</v>
      </c>
      <c r="AG1207" s="1679" t="e">
        <f>'Notes- SK Template'!#REF!</f>
        <v>#REF!</v>
      </c>
    </row>
    <row r="1208" spans="4:33" ht="28.5" customHeight="1" thickBot="1">
      <c r="D1208" s="2244" t="s">
        <v>2281</v>
      </c>
      <c r="E1208" s="1713"/>
      <c r="F1208" s="1713"/>
      <c r="G1208" s="1713"/>
      <c r="H1208" s="1713"/>
      <c r="I1208" s="1713"/>
      <c r="J1208" s="1713"/>
      <c r="K1208" s="1713"/>
      <c r="L1208" s="1713"/>
      <c r="M1208" s="1714"/>
      <c r="N1208" s="2442" t="e">
        <f>'Notes- SK Template'!#REF!</f>
        <v>#REF!</v>
      </c>
      <c r="O1208" s="2442" t="e">
        <f>'Notes- SK Template'!#REF!</f>
        <v>#REF!</v>
      </c>
      <c r="P1208" s="2442" t="e">
        <f>'Notes- SK Template'!#REF!</f>
        <v>#REF!</v>
      </c>
      <c r="Q1208" s="2442" t="e">
        <f>'Notes- SK Template'!#REF!</f>
        <v>#REF!</v>
      </c>
      <c r="R1208" s="2442" t="e">
        <f>'Notes- SK Template'!#REF!</f>
        <v>#REF!</v>
      </c>
      <c r="S1208" s="2442" t="e">
        <f>'Notes- SK Template'!#REF!</f>
        <v>#REF!</v>
      </c>
      <c r="T1208" s="2442" t="e">
        <f>'Notes- SK Template'!#REF!</f>
        <v>#REF!</v>
      </c>
      <c r="U1208" s="2442" t="e">
        <f>'Notes- SK Template'!#REF!</f>
        <v>#REF!</v>
      </c>
      <c r="V1208" s="2442" t="e">
        <f>'Notes- SK Template'!#REF!</f>
        <v>#REF!</v>
      </c>
      <c r="W1208" s="2442" t="e">
        <f>'Notes- SK Template'!#REF!</f>
        <v>#REF!</v>
      </c>
      <c r="X1208" s="2247" t="e">
        <f>'Notes- SK Template'!#REF!</f>
        <v>#REF!</v>
      </c>
      <c r="Y1208" s="2442" t="e">
        <f>'Notes- SK Template'!#REF!</f>
        <v>#REF!</v>
      </c>
      <c r="Z1208" s="2442" t="e">
        <f>'Notes- SK Template'!#REF!</f>
        <v>#REF!</v>
      </c>
      <c r="AA1208" s="2442" t="e">
        <f>'Notes- SK Template'!#REF!</f>
        <v>#REF!</v>
      </c>
      <c r="AB1208" s="2442" t="e">
        <f>'Notes- SK Template'!#REF!</f>
        <v>#REF!</v>
      </c>
      <c r="AC1208" s="2442" t="e">
        <f>'Notes- SK Template'!#REF!</f>
        <v>#REF!</v>
      </c>
      <c r="AD1208" s="2442" t="e">
        <f>'Notes- SK Template'!#REF!</f>
        <v>#REF!</v>
      </c>
      <c r="AE1208" s="2442" t="e">
        <f>'Notes- SK Template'!#REF!</f>
        <v>#REF!</v>
      </c>
      <c r="AF1208" s="2442" t="e">
        <f>'Notes- SK Template'!#REF!</f>
        <v>#REF!</v>
      </c>
      <c r="AG1208" s="2442" t="e">
        <f>'Notes- SK Template'!#REF!</f>
        <v>#REF!</v>
      </c>
    </row>
    <row r="1211" spans="4:33" ht="14.25" customHeight="1">
      <c r="D1211" s="590" t="s">
        <v>2282</v>
      </c>
    </row>
    <row r="1213" spans="4:33" ht="14.25" customHeight="1">
      <c r="D1213" s="1735" t="s">
        <v>2283</v>
      </c>
      <c r="E1213" s="1735"/>
      <c r="F1213" s="1735"/>
      <c r="G1213" s="1735"/>
      <c r="H1213" s="1735"/>
      <c r="I1213" s="1735"/>
      <c r="J1213" s="1735"/>
      <c r="K1213" s="1735"/>
      <c r="L1213" s="1735"/>
      <c r="M1213" s="1735"/>
      <c r="N1213" s="1735"/>
      <c r="O1213" s="1735"/>
      <c r="P1213" s="1735"/>
      <c r="Q1213" s="1735"/>
      <c r="R1213" s="1735"/>
      <c r="S1213" s="1735"/>
      <c r="T1213" s="1735"/>
      <c r="U1213" s="1735"/>
      <c r="V1213" s="1735"/>
      <c r="W1213" s="1735"/>
      <c r="X1213" s="1735"/>
      <c r="Y1213" s="1735"/>
      <c r="Z1213" s="1735"/>
      <c r="AA1213" s="1735"/>
      <c r="AB1213" s="1735"/>
      <c r="AC1213" s="1735"/>
      <c r="AD1213" s="1735"/>
      <c r="AE1213" s="1735"/>
      <c r="AF1213" s="1735"/>
      <c r="AG1213" s="1735"/>
    </row>
    <row r="1215" spans="4:33" ht="14.25" customHeight="1">
      <c r="D1215" s="1871" t="s">
        <v>2284</v>
      </c>
      <c r="E1215" s="1737"/>
      <c r="F1215" s="1737"/>
      <c r="G1215" s="1737"/>
      <c r="H1215" s="1737"/>
      <c r="I1215" s="1737"/>
      <c r="J1215" s="1737"/>
      <c r="K1215" s="1737"/>
      <c r="L1215" s="1737"/>
      <c r="M1215" s="1737"/>
      <c r="N1215" s="1737"/>
      <c r="O1215" s="1737"/>
      <c r="P1215" s="1737"/>
      <c r="Q1215" s="1737"/>
      <c r="R1215" s="1737"/>
      <c r="S1215" s="1737"/>
      <c r="T1215" s="1737"/>
      <c r="U1215" s="1737"/>
      <c r="V1215" s="1737"/>
      <c r="W1215" s="1737"/>
      <c r="X1215" s="1737"/>
      <c r="Y1215" s="1737"/>
      <c r="Z1215" s="1737"/>
      <c r="AA1215" s="1737"/>
      <c r="AB1215" s="1737"/>
      <c r="AC1215" s="1737"/>
      <c r="AD1215" s="1737"/>
      <c r="AE1215" s="1737"/>
      <c r="AF1215" s="1737"/>
      <c r="AG1215" s="1737"/>
    </row>
    <row r="1216" spans="4:33" ht="14.25" customHeight="1" thickBot="1"/>
    <row r="1217" spans="1:33" ht="35.25" customHeight="1" thickBot="1">
      <c r="A1217" s="605">
        <v>35</v>
      </c>
      <c r="D1217" s="1705" t="s">
        <v>2285</v>
      </c>
      <c r="E1217" s="1705"/>
      <c r="F1217" s="1705"/>
      <c r="G1217" s="1705"/>
      <c r="H1217" s="1705"/>
      <c r="I1217" s="1705"/>
      <c r="J1217" s="1706" t="s">
        <v>2287</v>
      </c>
      <c r="K1217" s="1706"/>
      <c r="L1217" s="1706"/>
      <c r="M1217" s="1706"/>
      <c r="N1217" s="1706"/>
      <c r="O1217" s="1706"/>
      <c r="P1217" s="1706"/>
      <c r="Q1217" s="1706"/>
      <c r="R1217" s="1706" t="s">
        <v>2288</v>
      </c>
      <c r="S1217" s="1706"/>
      <c r="T1217" s="1706"/>
      <c r="U1217" s="1706"/>
      <c r="V1217" s="1706"/>
      <c r="W1217" s="1706"/>
      <c r="X1217" s="1706"/>
      <c r="Y1217" s="1706"/>
      <c r="Z1217" s="1706" t="s">
        <v>2289</v>
      </c>
      <c r="AA1217" s="1706"/>
      <c r="AB1217" s="1706"/>
      <c r="AC1217" s="1706"/>
      <c r="AD1217" s="1706"/>
      <c r="AE1217" s="1706"/>
      <c r="AF1217" s="1706"/>
      <c r="AG1217" s="1706"/>
    </row>
    <row r="1218" spans="1:33" ht="49.5" customHeight="1" thickBot="1">
      <c r="D1218" s="1705"/>
      <c r="E1218" s="1705"/>
      <c r="F1218" s="1705"/>
      <c r="G1218" s="1705"/>
      <c r="H1218" s="1705"/>
      <c r="I1218" s="1705"/>
      <c r="J1218" s="1706" t="s">
        <v>1809</v>
      </c>
      <c r="K1218" s="1706"/>
      <c r="L1218" s="1706"/>
      <c r="M1218" s="1706"/>
      <c r="N1218" s="1706" t="s">
        <v>1954</v>
      </c>
      <c r="O1218" s="1706"/>
      <c r="P1218" s="1706"/>
      <c r="Q1218" s="1706"/>
      <c r="R1218" s="1706" t="s">
        <v>1809</v>
      </c>
      <c r="S1218" s="1706"/>
      <c r="T1218" s="1706"/>
      <c r="U1218" s="1706"/>
      <c r="V1218" s="1706" t="s">
        <v>1954</v>
      </c>
      <c r="W1218" s="1706"/>
      <c r="X1218" s="1706"/>
      <c r="Y1218" s="1706"/>
      <c r="Z1218" s="1706" t="s">
        <v>1809</v>
      </c>
      <c r="AA1218" s="1706"/>
      <c r="AB1218" s="1706"/>
      <c r="AC1218" s="1706"/>
      <c r="AD1218" s="1706" t="s">
        <v>1954</v>
      </c>
      <c r="AE1218" s="1706"/>
      <c r="AF1218" s="1706"/>
      <c r="AG1218" s="1706"/>
    </row>
    <row r="1219" spans="1:33" ht="14.25" customHeight="1">
      <c r="D1219" s="1870" t="str">
        <f>'Notes- SK Template'!D516</f>
        <v>Slovenská republika</v>
      </c>
      <c r="E1219" s="1870">
        <f>'Notes- SK Template'!E516</f>
        <v>0</v>
      </c>
      <c r="F1219" s="1870">
        <f>'Notes- SK Template'!F516</f>
        <v>0</v>
      </c>
      <c r="G1219" s="1870">
        <f>'Notes- SK Template'!G516</f>
        <v>0</v>
      </c>
      <c r="H1219" s="1870">
        <f>'Notes- SK Template'!H516</f>
        <v>0</v>
      </c>
      <c r="I1219" s="1870">
        <f>'Notes- SK Template'!I516</f>
        <v>0</v>
      </c>
      <c r="J1219" s="1710">
        <f>'Notes- SK Template'!J516</f>
        <v>289077</v>
      </c>
      <c r="K1219" s="1710">
        <f>'Notes- SK Template'!K516</f>
        <v>0</v>
      </c>
      <c r="L1219" s="1710">
        <f>'Notes- SK Template'!L516</f>
        <v>0</v>
      </c>
      <c r="M1219" s="1710">
        <f>'Notes- SK Template'!M516</f>
        <v>0</v>
      </c>
      <c r="N1219" s="1710">
        <f>'Notes- SK Template'!N516</f>
        <v>376455</v>
      </c>
      <c r="O1219" s="1710">
        <f>'Notes- SK Template'!O516</f>
        <v>0</v>
      </c>
      <c r="P1219" s="1710">
        <f>'Notes- SK Template'!P516</f>
        <v>0</v>
      </c>
      <c r="Q1219" s="1710">
        <f>'Notes- SK Template'!Q516</f>
        <v>0</v>
      </c>
      <c r="R1219" s="1710">
        <f>'Notes- SK Template'!R516</f>
        <v>0</v>
      </c>
      <c r="S1219" s="1710">
        <f>'Notes- SK Template'!S516</f>
        <v>0</v>
      </c>
      <c r="T1219" s="1710">
        <f>'Notes- SK Template'!T516</f>
        <v>0</v>
      </c>
      <c r="U1219" s="1710">
        <f>'Notes- SK Template'!U516</f>
        <v>0</v>
      </c>
      <c r="V1219" s="1710">
        <f>'Notes- SK Template'!V516</f>
        <v>0</v>
      </c>
      <c r="W1219" s="1710">
        <f>'Notes- SK Template'!W516</f>
        <v>0</v>
      </c>
      <c r="X1219" s="1710">
        <f>'Notes- SK Template'!X516</f>
        <v>0</v>
      </c>
      <c r="Y1219" s="1710">
        <f>'Notes- SK Template'!Y516</f>
        <v>0</v>
      </c>
      <c r="Z1219" s="1710">
        <f>'Notes- SK Template'!Z516</f>
        <v>0</v>
      </c>
      <c r="AA1219" s="1710">
        <f>'Notes- SK Template'!AA516</f>
        <v>0</v>
      </c>
      <c r="AB1219" s="1710">
        <f>'Notes- SK Template'!AB516</f>
        <v>0</v>
      </c>
      <c r="AC1219" s="1710">
        <f>'Notes- SK Template'!AC516</f>
        <v>0</v>
      </c>
      <c r="AD1219" s="1710">
        <f>'Notes- SK Template'!AD516</f>
        <v>0</v>
      </c>
      <c r="AE1219" s="1710">
        <f>'Notes- SK Template'!AE516</f>
        <v>0</v>
      </c>
      <c r="AF1219" s="1710">
        <f>'Notes- SK Template'!AF516</f>
        <v>0</v>
      </c>
      <c r="AG1219" s="1710">
        <f>'Notes- SK Template'!AG516</f>
        <v>0</v>
      </c>
    </row>
    <row r="1220" spans="1:33" ht="14.25" customHeight="1">
      <c r="D1220" s="1868">
        <f>'Notes- SK Template'!D517</f>
        <v>0</v>
      </c>
      <c r="E1220" s="1868">
        <f>'Notes- SK Template'!E517</f>
        <v>0</v>
      </c>
      <c r="F1220" s="1868">
        <f>'Notes- SK Template'!F517</f>
        <v>0</v>
      </c>
      <c r="G1220" s="1868">
        <f>'Notes- SK Template'!G517</f>
        <v>0</v>
      </c>
      <c r="H1220" s="1868">
        <f>'Notes- SK Template'!H517</f>
        <v>0</v>
      </c>
      <c r="I1220" s="1868">
        <f>'Notes- SK Template'!I517</f>
        <v>0</v>
      </c>
      <c r="J1220" s="1679">
        <f>'Notes- SK Template'!J517</f>
        <v>0</v>
      </c>
      <c r="K1220" s="1679">
        <f>'Notes- SK Template'!K517</f>
        <v>0</v>
      </c>
      <c r="L1220" s="1679">
        <f>'Notes- SK Template'!L517</f>
        <v>0</v>
      </c>
      <c r="M1220" s="1679">
        <f>'Notes- SK Template'!M517</f>
        <v>0</v>
      </c>
      <c r="N1220" s="1679">
        <f>'Notes- SK Template'!N517</f>
        <v>0</v>
      </c>
      <c r="O1220" s="1679">
        <f>'Notes- SK Template'!O517</f>
        <v>0</v>
      </c>
      <c r="P1220" s="1679">
        <f>'Notes- SK Template'!P517</f>
        <v>0</v>
      </c>
      <c r="Q1220" s="1679">
        <f>'Notes- SK Template'!Q517</f>
        <v>0</v>
      </c>
      <c r="R1220" s="1679">
        <f>'Notes- SK Template'!R517</f>
        <v>0</v>
      </c>
      <c r="S1220" s="1679">
        <f>'Notes- SK Template'!S517</f>
        <v>0</v>
      </c>
      <c r="T1220" s="1679">
        <f>'Notes- SK Template'!T517</f>
        <v>0</v>
      </c>
      <c r="U1220" s="1679">
        <f>'Notes- SK Template'!U517</f>
        <v>0</v>
      </c>
      <c r="V1220" s="1679">
        <f>'Notes- SK Template'!V517</f>
        <v>0</v>
      </c>
      <c r="W1220" s="1679">
        <f>'Notes- SK Template'!W517</f>
        <v>0</v>
      </c>
      <c r="X1220" s="1679">
        <f>'Notes- SK Template'!X517</f>
        <v>0</v>
      </c>
      <c r="Y1220" s="1679">
        <f>'Notes- SK Template'!Y517</f>
        <v>0</v>
      </c>
      <c r="Z1220" s="1679">
        <f>'Notes- SK Template'!Z517</f>
        <v>0</v>
      </c>
      <c r="AA1220" s="1679">
        <f>'Notes- SK Template'!AA517</f>
        <v>0</v>
      </c>
      <c r="AB1220" s="1679">
        <f>'Notes- SK Template'!AB517</f>
        <v>0</v>
      </c>
      <c r="AC1220" s="1679">
        <f>'Notes- SK Template'!AC517</f>
        <v>0</v>
      </c>
      <c r="AD1220" s="1679">
        <f>'Notes- SK Template'!AD517</f>
        <v>0</v>
      </c>
      <c r="AE1220" s="1679">
        <f>'Notes- SK Template'!AE517</f>
        <v>0</v>
      </c>
      <c r="AF1220" s="1679">
        <f>'Notes- SK Template'!AF517</f>
        <v>0</v>
      </c>
      <c r="AG1220" s="1679">
        <f>'Notes- SK Template'!AG517</f>
        <v>0</v>
      </c>
    </row>
    <row r="1221" spans="1:33" ht="14.25" customHeight="1">
      <c r="D1221" s="1868">
        <f>'Notes- SK Template'!D518</f>
        <v>0</v>
      </c>
      <c r="E1221" s="1868">
        <f>'Notes- SK Template'!E518</f>
        <v>0</v>
      </c>
      <c r="F1221" s="1868">
        <f>'Notes- SK Template'!F518</f>
        <v>0</v>
      </c>
      <c r="G1221" s="1868">
        <f>'Notes- SK Template'!G518</f>
        <v>0</v>
      </c>
      <c r="H1221" s="1868">
        <f>'Notes- SK Template'!H518</f>
        <v>0</v>
      </c>
      <c r="I1221" s="1868">
        <f>'Notes- SK Template'!I518</f>
        <v>0</v>
      </c>
      <c r="J1221" s="1679">
        <f>'Notes- SK Template'!J518</f>
        <v>0</v>
      </c>
      <c r="K1221" s="1679">
        <f>'Notes- SK Template'!K518</f>
        <v>0</v>
      </c>
      <c r="L1221" s="1679">
        <f>'Notes- SK Template'!L518</f>
        <v>0</v>
      </c>
      <c r="M1221" s="1679">
        <f>'Notes- SK Template'!M518</f>
        <v>0</v>
      </c>
      <c r="N1221" s="1679">
        <f>'Notes- SK Template'!N518</f>
        <v>0</v>
      </c>
      <c r="O1221" s="1679">
        <f>'Notes- SK Template'!O518</f>
        <v>0</v>
      </c>
      <c r="P1221" s="1679">
        <f>'Notes- SK Template'!P518</f>
        <v>0</v>
      </c>
      <c r="Q1221" s="1679">
        <f>'Notes- SK Template'!Q518</f>
        <v>0</v>
      </c>
      <c r="R1221" s="1679">
        <f>'Notes- SK Template'!R518</f>
        <v>0</v>
      </c>
      <c r="S1221" s="1679">
        <f>'Notes- SK Template'!S518</f>
        <v>0</v>
      </c>
      <c r="T1221" s="1679">
        <f>'Notes- SK Template'!T518</f>
        <v>0</v>
      </c>
      <c r="U1221" s="1679">
        <f>'Notes- SK Template'!U518</f>
        <v>0</v>
      </c>
      <c r="V1221" s="1679">
        <f>'Notes- SK Template'!V518</f>
        <v>0</v>
      </c>
      <c r="W1221" s="1679">
        <f>'Notes- SK Template'!W518</f>
        <v>0</v>
      </c>
      <c r="X1221" s="1679">
        <f>'Notes- SK Template'!X518</f>
        <v>0</v>
      </c>
      <c r="Y1221" s="1679">
        <f>'Notes- SK Template'!Y518</f>
        <v>0</v>
      </c>
      <c r="Z1221" s="1679">
        <f>'Notes- SK Template'!Z518</f>
        <v>0</v>
      </c>
      <c r="AA1221" s="1679">
        <f>'Notes- SK Template'!AA518</f>
        <v>0</v>
      </c>
      <c r="AB1221" s="1679">
        <f>'Notes- SK Template'!AB518</f>
        <v>0</v>
      </c>
      <c r="AC1221" s="1679">
        <f>'Notes- SK Template'!AC518</f>
        <v>0</v>
      </c>
      <c r="AD1221" s="1679">
        <f>'Notes- SK Template'!AD518</f>
        <v>0</v>
      </c>
      <c r="AE1221" s="1679">
        <f>'Notes- SK Template'!AE518</f>
        <v>0</v>
      </c>
      <c r="AF1221" s="1679">
        <f>'Notes- SK Template'!AF518</f>
        <v>0</v>
      </c>
      <c r="AG1221" s="1679">
        <f>'Notes- SK Template'!AG518</f>
        <v>0</v>
      </c>
    </row>
    <row r="1222" spans="1:33" ht="14.25" customHeight="1">
      <c r="D1222" s="1868">
        <f>'Notes- SK Template'!D519</f>
        <v>0</v>
      </c>
      <c r="E1222" s="1868">
        <f>'Notes- SK Template'!E519</f>
        <v>0</v>
      </c>
      <c r="F1222" s="1868">
        <f>'Notes- SK Template'!F519</f>
        <v>0</v>
      </c>
      <c r="G1222" s="1868">
        <f>'Notes- SK Template'!G519</f>
        <v>0</v>
      </c>
      <c r="H1222" s="1868">
        <f>'Notes- SK Template'!H519</f>
        <v>0</v>
      </c>
      <c r="I1222" s="1868">
        <f>'Notes- SK Template'!I519</f>
        <v>0</v>
      </c>
      <c r="J1222" s="1679">
        <f>'Notes- SK Template'!J519</f>
        <v>0</v>
      </c>
      <c r="K1222" s="1679">
        <f>'Notes- SK Template'!K519</f>
        <v>0</v>
      </c>
      <c r="L1222" s="1679">
        <f>'Notes- SK Template'!L519</f>
        <v>0</v>
      </c>
      <c r="M1222" s="1679">
        <f>'Notes- SK Template'!M519</f>
        <v>0</v>
      </c>
      <c r="N1222" s="1679">
        <f>'Notes- SK Template'!N519</f>
        <v>0</v>
      </c>
      <c r="O1222" s="1679">
        <f>'Notes- SK Template'!O519</f>
        <v>0</v>
      </c>
      <c r="P1222" s="1679">
        <f>'Notes- SK Template'!P519</f>
        <v>0</v>
      </c>
      <c r="Q1222" s="1679">
        <f>'Notes- SK Template'!Q519</f>
        <v>0</v>
      </c>
      <c r="R1222" s="1679">
        <f>'Notes- SK Template'!R519</f>
        <v>0</v>
      </c>
      <c r="S1222" s="1679">
        <f>'Notes- SK Template'!S519</f>
        <v>0</v>
      </c>
      <c r="T1222" s="1679">
        <f>'Notes- SK Template'!T519</f>
        <v>0</v>
      </c>
      <c r="U1222" s="1679">
        <f>'Notes- SK Template'!U519</f>
        <v>0</v>
      </c>
      <c r="V1222" s="1679">
        <f>'Notes- SK Template'!V519</f>
        <v>0</v>
      </c>
      <c r="W1222" s="1679">
        <f>'Notes- SK Template'!W519</f>
        <v>0</v>
      </c>
      <c r="X1222" s="1679">
        <f>'Notes- SK Template'!X519</f>
        <v>0</v>
      </c>
      <c r="Y1222" s="1679">
        <f>'Notes- SK Template'!Y519</f>
        <v>0</v>
      </c>
      <c r="Z1222" s="1679">
        <f>'Notes- SK Template'!Z519</f>
        <v>0</v>
      </c>
      <c r="AA1222" s="1679">
        <f>'Notes- SK Template'!AA519</f>
        <v>0</v>
      </c>
      <c r="AB1222" s="1679">
        <f>'Notes- SK Template'!AB519</f>
        <v>0</v>
      </c>
      <c r="AC1222" s="1679">
        <f>'Notes- SK Template'!AC519</f>
        <v>0</v>
      </c>
      <c r="AD1222" s="1679">
        <f>'Notes- SK Template'!AD519</f>
        <v>0</v>
      </c>
      <c r="AE1222" s="1679">
        <f>'Notes- SK Template'!AE519</f>
        <v>0</v>
      </c>
      <c r="AF1222" s="1679">
        <f>'Notes- SK Template'!AF519</f>
        <v>0</v>
      </c>
      <c r="AG1222" s="1679">
        <f>'Notes- SK Template'!AG519</f>
        <v>0</v>
      </c>
    </row>
    <row r="1223" spans="1:33" ht="14.25" customHeight="1" thickBot="1">
      <c r="D1223" s="1867" t="s">
        <v>1821</v>
      </c>
      <c r="E1223" s="1867"/>
      <c r="F1223" s="1867"/>
      <c r="G1223" s="1867"/>
      <c r="H1223" s="1867"/>
      <c r="I1223" s="1867"/>
      <c r="J1223" s="1772">
        <f>'Notes- SK Template'!J520</f>
        <v>289077</v>
      </c>
      <c r="K1223" s="1772">
        <f>'Notes- SK Template'!K520</f>
        <v>0</v>
      </c>
      <c r="L1223" s="1772">
        <f>'Notes- SK Template'!L520</f>
        <v>0</v>
      </c>
      <c r="M1223" s="1772">
        <f>'Notes- SK Template'!M520</f>
        <v>0</v>
      </c>
      <c r="N1223" s="1772">
        <f>'Notes- SK Template'!N520</f>
        <v>376455</v>
      </c>
      <c r="O1223" s="1772">
        <f>'Notes- SK Template'!O520</f>
        <v>0</v>
      </c>
      <c r="P1223" s="1772">
        <f>'Notes- SK Template'!P520</f>
        <v>0</v>
      </c>
      <c r="Q1223" s="1772">
        <f>'Notes- SK Template'!Q520</f>
        <v>0</v>
      </c>
      <c r="R1223" s="1772">
        <f>'Notes- SK Template'!R520</f>
        <v>0</v>
      </c>
      <c r="S1223" s="1772">
        <f>'Notes- SK Template'!S520</f>
        <v>0</v>
      </c>
      <c r="T1223" s="1772">
        <f>'Notes- SK Template'!T520</f>
        <v>0</v>
      </c>
      <c r="U1223" s="1772">
        <f>'Notes- SK Template'!U520</f>
        <v>0</v>
      </c>
      <c r="V1223" s="1772">
        <f>'Notes- SK Template'!V520</f>
        <v>0</v>
      </c>
      <c r="W1223" s="1772">
        <f>'Notes- SK Template'!W520</f>
        <v>0</v>
      </c>
      <c r="X1223" s="1772">
        <f>'Notes- SK Template'!X520</f>
        <v>0</v>
      </c>
      <c r="Y1223" s="1772">
        <f>'Notes- SK Template'!Y520</f>
        <v>0</v>
      </c>
      <c r="Z1223" s="1772">
        <f>'Notes- SK Template'!Z520</f>
        <v>0</v>
      </c>
      <c r="AA1223" s="1772">
        <f>'Notes- SK Template'!AA520</f>
        <v>0</v>
      </c>
      <c r="AB1223" s="1772">
        <f>'Notes- SK Template'!AB520</f>
        <v>0</v>
      </c>
      <c r="AC1223" s="1772">
        <f>'Notes- SK Template'!AC520</f>
        <v>0</v>
      </c>
      <c r="AD1223" s="1772">
        <f>'Notes- SK Template'!AD520</f>
        <v>0</v>
      </c>
      <c r="AE1223" s="1772">
        <f>'Notes- SK Template'!AE520</f>
        <v>0</v>
      </c>
      <c r="AF1223" s="1772">
        <f>'Notes- SK Template'!AF520</f>
        <v>0</v>
      </c>
      <c r="AG1223" s="1772">
        <f>'Notes- SK Template'!AG520</f>
        <v>0</v>
      </c>
    </row>
    <row r="1225" spans="1:33" ht="14.25" customHeight="1">
      <c r="D1225" s="1797" t="s">
        <v>3087</v>
      </c>
      <c r="E1225" s="1838"/>
      <c r="F1225" s="1838"/>
      <c r="G1225" s="1838"/>
      <c r="H1225" s="1838"/>
      <c r="I1225" s="1838"/>
      <c r="J1225" s="1838"/>
      <c r="K1225" s="1838"/>
      <c r="L1225" s="1838"/>
      <c r="M1225" s="1838"/>
      <c r="N1225" s="1838"/>
      <c r="O1225" s="1838"/>
      <c r="P1225" s="1838"/>
      <c r="Q1225" s="1838"/>
      <c r="R1225" s="1838"/>
      <c r="S1225" s="1838"/>
      <c r="T1225" s="1838"/>
      <c r="U1225" s="1838"/>
      <c r="V1225" s="1838"/>
      <c r="W1225" s="1838"/>
      <c r="X1225" s="1838"/>
      <c r="Y1225" s="1838"/>
      <c r="Z1225" s="1838"/>
      <c r="AA1225" s="1838"/>
      <c r="AB1225" s="1838"/>
      <c r="AC1225" s="1838"/>
      <c r="AD1225" s="1838"/>
      <c r="AE1225" s="1838"/>
      <c r="AF1225" s="1838"/>
      <c r="AG1225" s="1838"/>
    </row>
    <row r="1226" spans="1:33" ht="14.25" customHeight="1">
      <c r="D1226" s="1838"/>
      <c r="E1226" s="1838"/>
      <c r="F1226" s="1838"/>
      <c r="G1226" s="1838"/>
      <c r="H1226" s="1838"/>
      <c r="I1226" s="1838"/>
      <c r="J1226" s="1838"/>
      <c r="K1226" s="1838"/>
      <c r="L1226" s="1838"/>
      <c r="M1226" s="1838"/>
      <c r="N1226" s="1838"/>
      <c r="O1226" s="1838"/>
      <c r="P1226" s="1838"/>
      <c r="Q1226" s="1838"/>
      <c r="R1226" s="1838"/>
      <c r="S1226" s="1838"/>
      <c r="T1226" s="1838"/>
      <c r="U1226" s="1838"/>
      <c r="V1226" s="1838"/>
      <c r="W1226" s="1838"/>
      <c r="X1226" s="1838"/>
      <c r="Y1226" s="1838"/>
      <c r="Z1226" s="1838"/>
      <c r="AA1226" s="1838"/>
      <c r="AB1226" s="1838"/>
      <c r="AC1226" s="1838"/>
      <c r="AD1226" s="1838"/>
      <c r="AE1226" s="1838"/>
      <c r="AF1226" s="1838"/>
      <c r="AG1226" s="1838"/>
    </row>
    <row r="1227" spans="1:33" ht="14.25" customHeight="1">
      <c r="L1227" s="776"/>
    </row>
    <row r="1228" spans="1:33" ht="14.25" customHeight="1">
      <c r="D1228" s="1735" t="s">
        <v>2290</v>
      </c>
      <c r="E1228" s="1735"/>
      <c r="F1228" s="1735"/>
      <c r="G1228" s="1735"/>
      <c r="H1228" s="1735"/>
      <c r="I1228" s="1735"/>
      <c r="J1228" s="1735"/>
      <c r="K1228" s="1735"/>
      <c r="L1228" s="1735"/>
      <c r="M1228" s="1735"/>
      <c r="N1228" s="1735"/>
      <c r="O1228" s="1735"/>
      <c r="P1228" s="1735"/>
      <c r="Q1228" s="1735"/>
      <c r="R1228" s="1735"/>
      <c r="S1228" s="1735"/>
      <c r="T1228" s="1735"/>
      <c r="U1228" s="1735"/>
      <c r="V1228" s="1735"/>
      <c r="W1228" s="1735"/>
      <c r="X1228" s="1735"/>
      <c r="Y1228" s="1735"/>
      <c r="Z1228" s="1735"/>
      <c r="AA1228" s="1735"/>
      <c r="AB1228" s="1735"/>
      <c r="AC1228" s="1735"/>
      <c r="AD1228" s="1735"/>
      <c r="AE1228" s="1735"/>
      <c r="AF1228" s="1735"/>
      <c r="AG1228" s="1735"/>
    </row>
    <row r="1230" spans="1:33" ht="14.25" customHeight="1">
      <c r="D1230" s="928" t="s">
        <v>2291</v>
      </c>
      <c r="E1230" s="927"/>
      <c r="F1230" s="927"/>
      <c r="G1230" s="927"/>
      <c r="H1230" s="923"/>
      <c r="I1230" s="927"/>
      <c r="J1230" s="927"/>
      <c r="K1230" s="927"/>
      <c r="L1230" s="927"/>
      <c r="M1230" s="927"/>
      <c r="N1230" s="927"/>
      <c r="O1230" s="927"/>
      <c r="P1230" s="927"/>
      <c r="Q1230" s="927"/>
      <c r="R1230" s="927"/>
      <c r="S1230" s="927"/>
      <c r="T1230" s="927"/>
      <c r="U1230" s="927"/>
      <c r="V1230" s="927"/>
      <c r="W1230" s="927"/>
      <c r="X1230" s="927"/>
      <c r="Y1230" s="927"/>
      <c r="Z1230" s="927"/>
      <c r="AA1230" s="927"/>
      <c r="AB1230" s="927"/>
      <c r="AC1230" s="927"/>
      <c r="AD1230" s="927"/>
      <c r="AE1230" s="927"/>
      <c r="AF1230" s="927"/>
      <c r="AG1230" s="927"/>
    </row>
    <row r="1231" spans="1:33" ht="14.25" customHeight="1" thickBot="1"/>
    <row r="1232" spans="1:33" ht="30" customHeight="1" thickBot="1">
      <c r="A1232" s="605">
        <v>36</v>
      </c>
      <c r="D1232" s="1705" t="s">
        <v>1808</v>
      </c>
      <c r="E1232" s="1705"/>
      <c r="F1232" s="1705"/>
      <c r="G1232" s="1705"/>
      <c r="H1232" s="1705"/>
      <c r="I1232" s="1705"/>
      <c r="J1232" s="1705"/>
      <c r="K1232" s="1705"/>
      <c r="L1232" s="1705"/>
      <c r="M1232" s="1705"/>
      <c r="N1232" s="1706" t="s">
        <v>1809</v>
      </c>
      <c r="O1232" s="1706"/>
      <c r="P1232" s="1706"/>
      <c r="Q1232" s="1706"/>
      <c r="R1232" s="1706" t="s">
        <v>1954</v>
      </c>
      <c r="S1232" s="1706"/>
      <c r="T1232" s="1706"/>
      <c r="U1232" s="1706"/>
      <c r="V1232" s="1706"/>
      <c r="W1232" s="1706"/>
      <c r="X1232" s="1706"/>
      <c r="Y1232" s="1706"/>
      <c r="Z1232" s="1706" t="s">
        <v>2292</v>
      </c>
      <c r="AA1232" s="1706"/>
      <c r="AB1232" s="1706"/>
      <c r="AC1232" s="1706"/>
      <c r="AD1232" s="1706"/>
      <c r="AE1232" s="1706"/>
      <c r="AF1232" s="1706"/>
      <c r="AG1232" s="1706"/>
    </row>
    <row r="1233" spans="4:33" ht="48.75" customHeight="1" thickBot="1">
      <c r="D1233" s="1705"/>
      <c r="E1233" s="1705"/>
      <c r="F1233" s="1705"/>
      <c r="G1233" s="1705"/>
      <c r="H1233" s="1705"/>
      <c r="I1233" s="1705"/>
      <c r="J1233" s="1705"/>
      <c r="K1233" s="1705"/>
      <c r="L1233" s="1705"/>
      <c r="M1233" s="1705"/>
      <c r="N1233" s="1706" t="s">
        <v>2293</v>
      </c>
      <c r="O1233" s="1706"/>
      <c r="P1233" s="1706"/>
      <c r="Q1233" s="1706"/>
      <c r="R1233" s="1706" t="s">
        <v>2293</v>
      </c>
      <c r="S1233" s="1706"/>
      <c r="T1233" s="1706"/>
      <c r="U1233" s="1706"/>
      <c r="V1233" s="1706" t="s">
        <v>1946</v>
      </c>
      <c r="W1233" s="1706"/>
      <c r="X1233" s="1706"/>
      <c r="Y1233" s="1706"/>
      <c r="Z1233" s="1706" t="s">
        <v>1809</v>
      </c>
      <c r="AA1233" s="1706"/>
      <c r="AB1233" s="1706"/>
      <c r="AC1233" s="1706"/>
      <c r="AD1233" s="1706" t="s">
        <v>1954</v>
      </c>
      <c r="AE1233" s="1706"/>
      <c r="AF1233" s="1706"/>
      <c r="AG1233" s="1706"/>
    </row>
    <row r="1234" spans="4:33" ht="24.75" customHeight="1">
      <c r="D1234" s="1739" t="s">
        <v>2028</v>
      </c>
      <c r="E1234" s="1739"/>
      <c r="F1234" s="1739"/>
      <c r="G1234" s="1739"/>
      <c r="H1234" s="1739"/>
      <c r="I1234" s="1739"/>
      <c r="J1234" s="1739"/>
      <c r="K1234" s="1739"/>
      <c r="L1234" s="1739"/>
      <c r="M1234" s="1739"/>
      <c r="N1234" s="1710" t="e">
        <f>'Notes- SK Template'!#REF!</f>
        <v>#REF!</v>
      </c>
      <c r="O1234" s="1710" t="e">
        <f>'Notes- SK Template'!#REF!</f>
        <v>#REF!</v>
      </c>
      <c r="P1234" s="1710" t="e">
        <f>'Notes- SK Template'!#REF!</f>
        <v>#REF!</v>
      </c>
      <c r="Q1234" s="1711" t="e">
        <f>'Notes- SK Template'!#REF!</f>
        <v>#REF!</v>
      </c>
      <c r="R1234" s="2463" t="e">
        <f>'Notes- SK Template'!#REF!</f>
        <v>#REF!</v>
      </c>
      <c r="S1234" s="1710" t="e">
        <f>'Notes- SK Template'!#REF!</f>
        <v>#REF!</v>
      </c>
      <c r="T1234" s="1710" t="e">
        <f>'Notes- SK Template'!#REF!</f>
        <v>#REF!</v>
      </c>
      <c r="U1234" s="2464" t="e">
        <f>'Notes- SK Template'!#REF!</f>
        <v>#REF!</v>
      </c>
      <c r="V1234" s="2311" t="e">
        <f>'Notes- SK Template'!#REF!</f>
        <v>#REF!</v>
      </c>
      <c r="W1234" s="1710" t="e">
        <f>'Notes- SK Template'!#REF!</f>
        <v>#REF!</v>
      </c>
      <c r="X1234" s="1710" t="e">
        <f>'Notes- SK Template'!#REF!</f>
        <v>#REF!</v>
      </c>
      <c r="Y1234" s="1710" t="e">
        <f>'Notes- SK Template'!#REF!</f>
        <v>#REF!</v>
      </c>
      <c r="Z1234" s="1710" t="e">
        <f>'Notes- SK Template'!#REF!</f>
        <v>#REF!</v>
      </c>
      <c r="AA1234" s="1710" t="e">
        <f>'Notes- SK Template'!#REF!</f>
        <v>#REF!</v>
      </c>
      <c r="AB1234" s="1710" t="e">
        <f>'Notes- SK Template'!#REF!</f>
        <v>#REF!</v>
      </c>
      <c r="AC1234" s="1710" t="e">
        <f>'Notes- SK Template'!#REF!</f>
        <v>#REF!</v>
      </c>
      <c r="AD1234" s="1710" t="e">
        <f>'Notes- SK Template'!#REF!</f>
        <v>#REF!</v>
      </c>
      <c r="AE1234" s="1710" t="e">
        <f>'Notes- SK Template'!#REF!</f>
        <v>#REF!</v>
      </c>
      <c r="AF1234" s="1710" t="e">
        <f>'Notes- SK Template'!#REF!</f>
        <v>#REF!</v>
      </c>
      <c r="AG1234" s="1710" t="e">
        <f>'Notes- SK Template'!#REF!</f>
        <v>#REF!</v>
      </c>
    </row>
    <row r="1235" spans="4:33" ht="24.75" customHeight="1">
      <c r="D1235" s="2467" t="s">
        <v>2029</v>
      </c>
      <c r="E1235" s="2380"/>
      <c r="F1235" s="2380"/>
      <c r="G1235" s="2380"/>
      <c r="H1235" s="2380"/>
      <c r="I1235" s="2380"/>
      <c r="J1235" s="2380"/>
      <c r="K1235" s="2380"/>
      <c r="L1235" s="2380"/>
      <c r="M1235" s="2448"/>
      <c r="N1235" s="2287" t="e">
        <f>'Notes- SK Template'!#REF!</f>
        <v>#REF!</v>
      </c>
      <c r="O1235" s="1764" t="e">
        <f>'Notes- SK Template'!#REF!</f>
        <v>#REF!</v>
      </c>
      <c r="P1235" s="1764" t="e">
        <f>'Notes- SK Template'!#REF!</f>
        <v>#REF!</v>
      </c>
      <c r="Q1235" s="1764" t="e">
        <f>'Notes- SK Template'!#REF!</f>
        <v>#REF!</v>
      </c>
      <c r="R1235" s="1764" t="e">
        <f>'Notes- SK Template'!#REF!</f>
        <v>#REF!</v>
      </c>
      <c r="S1235" s="1764" t="e">
        <f>'Notes- SK Template'!#REF!</f>
        <v>#REF!</v>
      </c>
      <c r="T1235" s="1764" t="e">
        <f>'Notes- SK Template'!#REF!</f>
        <v>#REF!</v>
      </c>
      <c r="U1235" s="1764" t="e">
        <f>'Notes- SK Template'!#REF!</f>
        <v>#REF!</v>
      </c>
      <c r="V1235" s="1764" t="e">
        <f>'Notes- SK Template'!#REF!</f>
        <v>#REF!</v>
      </c>
      <c r="W1235" s="1764" t="e">
        <f>'Notes- SK Template'!#REF!</f>
        <v>#REF!</v>
      </c>
      <c r="X1235" s="1764" t="e">
        <f>'Notes- SK Template'!#REF!</f>
        <v>#REF!</v>
      </c>
      <c r="Y1235" s="2286" t="e">
        <f>'Notes- SK Template'!#REF!</f>
        <v>#REF!</v>
      </c>
      <c r="Z1235" s="1684" t="e">
        <f>'Notes- SK Template'!#REF!</f>
        <v>#REF!</v>
      </c>
      <c r="AA1235" s="1764" t="e">
        <f>'Notes- SK Template'!#REF!</f>
        <v>#REF!</v>
      </c>
      <c r="AB1235" s="1764" t="e">
        <f>'Notes- SK Template'!#REF!</f>
        <v>#REF!</v>
      </c>
      <c r="AC1235" s="1683" t="e">
        <f>'Notes- SK Template'!#REF!</f>
        <v>#REF!</v>
      </c>
      <c r="AD1235" s="2287" t="e">
        <f>'Notes- SK Template'!#REF!</f>
        <v>#REF!</v>
      </c>
      <c r="AE1235" s="1764" t="e">
        <f>'Notes- SK Template'!#REF!</f>
        <v>#REF!</v>
      </c>
      <c r="AF1235" s="1764" t="e">
        <f>'Notes- SK Template'!#REF!</f>
        <v>#REF!</v>
      </c>
      <c r="AG1235" s="1683" t="e">
        <f>'Notes- SK Template'!#REF!</f>
        <v>#REF!</v>
      </c>
    </row>
    <row r="1236" spans="4:33" ht="24.75" customHeight="1">
      <c r="D1236" s="2467" t="s">
        <v>2030</v>
      </c>
      <c r="E1236" s="2380"/>
      <c r="F1236" s="2380"/>
      <c r="G1236" s="2380"/>
      <c r="H1236" s="2380"/>
      <c r="I1236" s="2380"/>
      <c r="J1236" s="2380"/>
      <c r="K1236" s="2380"/>
      <c r="L1236" s="2380"/>
      <c r="M1236" s="2448"/>
      <c r="N1236" s="2287" t="e">
        <f>'Notes- SK Template'!#REF!</f>
        <v>#REF!</v>
      </c>
      <c r="O1236" s="1764" t="e">
        <f>'Notes- SK Template'!#REF!</f>
        <v>#REF!</v>
      </c>
      <c r="P1236" s="1764" t="e">
        <f>'Notes- SK Template'!#REF!</f>
        <v>#REF!</v>
      </c>
      <c r="Q1236" s="1764" t="e">
        <f>'Notes- SK Template'!#REF!</f>
        <v>#REF!</v>
      </c>
      <c r="R1236" s="1764" t="e">
        <f>'Notes- SK Template'!#REF!</f>
        <v>#REF!</v>
      </c>
      <c r="S1236" s="1764" t="e">
        <f>'Notes- SK Template'!#REF!</f>
        <v>#REF!</v>
      </c>
      <c r="T1236" s="1764" t="e">
        <f>'Notes- SK Template'!#REF!</f>
        <v>#REF!</v>
      </c>
      <c r="U1236" s="1764" t="e">
        <f>'Notes- SK Template'!#REF!</f>
        <v>#REF!</v>
      </c>
      <c r="V1236" s="1764" t="e">
        <f>'Notes- SK Template'!#REF!</f>
        <v>#REF!</v>
      </c>
      <c r="W1236" s="1764" t="e">
        <f>'Notes- SK Template'!#REF!</f>
        <v>#REF!</v>
      </c>
      <c r="X1236" s="1764" t="e">
        <f>'Notes- SK Template'!#REF!</f>
        <v>#REF!</v>
      </c>
      <c r="Y1236" s="2286" t="e">
        <f>'Notes- SK Template'!#REF!</f>
        <v>#REF!</v>
      </c>
      <c r="Z1236" s="1684" t="e">
        <f>'Notes- SK Template'!#REF!</f>
        <v>#REF!</v>
      </c>
      <c r="AA1236" s="1764" t="e">
        <f>'Notes- SK Template'!#REF!</f>
        <v>#REF!</v>
      </c>
      <c r="AB1236" s="1764" t="e">
        <f>'Notes- SK Template'!#REF!</f>
        <v>#REF!</v>
      </c>
      <c r="AC1236" s="1683" t="e">
        <f>'Notes- SK Template'!#REF!</f>
        <v>#REF!</v>
      </c>
      <c r="AD1236" s="2287" t="e">
        <f>'Notes- SK Template'!#REF!</f>
        <v>#REF!</v>
      </c>
      <c r="AE1236" s="1764" t="e">
        <f>'Notes- SK Template'!#REF!</f>
        <v>#REF!</v>
      </c>
      <c r="AF1236" s="1764" t="e">
        <f>'Notes- SK Template'!#REF!</f>
        <v>#REF!</v>
      </c>
      <c r="AG1236" s="1683" t="e">
        <f>'Notes- SK Template'!#REF!</f>
        <v>#REF!</v>
      </c>
    </row>
    <row r="1237" spans="4:33" ht="24.75" customHeight="1">
      <c r="D1237" s="2372" t="s">
        <v>1821</v>
      </c>
      <c r="E1237" s="2373"/>
      <c r="F1237" s="2373"/>
      <c r="G1237" s="2373"/>
      <c r="H1237" s="2373"/>
      <c r="I1237" s="2373"/>
      <c r="J1237" s="2373"/>
      <c r="K1237" s="2373"/>
      <c r="L1237" s="2373"/>
      <c r="M1237" s="2465"/>
      <c r="N1237" s="2378" t="e">
        <f>'Notes- SK Template'!#REF!</f>
        <v>#REF!</v>
      </c>
      <c r="O1237" s="2376" t="e">
        <f>'Notes- SK Template'!#REF!</f>
        <v>#REF!</v>
      </c>
      <c r="P1237" s="2376" t="e">
        <f>'Notes- SK Template'!#REF!</f>
        <v>#REF!</v>
      </c>
      <c r="Q1237" s="2376" t="e">
        <f>'Notes- SK Template'!#REF!</f>
        <v>#REF!</v>
      </c>
      <c r="R1237" s="2376" t="e">
        <f>'Notes- SK Template'!#REF!</f>
        <v>#REF!</v>
      </c>
      <c r="S1237" s="2376" t="e">
        <f>'Notes- SK Template'!#REF!</f>
        <v>#REF!</v>
      </c>
      <c r="T1237" s="2376" t="e">
        <f>'Notes- SK Template'!#REF!</f>
        <v>#REF!</v>
      </c>
      <c r="U1237" s="2376" t="e">
        <f>'Notes- SK Template'!#REF!</f>
        <v>#REF!</v>
      </c>
      <c r="V1237" s="2376" t="e">
        <f>'Notes- SK Template'!#REF!</f>
        <v>#REF!</v>
      </c>
      <c r="W1237" s="2376" t="e">
        <f>'Notes- SK Template'!#REF!</f>
        <v>#REF!</v>
      </c>
      <c r="X1237" s="2376" t="e">
        <f>'Notes- SK Template'!#REF!</f>
        <v>#REF!</v>
      </c>
      <c r="Y1237" s="2466" t="e">
        <f>'Notes- SK Template'!#REF!</f>
        <v>#REF!</v>
      </c>
      <c r="Z1237" s="2375" t="e">
        <f>'Notes- SK Template'!#REF!</f>
        <v>#REF!</v>
      </c>
      <c r="AA1237" s="2376" t="e">
        <f>'Notes- SK Template'!#REF!</f>
        <v>#REF!</v>
      </c>
      <c r="AB1237" s="2376" t="e">
        <f>'Notes- SK Template'!#REF!</f>
        <v>#REF!</v>
      </c>
      <c r="AC1237" s="2377" t="e">
        <f>'Notes- SK Template'!#REF!</f>
        <v>#REF!</v>
      </c>
      <c r="AD1237" s="2378" t="e">
        <f>'Notes- SK Template'!#REF!</f>
        <v>#REF!</v>
      </c>
      <c r="AE1237" s="2376" t="e">
        <f>'Notes- SK Template'!#REF!</f>
        <v>#REF!</v>
      </c>
      <c r="AF1237" s="2376" t="e">
        <f>'Notes- SK Template'!#REF!</f>
        <v>#REF!</v>
      </c>
      <c r="AG1237" s="2377" t="e">
        <f>'Notes- SK Template'!#REF!</f>
        <v>#REF!</v>
      </c>
    </row>
    <row r="1238" spans="4:33" ht="24.75" customHeight="1">
      <c r="D1238" s="2467" t="s">
        <v>2294</v>
      </c>
      <c r="E1238" s="2380"/>
      <c r="F1238" s="2380"/>
      <c r="G1238" s="2380"/>
      <c r="H1238" s="2380"/>
      <c r="I1238" s="2380"/>
      <c r="J1238" s="2380"/>
      <c r="K1238" s="2380"/>
      <c r="L1238" s="2380"/>
      <c r="M1238" s="2448"/>
      <c r="N1238" s="2468" t="e">
        <f>'Notes- SK Template'!#REF!</f>
        <v>#REF!</v>
      </c>
      <c r="O1238" s="2469" t="e">
        <f>'Notes- SK Template'!#REF!</f>
        <v>#REF!</v>
      </c>
      <c r="P1238" s="2469" t="e">
        <f>'Notes- SK Template'!#REF!</f>
        <v>#REF!</v>
      </c>
      <c r="Q1238" s="2469" t="e">
        <f>'Notes- SK Template'!#REF!</f>
        <v>#REF!</v>
      </c>
      <c r="R1238" s="2469" t="e">
        <f>'Notes- SK Template'!#REF!</f>
        <v>#REF!</v>
      </c>
      <c r="S1238" s="2469" t="e">
        <f>'Notes- SK Template'!#REF!</f>
        <v>#REF!</v>
      </c>
      <c r="T1238" s="2469" t="e">
        <f>'Notes- SK Template'!#REF!</f>
        <v>#REF!</v>
      </c>
      <c r="U1238" s="2469" t="e">
        <f>'Notes- SK Template'!#REF!</f>
        <v>#REF!</v>
      </c>
      <c r="V1238" s="2469" t="e">
        <f>'Notes- SK Template'!#REF!</f>
        <v>#REF!</v>
      </c>
      <c r="W1238" s="2469" t="e">
        <f>'Notes- SK Template'!#REF!</f>
        <v>#REF!</v>
      </c>
      <c r="X1238" s="2469" t="e">
        <f>'Notes- SK Template'!#REF!</f>
        <v>#REF!</v>
      </c>
      <c r="Y1238" s="2470" t="e">
        <f>'Notes- SK Template'!#REF!</f>
        <v>#REF!</v>
      </c>
      <c r="Z1238" s="1684" t="e">
        <f>'Notes- SK Template'!#REF!</f>
        <v>#REF!</v>
      </c>
      <c r="AA1238" s="1764" t="e">
        <f>'Notes- SK Template'!#REF!</f>
        <v>#REF!</v>
      </c>
      <c r="AB1238" s="1764" t="e">
        <f>'Notes- SK Template'!#REF!</f>
        <v>#REF!</v>
      </c>
      <c r="AC1238" s="1683" t="e">
        <f>'Notes- SK Template'!#REF!</f>
        <v>#REF!</v>
      </c>
      <c r="AD1238" s="2287" t="e">
        <f>'Notes- SK Template'!#REF!</f>
        <v>#REF!</v>
      </c>
      <c r="AE1238" s="1764" t="e">
        <f>'Notes- SK Template'!#REF!</f>
        <v>#REF!</v>
      </c>
      <c r="AF1238" s="1764" t="e">
        <f>'Notes- SK Template'!#REF!</f>
        <v>#REF!</v>
      </c>
      <c r="AG1238" s="1683" t="e">
        <f>'Notes- SK Template'!#REF!</f>
        <v>#REF!</v>
      </c>
    </row>
    <row r="1239" spans="4:33" ht="24.75" customHeight="1">
      <c r="D1239" s="2467" t="s">
        <v>2295</v>
      </c>
      <c r="E1239" s="2380"/>
      <c r="F1239" s="2380"/>
      <c r="G1239" s="2380"/>
      <c r="H1239" s="2380"/>
      <c r="I1239" s="2380"/>
      <c r="J1239" s="2380"/>
      <c r="K1239" s="2380"/>
      <c r="L1239" s="2380"/>
      <c r="M1239" s="2448"/>
      <c r="N1239" s="2468" t="e">
        <f>'Notes- SK Template'!#REF!</f>
        <v>#REF!</v>
      </c>
      <c r="O1239" s="2469" t="e">
        <f>'Notes- SK Template'!#REF!</f>
        <v>#REF!</v>
      </c>
      <c r="P1239" s="2469" t="e">
        <f>'Notes- SK Template'!#REF!</f>
        <v>#REF!</v>
      </c>
      <c r="Q1239" s="2469" t="e">
        <f>'Notes- SK Template'!#REF!</f>
        <v>#REF!</v>
      </c>
      <c r="R1239" s="2469" t="e">
        <f>'Notes- SK Template'!#REF!</f>
        <v>#REF!</v>
      </c>
      <c r="S1239" s="2469" t="e">
        <f>'Notes- SK Template'!#REF!</f>
        <v>#REF!</v>
      </c>
      <c r="T1239" s="2469" t="e">
        <f>'Notes- SK Template'!#REF!</f>
        <v>#REF!</v>
      </c>
      <c r="U1239" s="2469" t="e">
        <f>'Notes- SK Template'!#REF!</f>
        <v>#REF!</v>
      </c>
      <c r="V1239" s="2469" t="e">
        <f>'Notes- SK Template'!#REF!</f>
        <v>#REF!</v>
      </c>
      <c r="W1239" s="2469" t="e">
        <f>'Notes- SK Template'!#REF!</f>
        <v>#REF!</v>
      </c>
      <c r="X1239" s="2469" t="e">
        <f>'Notes- SK Template'!#REF!</f>
        <v>#REF!</v>
      </c>
      <c r="Y1239" s="2470" t="e">
        <f>'Notes- SK Template'!#REF!</f>
        <v>#REF!</v>
      </c>
      <c r="Z1239" s="1684" t="e">
        <f>'Notes- SK Template'!#REF!</f>
        <v>#REF!</v>
      </c>
      <c r="AA1239" s="1764" t="e">
        <f>'Notes- SK Template'!#REF!</f>
        <v>#REF!</v>
      </c>
      <c r="AB1239" s="1764" t="e">
        <f>'Notes- SK Template'!#REF!</f>
        <v>#REF!</v>
      </c>
      <c r="AC1239" s="1683" t="e">
        <f>'Notes- SK Template'!#REF!</f>
        <v>#REF!</v>
      </c>
      <c r="AD1239" s="2287" t="e">
        <f>'Notes- SK Template'!#REF!</f>
        <v>#REF!</v>
      </c>
      <c r="AE1239" s="1764" t="e">
        <f>'Notes- SK Template'!#REF!</f>
        <v>#REF!</v>
      </c>
      <c r="AF1239" s="1764" t="e">
        <f>'Notes- SK Template'!#REF!</f>
        <v>#REF!</v>
      </c>
      <c r="AG1239" s="1683" t="e">
        <f>'Notes- SK Template'!#REF!</f>
        <v>#REF!</v>
      </c>
    </row>
    <row r="1240" spans="4:33" ht="24.75" customHeight="1">
      <c r="D1240" s="2467" t="s">
        <v>2296</v>
      </c>
      <c r="E1240" s="2380"/>
      <c r="F1240" s="2380"/>
      <c r="G1240" s="2380"/>
      <c r="H1240" s="2380"/>
      <c r="I1240" s="2380"/>
      <c r="J1240" s="2380"/>
      <c r="K1240" s="2380"/>
      <c r="L1240" s="2380"/>
      <c r="M1240" s="2448"/>
      <c r="N1240" s="2468" t="e">
        <f>'Notes- SK Template'!#REF!</f>
        <v>#REF!</v>
      </c>
      <c r="O1240" s="2469" t="e">
        <f>'Notes- SK Template'!#REF!</f>
        <v>#REF!</v>
      </c>
      <c r="P1240" s="2469" t="e">
        <f>'Notes- SK Template'!#REF!</f>
        <v>#REF!</v>
      </c>
      <c r="Q1240" s="2469" t="e">
        <f>'Notes- SK Template'!#REF!</f>
        <v>#REF!</v>
      </c>
      <c r="R1240" s="2469" t="e">
        <f>'Notes- SK Template'!#REF!</f>
        <v>#REF!</v>
      </c>
      <c r="S1240" s="2469" t="e">
        <f>'Notes- SK Template'!#REF!</f>
        <v>#REF!</v>
      </c>
      <c r="T1240" s="2469" t="e">
        <f>'Notes- SK Template'!#REF!</f>
        <v>#REF!</v>
      </c>
      <c r="U1240" s="2469" t="e">
        <f>'Notes- SK Template'!#REF!</f>
        <v>#REF!</v>
      </c>
      <c r="V1240" s="2469" t="e">
        <f>'Notes- SK Template'!#REF!</f>
        <v>#REF!</v>
      </c>
      <c r="W1240" s="2469" t="e">
        <f>'Notes- SK Template'!#REF!</f>
        <v>#REF!</v>
      </c>
      <c r="X1240" s="2469" t="e">
        <f>'Notes- SK Template'!#REF!</f>
        <v>#REF!</v>
      </c>
      <c r="Y1240" s="2470" t="e">
        <f>'Notes- SK Template'!#REF!</f>
        <v>#REF!</v>
      </c>
      <c r="Z1240" s="1684" t="e">
        <f>'Notes- SK Template'!#REF!</f>
        <v>#REF!</v>
      </c>
      <c r="AA1240" s="1764" t="e">
        <f>'Notes- SK Template'!#REF!</f>
        <v>#REF!</v>
      </c>
      <c r="AB1240" s="1764" t="e">
        <f>'Notes- SK Template'!#REF!</f>
        <v>#REF!</v>
      </c>
      <c r="AC1240" s="1683" t="e">
        <f>'Notes- SK Template'!#REF!</f>
        <v>#REF!</v>
      </c>
      <c r="AD1240" s="2287" t="e">
        <f>'Notes- SK Template'!#REF!</f>
        <v>#REF!</v>
      </c>
      <c r="AE1240" s="1764" t="e">
        <f>'Notes- SK Template'!#REF!</f>
        <v>#REF!</v>
      </c>
      <c r="AF1240" s="1764" t="e">
        <f>'Notes- SK Template'!#REF!</f>
        <v>#REF!</v>
      </c>
      <c r="AG1240" s="1683" t="e">
        <f>'Notes- SK Template'!#REF!</f>
        <v>#REF!</v>
      </c>
    </row>
    <row r="1241" spans="4:33" ht="24.75" customHeight="1" thickBot="1">
      <c r="D1241" s="1738" t="s">
        <v>2144</v>
      </c>
      <c r="E1241" s="1738"/>
      <c r="F1241" s="1738"/>
      <c r="G1241" s="1738"/>
      <c r="H1241" s="1738"/>
      <c r="I1241" s="1738"/>
      <c r="J1241" s="1738"/>
      <c r="K1241" s="1738"/>
      <c r="L1241" s="1738"/>
      <c r="M1241" s="1738"/>
      <c r="N1241" s="2319" t="e">
        <f>'Notes- SK Template'!#REF!</f>
        <v>#REF!</v>
      </c>
      <c r="O1241" s="2320" t="e">
        <f>'Notes- SK Template'!#REF!</f>
        <v>#REF!</v>
      </c>
      <c r="P1241" s="2320" t="e">
        <f>'Notes- SK Template'!#REF!</f>
        <v>#REF!</v>
      </c>
      <c r="Q1241" s="2479" t="e">
        <f>'Notes- SK Template'!#REF!</f>
        <v>#REF!</v>
      </c>
      <c r="R1241" s="2480" t="e">
        <f>'Notes- SK Template'!#REF!</f>
        <v>#REF!</v>
      </c>
      <c r="S1241" s="2320" t="e">
        <f>'Notes- SK Template'!#REF!</f>
        <v>#REF!</v>
      </c>
      <c r="T1241" s="2320" t="e">
        <f>'Notes- SK Template'!#REF!</f>
        <v>#REF!</v>
      </c>
      <c r="U1241" s="2481" t="e">
        <f>'Notes- SK Template'!#REF!</f>
        <v>#REF!</v>
      </c>
      <c r="V1241" s="2319" t="e">
        <f>'Notes- SK Template'!#REF!</f>
        <v>#REF!</v>
      </c>
      <c r="W1241" s="2320" t="e">
        <f>'Notes- SK Template'!#REF!</f>
        <v>#REF!</v>
      </c>
      <c r="X1241" s="2320" t="e">
        <f>'Notes- SK Template'!#REF!</f>
        <v>#REF!</v>
      </c>
      <c r="Y1241" s="2479" t="e">
        <f>'Notes- SK Template'!#REF!</f>
        <v>#REF!</v>
      </c>
      <c r="Z1241" s="1680" t="e">
        <f>'Notes- SK Template'!#REF!</f>
        <v>#REF!</v>
      </c>
      <c r="AA1241" s="1680" t="e">
        <f>'Notes- SK Template'!#REF!</f>
        <v>#REF!</v>
      </c>
      <c r="AB1241" s="1680" t="e">
        <f>'Notes- SK Template'!#REF!</f>
        <v>#REF!</v>
      </c>
      <c r="AC1241" s="1680" t="e">
        <f>'Notes- SK Template'!#REF!</f>
        <v>#REF!</v>
      </c>
      <c r="AD1241" s="2316" t="e">
        <f>'Notes- SK Template'!#REF!</f>
        <v>#REF!</v>
      </c>
      <c r="AE1241" s="1680" t="e">
        <f>'Notes- SK Template'!#REF!</f>
        <v>#REF!</v>
      </c>
      <c r="AF1241" s="1680" t="e">
        <f>'Notes- SK Template'!#REF!</f>
        <v>#REF!</v>
      </c>
      <c r="AG1241" s="1680" t="e">
        <f>'Notes- SK Template'!#REF!</f>
        <v>#REF!</v>
      </c>
    </row>
    <row r="1242" spans="4:33" ht="28.5" customHeight="1" thickBot="1">
      <c r="D1242" s="1837" t="s">
        <v>2297</v>
      </c>
      <c r="E1242" s="1837"/>
      <c r="F1242" s="1837"/>
      <c r="G1242" s="1837"/>
      <c r="H1242" s="1837"/>
      <c r="I1242" s="1837"/>
      <c r="J1242" s="1837"/>
      <c r="K1242" s="1837"/>
      <c r="L1242" s="1837"/>
      <c r="M1242" s="1837"/>
      <c r="N1242" s="2474" t="e">
        <f>'Notes- SK Template'!#REF!</f>
        <v>#REF!</v>
      </c>
      <c r="O1242" s="2474" t="e">
        <f>'Notes- SK Template'!#REF!</f>
        <v>#REF!</v>
      </c>
      <c r="P1242" s="2474" t="e">
        <f>'Notes- SK Template'!#REF!</f>
        <v>#REF!</v>
      </c>
      <c r="Q1242" s="2475" t="e">
        <f>'Notes- SK Template'!#REF!</f>
        <v>#REF!</v>
      </c>
      <c r="R1242" s="2476" t="e">
        <f>'Notes- SK Template'!#REF!</f>
        <v>#REF!</v>
      </c>
      <c r="S1242" s="2474" t="e">
        <f>'Notes- SK Template'!#REF!</f>
        <v>#REF!</v>
      </c>
      <c r="T1242" s="2474" t="e">
        <f>'Notes- SK Template'!#REF!</f>
        <v>#REF!</v>
      </c>
      <c r="U1242" s="2477" t="e">
        <f>'Notes- SK Template'!#REF!</f>
        <v>#REF!</v>
      </c>
      <c r="V1242" s="2478" t="e">
        <f>'Notes- SK Template'!#REF!</f>
        <v>#REF!</v>
      </c>
      <c r="W1242" s="2474" t="e">
        <f>'Notes- SK Template'!#REF!</f>
        <v>#REF!</v>
      </c>
      <c r="X1242" s="2474" t="e">
        <f>'Notes- SK Template'!#REF!</f>
        <v>#REF!</v>
      </c>
      <c r="Y1242" s="2474" t="e">
        <f>'Notes- SK Template'!#REF!</f>
        <v>#REF!</v>
      </c>
      <c r="Z1242" s="1858" t="e">
        <f>'Notes- SK Template'!#REF!</f>
        <v>#REF!</v>
      </c>
      <c r="AA1242" s="1858" t="e">
        <f>'Notes- SK Template'!#REF!</f>
        <v>#REF!</v>
      </c>
      <c r="AB1242" s="1858" t="e">
        <f>'Notes- SK Template'!#REF!</f>
        <v>#REF!</v>
      </c>
      <c r="AC1242" s="1858" t="e">
        <f>'Notes- SK Template'!#REF!</f>
        <v>#REF!</v>
      </c>
      <c r="AD1242" s="1858" t="e">
        <f>'Notes- SK Template'!#REF!</f>
        <v>#REF!</v>
      </c>
      <c r="AE1242" s="1858" t="e">
        <f>'Notes- SK Template'!#REF!</f>
        <v>#REF!</v>
      </c>
      <c r="AF1242" s="1858" t="e">
        <f>'Notes- SK Template'!#REF!</f>
        <v>#REF!</v>
      </c>
      <c r="AG1242" s="1858" t="e">
        <f>'Notes- SK Template'!#REF!</f>
        <v>#REF!</v>
      </c>
    </row>
    <row r="1245" spans="4:33" ht="14.25" customHeight="1">
      <c r="D1245" s="1735" t="s">
        <v>2634</v>
      </c>
      <c r="E1245" s="1735"/>
      <c r="F1245" s="1735"/>
      <c r="G1245" s="1735"/>
      <c r="H1245" s="1735"/>
      <c r="I1245" s="1735"/>
      <c r="J1245" s="1735"/>
      <c r="K1245" s="1735"/>
      <c r="L1245" s="1735"/>
      <c r="M1245" s="1735"/>
      <c r="N1245" s="1735"/>
      <c r="O1245" s="1735"/>
      <c r="P1245" s="1735"/>
      <c r="Q1245" s="1735"/>
      <c r="R1245" s="1735"/>
      <c r="S1245" s="1735"/>
      <c r="T1245" s="1735"/>
      <c r="U1245" s="1735"/>
      <c r="V1245" s="1735"/>
      <c r="W1245" s="1735"/>
      <c r="X1245" s="1735"/>
      <c r="Y1245" s="1735"/>
      <c r="Z1245" s="1735"/>
      <c r="AA1245" s="1735"/>
      <c r="AB1245" s="1735"/>
      <c r="AC1245" s="1735"/>
      <c r="AD1245" s="1735"/>
      <c r="AE1245" s="1735"/>
      <c r="AF1245" s="1735"/>
      <c r="AG1245" s="1735"/>
    </row>
    <row r="1247" spans="4:33" ht="14.25" customHeight="1">
      <c r="D1247" s="2181" t="s">
        <v>2298</v>
      </c>
      <c r="E1247" s="2457"/>
      <c r="F1247" s="2457"/>
      <c r="G1247" s="2457"/>
      <c r="H1247" s="2457"/>
      <c r="I1247" s="2457"/>
      <c r="J1247" s="2457"/>
      <c r="K1247" s="2457"/>
      <c r="L1247" s="2457"/>
      <c r="M1247" s="2457"/>
      <c r="N1247" s="2457"/>
      <c r="O1247" s="2457"/>
      <c r="P1247" s="2457"/>
      <c r="Q1247" s="2457"/>
      <c r="R1247" s="2457"/>
      <c r="S1247" s="2457"/>
      <c r="T1247" s="2457"/>
      <c r="U1247" s="2457"/>
      <c r="V1247" s="2457"/>
      <c r="W1247" s="2457"/>
      <c r="X1247" s="2457"/>
      <c r="Y1247" s="2457"/>
      <c r="Z1247" s="2457"/>
      <c r="AA1247" s="2457"/>
      <c r="AB1247" s="2457"/>
      <c r="AC1247" s="2457"/>
      <c r="AD1247" s="2457"/>
      <c r="AE1247" s="2457"/>
      <c r="AF1247" s="2457"/>
      <c r="AG1247" s="2457"/>
    </row>
    <row r="1248" spans="4:33" ht="14.25" customHeight="1">
      <c r="D1248" s="2457"/>
      <c r="E1248" s="2457"/>
      <c r="F1248" s="2457"/>
      <c r="G1248" s="2457"/>
      <c r="H1248" s="2457"/>
      <c r="I1248" s="2457"/>
      <c r="J1248" s="2457"/>
      <c r="K1248" s="2457"/>
      <c r="L1248" s="2457"/>
      <c r="M1248" s="2457"/>
      <c r="N1248" s="2457"/>
      <c r="O1248" s="2457"/>
      <c r="P1248" s="2457"/>
      <c r="Q1248" s="2457"/>
      <c r="R1248" s="2457"/>
      <c r="S1248" s="2457"/>
      <c r="T1248" s="2457"/>
      <c r="U1248" s="2457"/>
      <c r="V1248" s="2457"/>
      <c r="W1248" s="2457"/>
      <c r="X1248" s="2457"/>
      <c r="Y1248" s="2457"/>
      <c r="Z1248" s="2457"/>
      <c r="AA1248" s="2457"/>
      <c r="AB1248" s="2457"/>
      <c r="AC1248" s="2457"/>
      <c r="AD1248" s="2457"/>
      <c r="AE1248" s="2457"/>
      <c r="AF1248" s="2457"/>
      <c r="AG1248" s="2457"/>
    </row>
    <row r="1249" spans="1:33" ht="14.25" customHeight="1" thickBot="1"/>
    <row r="1250" spans="1:33" ht="14.25" customHeight="1" thickBot="1">
      <c r="A1250" s="605">
        <v>37</v>
      </c>
      <c r="D1250" s="1874" t="s">
        <v>1808</v>
      </c>
      <c r="E1250" s="1875"/>
      <c r="F1250" s="1875"/>
      <c r="G1250" s="1875"/>
      <c r="H1250" s="1875"/>
      <c r="I1250" s="1875"/>
      <c r="J1250" s="1875"/>
      <c r="K1250" s="1875"/>
      <c r="L1250" s="1875"/>
      <c r="M1250" s="1876"/>
      <c r="N1250" s="1697" t="s">
        <v>1809</v>
      </c>
      <c r="O1250" s="1698"/>
      <c r="P1250" s="1698"/>
      <c r="Q1250" s="1698"/>
      <c r="R1250" s="1698"/>
      <c r="S1250" s="1698"/>
      <c r="T1250" s="1698"/>
      <c r="U1250" s="1698"/>
      <c r="V1250" s="1698"/>
      <c r="W1250" s="1698"/>
      <c r="X1250" s="1697" t="s">
        <v>2094</v>
      </c>
      <c r="Y1250" s="1698"/>
      <c r="Z1250" s="1698"/>
      <c r="AA1250" s="1698"/>
      <c r="AB1250" s="1698"/>
      <c r="AC1250" s="1698"/>
      <c r="AD1250" s="1698"/>
      <c r="AE1250" s="1698"/>
      <c r="AF1250" s="1698"/>
      <c r="AG1250" s="1699"/>
    </row>
    <row r="1251" spans="1:33" ht="14.25" customHeight="1" thickBot="1">
      <c r="D1251" s="1874"/>
      <c r="E1251" s="1875"/>
      <c r="F1251" s="1875"/>
      <c r="G1251" s="1875"/>
      <c r="H1251" s="1875"/>
      <c r="I1251" s="1875"/>
      <c r="J1251" s="1875"/>
      <c r="K1251" s="1875"/>
      <c r="L1251" s="1875"/>
      <c r="M1251" s="1876"/>
      <c r="N1251" s="1700"/>
      <c r="O1251" s="1701"/>
      <c r="P1251" s="1701"/>
      <c r="Q1251" s="1701"/>
      <c r="R1251" s="1701"/>
      <c r="S1251" s="1701"/>
      <c r="T1251" s="1701"/>
      <c r="U1251" s="1701"/>
      <c r="V1251" s="1701"/>
      <c r="W1251" s="1701"/>
      <c r="X1251" s="1700"/>
      <c r="Y1251" s="1701"/>
      <c r="Z1251" s="1701"/>
      <c r="AA1251" s="1701"/>
      <c r="AB1251" s="1701"/>
      <c r="AC1251" s="1701"/>
      <c r="AD1251" s="1701"/>
      <c r="AE1251" s="1701"/>
      <c r="AF1251" s="1701"/>
      <c r="AG1251" s="1702"/>
    </row>
    <row r="1252" spans="1:33" s="597" customFormat="1" ht="27" customHeight="1">
      <c r="A1252" s="641"/>
      <c r="D1252" s="2471" t="s">
        <v>2299</v>
      </c>
      <c r="E1252" s="2472"/>
      <c r="F1252" s="2472"/>
      <c r="G1252" s="2472"/>
      <c r="H1252" s="2472"/>
      <c r="I1252" s="2472"/>
      <c r="J1252" s="2472"/>
      <c r="K1252" s="2472"/>
      <c r="L1252" s="2472"/>
      <c r="M1252" s="2473"/>
      <c r="N1252" s="1880" t="e">
        <f>'Notes- SK Template'!#REF!</f>
        <v>#REF!</v>
      </c>
      <c r="O1252" s="1880" t="e">
        <f>'Notes- SK Template'!#REF!</f>
        <v>#REF!</v>
      </c>
      <c r="P1252" s="1880" t="e">
        <f>'Notes- SK Template'!#REF!</f>
        <v>#REF!</v>
      </c>
      <c r="Q1252" s="1880" t="e">
        <f>'Notes- SK Template'!#REF!</f>
        <v>#REF!</v>
      </c>
      <c r="R1252" s="1880" t="e">
        <f>'Notes- SK Template'!#REF!</f>
        <v>#REF!</v>
      </c>
      <c r="S1252" s="1880" t="e">
        <f>'Notes- SK Template'!#REF!</f>
        <v>#REF!</v>
      </c>
      <c r="T1252" s="1880" t="e">
        <f>'Notes- SK Template'!#REF!</f>
        <v>#REF!</v>
      </c>
      <c r="U1252" s="1880" t="e">
        <f>'Notes- SK Template'!#REF!</f>
        <v>#REF!</v>
      </c>
      <c r="V1252" s="1880" t="e">
        <f>'Notes- SK Template'!#REF!</f>
        <v>#REF!</v>
      </c>
      <c r="W1252" s="1880" t="e">
        <f>'Notes- SK Template'!#REF!</f>
        <v>#REF!</v>
      </c>
      <c r="X1252" s="1880" t="e">
        <f>'Notes- SK Template'!#REF!</f>
        <v>#REF!</v>
      </c>
      <c r="Y1252" s="1880" t="e">
        <f>'Notes- SK Template'!#REF!</f>
        <v>#REF!</v>
      </c>
      <c r="Z1252" s="1880" t="e">
        <f>'Notes- SK Template'!#REF!</f>
        <v>#REF!</v>
      </c>
      <c r="AA1252" s="1880" t="e">
        <f>'Notes- SK Template'!#REF!</f>
        <v>#REF!</v>
      </c>
      <c r="AB1252" s="1880" t="e">
        <f>'Notes- SK Template'!#REF!</f>
        <v>#REF!</v>
      </c>
      <c r="AC1252" s="1880" t="e">
        <f>'Notes- SK Template'!#REF!</f>
        <v>#REF!</v>
      </c>
      <c r="AD1252" s="1880" t="e">
        <f>'Notes- SK Template'!#REF!</f>
        <v>#REF!</v>
      </c>
      <c r="AE1252" s="1880" t="e">
        <f>'Notes- SK Template'!#REF!</f>
        <v>#REF!</v>
      </c>
      <c r="AF1252" s="1880" t="e">
        <f>'Notes- SK Template'!#REF!</f>
        <v>#REF!</v>
      </c>
      <c r="AG1252" s="1880" t="e">
        <f>'Notes- SK Template'!#REF!</f>
        <v>#REF!</v>
      </c>
    </row>
    <row r="1253" spans="1:33" s="597" customFormat="1" ht="27" customHeight="1">
      <c r="A1253" s="641"/>
      <c r="D1253" s="1681" t="e">
        <f>'Notes- SK Template'!#REF!</f>
        <v>#REF!</v>
      </c>
      <c r="E1253" s="1681" t="e">
        <f>'Notes- SK Template'!#REF!</f>
        <v>#REF!</v>
      </c>
      <c r="F1253" s="1681" t="e">
        <f>'Notes- SK Template'!#REF!</f>
        <v>#REF!</v>
      </c>
      <c r="G1253" s="1681" t="e">
        <f>'Notes- SK Template'!#REF!</f>
        <v>#REF!</v>
      </c>
      <c r="H1253" s="1681" t="e">
        <f>'Notes- SK Template'!#REF!</f>
        <v>#REF!</v>
      </c>
      <c r="I1253" s="1681" t="e">
        <f>'Notes- SK Template'!#REF!</f>
        <v>#REF!</v>
      </c>
      <c r="J1253" s="1681" t="e">
        <f>'Notes- SK Template'!#REF!</f>
        <v>#REF!</v>
      </c>
      <c r="K1253" s="1681" t="e">
        <f>'Notes- SK Template'!#REF!</f>
        <v>#REF!</v>
      </c>
      <c r="L1253" s="1681" t="e">
        <f>'Notes- SK Template'!#REF!</f>
        <v>#REF!</v>
      </c>
      <c r="M1253" s="1681" t="e">
        <f>'Notes- SK Template'!#REF!</f>
        <v>#REF!</v>
      </c>
      <c r="N1253" s="1729" t="e">
        <f>'Notes- SK Template'!#REF!</f>
        <v>#REF!</v>
      </c>
      <c r="O1253" s="1729" t="e">
        <f>'Notes- SK Template'!#REF!</f>
        <v>#REF!</v>
      </c>
      <c r="P1253" s="1729" t="e">
        <f>'Notes- SK Template'!#REF!</f>
        <v>#REF!</v>
      </c>
      <c r="Q1253" s="1729" t="e">
        <f>'Notes- SK Template'!#REF!</f>
        <v>#REF!</v>
      </c>
      <c r="R1253" s="1729" t="e">
        <f>'Notes- SK Template'!#REF!</f>
        <v>#REF!</v>
      </c>
      <c r="S1253" s="1729" t="e">
        <f>'Notes- SK Template'!#REF!</f>
        <v>#REF!</v>
      </c>
      <c r="T1253" s="1729" t="e">
        <f>'Notes- SK Template'!#REF!</f>
        <v>#REF!</v>
      </c>
      <c r="U1253" s="1729" t="e">
        <f>'Notes- SK Template'!#REF!</f>
        <v>#REF!</v>
      </c>
      <c r="V1253" s="1729" t="e">
        <f>'Notes- SK Template'!#REF!</f>
        <v>#REF!</v>
      </c>
      <c r="W1253" s="1729" t="e">
        <f>'Notes- SK Template'!#REF!</f>
        <v>#REF!</v>
      </c>
      <c r="X1253" s="1729" t="e">
        <f>'Notes- SK Template'!#REF!</f>
        <v>#REF!</v>
      </c>
      <c r="Y1253" s="1729" t="e">
        <f>'Notes- SK Template'!#REF!</f>
        <v>#REF!</v>
      </c>
      <c r="Z1253" s="1729" t="e">
        <f>'Notes- SK Template'!#REF!</f>
        <v>#REF!</v>
      </c>
      <c r="AA1253" s="1729" t="e">
        <f>'Notes- SK Template'!#REF!</f>
        <v>#REF!</v>
      </c>
      <c r="AB1253" s="1729" t="e">
        <f>'Notes- SK Template'!#REF!</f>
        <v>#REF!</v>
      </c>
      <c r="AC1253" s="1729" t="e">
        <f>'Notes- SK Template'!#REF!</f>
        <v>#REF!</v>
      </c>
      <c r="AD1253" s="1729" t="e">
        <f>'Notes- SK Template'!#REF!</f>
        <v>#REF!</v>
      </c>
      <c r="AE1253" s="1729" t="e">
        <f>'Notes- SK Template'!#REF!</f>
        <v>#REF!</v>
      </c>
      <c r="AF1253" s="1729" t="e">
        <f>'Notes- SK Template'!#REF!</f>
        <v>#REF!</v>
      </c>
      <c r="AG1253" s="1729" t="e">
        <f>'Notes- SK Template'!#REF!</f>
        <v>#REF!</v>
      </c>
    </row>
    <row r="1254" spans="1:33" s="597" customFormat="1" ht="27" customHeight="1">
      <c r="A1254" s="641"/>
      <c r="D1254" s="1681" t="e">
        <f>'Notes- SK Template'!#REF!</f>
        <v>#REF!</v>
      </c>
      <c r="E1254" s="1681" t="e">
        <f>'Notes- SK Template'!#REF!</f>
        <v>#REF!</v>
      </c>
      <c r="F1254" s="1681" t="e">
        <f>'Notes- SK Template'!#REF!</f>
        <v>#REF!</v>
      </c>
      <c r="G1254" s="1681" t="e">
        <f>'Notes- SK Template'!#REF!</f>
        <v>#REF!</v>
      </c>
      <c r="H1254" s="1681" t="e">
        <f>'Notes- SK Template'!#REF!</f>
        <v>#REF!</v>
      </c>
      <c r="I1254" s="1681" t="e">
        <f>'Notes- SK Template'!#REF!</f>
        <v>#REF!</v>
      </c>
      <c r="J1254" s="1681" t="e">
        <f>'Notes- SK Template'!#REF!</f>
        <v>#REF!</v>
      </c>
      <c r="K1254" s="1681" t="e">
        <f>'Notes- SK Template'!#REF!</f>
        <v>#REF!</v>
      </c>
      <c r="L1254" s="1681" t="e">
        <f>'Notes- SK Template'!#REF!</f>
        <v>#REF!</v>
      </c>
      <c r="M1254" s="1681" t="e">
        <f>'Notes- SK Template'!#REF!</f>
        <v>#REF!</v>
      </c>
      <c r="N1254" s="1729" t="e">
        <f>'Notes- SK Template'!#REF!</f>
        <v>#REF!</v>
      </c>
      <c r="O1254" s="1729" t="e">
        <f>'Notes- SK Template'!#REF!</f>
        <v>#REF!</v>
      </c>
      <c r="P1254" s="1729" t="e">
        <f>'Notes- SK Template'!#REF!</f>
        <v>#REF!</v>
      </c>
      <c r="Q1254" s="1729" t="e">
        <f>'Notes- SK Template'!#REF!</f>
        <v>#REF!</v>
      </c>
      <c r="R1254" s="1729" t="e">
        <f>'Notes- SK Template'!#REF!</f>
        <v>#REF!</v>
      </c>
      <c r="S1254" s="1729" t="e">
        <f>'Notes- SK Template'!#REF!</f>
        <v>#REF!</v>
      </c>
      <c r="T1254" s="1729" t="e">
        <f>'Notes- SK Template'!#REF!</f>
        <v>#REF!</v>
      </c>
      <c r="U1254" s="1729" t="e">
        <f>'Notes- SK Template'!#REF!</f>
        <v>#REF!</v>
      </c>
      <c r="V1254" s="1729" t="e">
        <f>'Notes- SK Template'!#REF!</f>
        <v>#REF!</v>
      </c>
      <c r="W1254" s="1729" t="e">
        <f>'Notes- SK Template'!#REF!</f>
        <v>#REF!</v>
      </c>
      <c r="X1254" s="1729" t="e">
        <f>'Notes- SK Template'!#REF!</f>
        <v>#REF!</v>
      </c>
      <c r="Y1254" s="1729" t="e">
        <f>'Notes- SK Template'!#REF!</f>
        <v>#REF!</v>
      </c>
      <c r="Z1254" s="1729" t="e">
        <f>'Notes- SK Template'!#REF!</f>
        <v>#REF!</v>
      </c>
      <c r="AA1254" s="1729" t="e">
        <f>'Notes- SK Template'!#REF!</f>
        <v>#REF!</v>
      </c>
      <c r="AB1254" s="1729" t="e">
        <f>'Notes- SK Template'!#REF!</f>
        <v>#REF!</v>
      </c>
      <c r="AC1254" s="1729" t="e">
        <f>'Notes- SK Template'!#REF!</f>
        <v>#REF!</v>
      </c>
      <c r="AD1254" s="1729" t="e">
        <f>'Notes- SK Template'!#REF!</f>
        <v>#REF!</v>
      </c>
      <c r="AE1254" s="1729" t="e">
        <f>'Notes- SK Template'!#REF!</f>
        <v>#REF!</v>
      </c>
      <c r="AF1254" s="1729" t="e">
        <f>'Notes- SK Template'!#REF!</f>
        <v>#REF!</v>
      </c>
      <c r="AG1254" s="1729" t="e">
        <f>'Notes- SK Template'!#REF!</f>
        <v>#REF!</v>
      </c>
    </row>
    <row r="1255" spans="1:33" s="597" customFormat="1" ht="27" customHeight="1">
      <c r="A1255" s="641"/>
      <c r="D1255" s="2404" t="s">
        <v>2300</v>
      </c>
      <c r="E1255" s="2404"/>
      <c r="F1255" s="2404"/>
      <c r="G1255" s="2404"/>
      <c r="H1255" s="2404"/>
      <c r="I1255" s="2404"/>
      <c r="J1255" s="2404"/>
      <c r="K1255" s="2404"/>
      <c r="L1255" s="2404"/>
      <c r="M1255" s="2404"/>
      <c r="N1255" s="1757" t="e">
        <f>'Notes- SK Template'!#REF!</f>
        <v>#REF!</v>
      </c>
      <c r="O1255" s="1757" t="e">
        <f>'Notes- SK Template'!#REF!</f>
        <v>#REF!</v>
      </c>
      <c r="P1255" s="1757" t="e">
        <f>'Notes- SK Template'!#REF!</f>
        <v>#REF!</v>
      </c>
      <c r="Q1255" s="1757" t="e">
        <f>'Notes- SK Template'!#REF!</f>
        <v>#REF!</v>
      </c>
      <c r="R1255" s="1757" t="e">
        <f>'Notes- SK Template'!#REF!</f>
        <v>#REF!</v>
      </c>
      <c r="S1255" s="1757" t="e">
        <f>'Notes- SK Template'!#REF!</f>
        <v>#REF!</v>
      </c>
      <c r="T1255" s="1757" t="e">
        <f>'Notes- SK Template'!#REF!</f>
        <v>#REF!</v>
      </c>
      <c r="U1255" s="1757" t="e">
        <f>'Notes- SK Template'!#REF!</f>
        <v>#REF!</v>
      </c>
      <c r="V1255" s="1757" t="e">
        <f>'Notes- SK Template'!#REF!</f>
        <v>#REF!</v>
      </c>
      <c r="W1255" s="1757" t="e">
        <f>'Notes- SK Template'!#REF!</f>
        <v>#REF!</v>
      </c>
      <c r="X1255" s="1757" t="e">
        <f>'Notes- SK Template'!#REF!</f>
        <v>#REF!</v>
      </c>
      <c r="Y1255" s="1757" t="e">
        <f>'Notes- SK Template'!#REF!</f>
        <v>#REF!</v>
      </c>
      <c r="Z1255" s="1757" t="e">
        <f>'Notes- SK Template'!#REF!</f>
        <v>#REF!</v>
      </c>
      <c r="AA1255" s="1757" t="e">
        <f>'Notes- SK Template'!#REF!</f>
        <v>#REF!</v>
      </c>
      <c r="AB1255" s="1757" t="e">
        <f>'Notes- SK Template'!#REF!</f>
        <v>#REF!</v>
      </c>
      <c r="AC1255" s="1757" t="e">
        <f>'Notes- SK Template'!#REF!</f>
        <v>#REF!</v>
      </c>
      <c r="AD1255" s="1757" t="e">
        <f>'Notes- SK Template'!#REF!</f>
        <v>#REF!</v>
      </c>
      <c r="AE1255" s="1757" t="e">
        <f>'Notes- SK Template'!#REF!</f>
        <v>#REF!</v>
      </c>
      <c r="AF1255" s="1757" t="e">
        <f>'Notes- SK Template'!#REF!</f>
        <v>#REF!</v>
      </c>
      <c r="AG1255" s="1757" t="e">
        <f>'Notes- SK Template'!#REF!</f>
        <v>#REF!</v>
      </c>
    </row>
    <row r="1256" spans="1:33" s="597" customFormat="1" ht="27" customHeight="1">
      <c r="A1256" s="641"/>
      <c r="D1256" s="1681" t="e">
        <f>'Notes- SK Template'!#REF!</f>
        <v>#REF!</v>
      </c>
      <c r="E1256" s="1681" t="e">
        <f>'Notes- SK Template'!#REF!</f>
        <v>#REF!</v>
      </c>
      <c r="F1256" s="1681" t="e">
        <f>'Notes- SK Template'!#REF!</f>
        <v>#REF!</v>
      </c>
      <c r="G1256" s="1681" t="e">
        <f>'Notes- SK Template'!#REF!</f>
        <v>#REF!</v>
      </c>
      <c r="H1256" s="1681" t="e">
        <f>'Notes- SK Template'!#REF!</f>
        <v>#REF!</v>
      </c>
      <c r="I1256" s="1681" t="e">
        <f>'Notes- SK Template'!#REF!</f>
        <v>#REF!</v>
      </c>
      <c r="J1256" s="1681" t="e">
        <f>'Notes- SK Template'!#REF!</f>
        <v>#REF!</v>
      </c>
      <c r="K1256" s="1681" t="e">
        <f>'Notes- SK Template'!#REF!</f>
        <v>#REF!</v>
      </c>
      <c r="L1256" s="1681" t="e">
        <f>'Notes- SK Template'!#REF!</f>
        <v>#REF!</v>
      </c>
      <c r="M1256" s="1681" t="e">
        <f>'Notes- SK Template'!#REF!</f>
        <v>#REF!</v>
      </c>
      <c r="N1256" s="1729" t="e">
        <f>'Notes- SK Template'!#REF!</f>
        <v>#REF!</v>
      </c>
      <c r="O1256" s="1729" t="e">
        <f>'Notes- SK Template'!#REF!</f>
        <v>#REF!</v>
      </c>
      <c r="P1256" s="1729" t="e">
        <f>'Notes- SK Template'!#REF!</f>
        <v>#REF!</v>
      </c>
      <c r="Q1256" s="1729" t="e">
        <f>'Notes- SK Template'!#REF!</f>
        <v>#REF!</v>
      </c>
      <c r="R1256" s="1729" t="e">
        <f>'Notes- SK Template'!#REF!</f>
        <v>#REF!</v>
      </c>
      <c r="S1256" s="1729" t="e">
        <f>'Notes- SK Template'!#REF!</f>
        <v>#REF!</v>
      </c>
      <c r="T1256" s="1729" t="e">
        <f>'Notes- SK Template'!#REF!</f>
        <v>#REF!</v>
      </c>
      <c r="U1256" s="1729" t="e">
        <f>'Notes- SK Template'!#REF!</f>
        <v>#REF!</v>
      </c>
      <c r="V1256" s="1729" t="e">
        <f>'Notes- SK Template'!#REF!</f>
        <v>#REF!</v>
      </c>
      <c r="W1256" s="1729" t="e">
        <f>'Notes- SK Template'!#REF!</f>
        <v>#REF!</v>
      </c>
      <c r="X1256" s="1729" t="e">
        <f>'Notes- SK Template'!#REF!</f>
        <v>#REF!</v>
      </c>
      <c r="Y1256" s="1729" t="e">
        <f>'Notes- SK Template'!#REF!</f>
        <v>#REF!</v>
      </c>
      <c r="Z1256" s="1729" t="e">
        <f>'Notes- SK Template'!#REF!</f>
        <v>#REF!</v>
      </c>
      <c r="AA1256" s="1729" t="e">
        <f>'Notes- SK Template'!#REF!</f>
        <v>#REF!</v>
      </c>
      <c r="AB1256" s="1729" t="e">
        <f>'Notes- SK Template'!#REF!</f>
        <v>#REF!</v>
      </c>
      <c r="AC1256" s="1729" t="e">
        <f>'Notes- SK Template'!#REF!</f>
        <v>#REF!</v>
      </c>
      <c r="AD1256" s="1729" t="e">
        <f>'Notes- SK Template'!#REF!</f>
        <v>#REF!</v>
      </c>
      <c r="AE1256" s="1729" t="e">
        <f>'Notes- SK Template'!#REF!</f>
        <v>#REF!</v>
      </c>
      <c r="AF1256" s="1729" t="e">
        <f>'Notes- SK Template'!#REF!</f>
        <v>#REF!</v>
      </c>
      <c r="AG1256" s="1729" t="e">
        <f>'Notes- SK Template'!#REF!</f>
        <v>#REF!</v>
      </c>
    </row>
    <row r="1257" spans="1:33" s="597" customFormat="1" ht="27" customHeight="1">
      <c r="A1257" s="641"/>
      <c r="D1257" s="1681" t="e">
        <f>'Notes- SK Template'!#REF!</f>
        <v>#REF!</v>
      </c>
      <c r="E1257" s="1681" t="e">
        <f>'Notes- SK Template'!#REF!</f>
        <v>#REF!</v>
      </c>
      <c r="F1257" s="1681" t="e">
        <f>'Notes- SK Template'!#REF!</f>
        <v>#REF!</v>
      </c>
      <c r="G1257" s="1681" t="e">
        <f>'Notes- SK Template'!#REF!</f>
        <v>#REF!</v>
      </c>
      <c r="H1257" s="1681" t="e">
        <f>'Notes- SK Template'!#REF!</f>
        <v>#REF!</v>
      </c>
      <c r="I1257" s="1681" t="e">
        <f>'Notes- SK Template'!#REF!</f>
        <v>#REF!</v>
      </c>
      <c r="J1257" s="1681" t="e">
        <f>'Notes- SK Template'!#REF!</f>
        <v>#REF!</v>
      </c>
      <c r="K1257" s="1681" t="e">
        <f>'Notes- SK Template'!#REF!</f>
        <v>#REF!</v>
      </c>
      <c r="L1257" s="1681" t="e">
        <f>'Notes- SK Template'!#REF!</f>
        <v>#REF!</v>
      </c>
      <c r="M1257" s="1681" t="e">
        <f>'Notes- SK Template'!#REF!</f>
        <v>#REF!</v>
      </c>
      <c r="N1257" s="1757" t="e">
        <f>'Notes- SK Template'!#REF!</f>
        <v>#REF!</v>
      </c>
      <c r="O1257" s="1757" t="e">
        <f>'Notes- SK Template'!#REF!</f>
        <v>#REF!</v>
      </c>
      <c r="P1257" s="1757" t="e">
        <f>'Notes- SK Template'!#REF!</f>
        <v>#REF!</v>
      </c>
      <c r="Q1257" s="1757" t="e">
        <f>'Notes- SK Template'!#REF!</f>
        <v>#REF!</v>
      </c>
      <c r="R1257" s="1757" t="e">
        <f>'Notes- SK Template'!#REF!</f>
        <v>#REF!</v>
      </c>
      <c r="S1257" s="1757" t="e">
        <f>'Notes- SK Template'!#REF!</f>
        <v>#REF!</v>
      </c>
      <c r="T1257" s="1757" t="e">
        <f>'Notes- SK Template'!#REF!</f>
        <v>#REF!</v>
      </c>
      <c r="U1257" s="1757" t="e">
        <f>'Notes- SK Template'!#REF!</f>
        <v>#REF!</v>
      </c>
      <c r="V1257" s="1757" t="e">
        <f>'Notes- SK Template'!#REF!</f>
        <v>#REF!</v>
      </c>
      <c r="W1257" s="1757" t="e">
        <f>'Notes- SK Template'!#REF!</f>
        <v>#REF!</v>
      </c>
      <c r="X1257" s="1757" t="e">
        <f>'Notes- SK Template'!#REF!</f>
        <v>#REF!</v>
      </c>
      <c r="Y1257" s="1757" t="e">
        <f>'Notes- SK Template'!#REF!</f>
        <v>#REF!</v>
      </c>
      <c r="Z1257" s="1757" t="e">
        <f>'Notes- SK Template'!#REF!</f>
        <v>#REF!</v>
      </c>
      <c r="AA1257" s="1757" t="e">
        <f>'Notes- SK Template'!#REF!</f>
        <v>#REF!</v>
      </c>
      <c r="AB1257" s="1757" t="e">
        <f>'Notes- SK Template'!#REF!</f>
        <v>#REF!</v>
      </c>
      <c r="AC1257" s="1757" t="e">
        <f>'Notes- SK Template'!#REF!</f>
        <v>#REF!</v>
      </c>
      <c r="AD1257" s="1757" t="e">
        <f>'Notes- SK Template'!#REF!</f>
        <v>#REF!</v>
      </c>
      <c r="AE1257" s="1757" t="e">
        <f>'Notes- SK Template'!#REF!</f>
        <v>#REF!</v>
      </c>
      <c r="AF1257" s="1757" t="e">
        <f>'Notes- SK Template'!#REF!</f>
        <v>#REF!</v>
      </c>
      <c r="AG1257" s="1757" t="e">
        <f>'Notes- SK Template'!#REF!</f>
        <v>#REF!</v>
      </c>
    </row>
    <row r="1258" spans="1:33" s="597" customFormat="1" ht="27" customHeight="1">
      <c r="A1258" s="641"/>
      <c r="D1258" s="1681" t="e">
        <f>'Notes- SK Template'!#REF!</f>
        <v>#REF!</v>
      </c>
      <c r="E1258" s="1681" t="e">
        <f>'Notes- SK Template'!#REF!</f>
        <v>#REF!</v>
      </c>
      <c r="F1258" s="1681" t="e">
        <f>'Notes- SK Template'!#REF!</f>
        <v>#REF!</v>
      </c>
      <c r="G1258" s="1681" t="e">
        <f>'Notes- SK Template'!#REF!</f>
        <v>#REF!</v>
      </c>
      <c r="H1258" s="1681" t="e">
        <f>'Notes- SK Template'!#REF!</f>
        <v>#REF!</v>
      </c>
      <c r="I1258" s="1681" t="e">
        <f>'Notes- SK Template'!#REF!</f>
        <v>#REF!</v>
      </c>
      <c r="J1258" s="1681" t="e">
        <f>'Notes- SK Template'!#REF!</f>
        <v>#REF!</v>
      </c>
      <c r="K1258" s="1681" t="e">
        <f>'Notes- SK Template'!#REF!</f>
        <v>#REF!</v>
      </c>
      <c r="L1258" s="1681" t="e">
        <f>'Notes- SK Template'!#REF!</f>
        <v>#REF!</v>
      </c>
      <c r="M1258" s="1681" t="e">
        <f>'Notes- SK Template'!#REF!</f>
        <v>#REF!</v>
      </c>
      <c r="N1258" s="1729" t="e">
        <f>'Notes- SK Template'!#REF!</f>
        <v>#REF!</v>
      </c>
      <c r="O1258" s="1729" t="e">
        <f>'Notes- SK Template'!#REF!</f>
        <v>#REF!</v>
      </c>
      <c r="P1258" s="1729" t="e">
        <f>'Notes- SK Template'!#REF!</f>
        <v>#REF!</v>
      </c>
      <c r="Q1258" s="1729" t="e">
        <f>'Notes- SK Template'!#REF!</f>
        <v>#REF!</v>
      </c>
      <c r="R1258" s="1729" t="e">
        <f>'Notes- SK Template'!#REF!</f>
        <v>#REF!</v>
      </c>
      <c r="S1258" s="1729" t="e">
        <f>'Notes- SK Template'!#REF!</f>
        <v>#REF!</v>
      </c>
      <c r="T1258" s="1729" t="e">
        <f>'Notes- SK Template'!#REF!</f>
        <v>#REF!</v>
      </c>
      <c r="U1258" s="1729" t="e">
        <f>'Notes- SK Template'!#REF!</f>
        <v>#REF!</v>
      </c>
      <c r="V1258" s="1729" t="e">
        <f>'Notes- SK Template'!#REF!</f>
        <v>#REF!</v>
      </c>
      <c r="W1258" s="1729" t="e">
        <f>'Notes- SK Template'!#REF!</f>
        <v>#REF!</v>
      </c>
      <c r="X1258" s="1729" t="e">
        <f>'Notes- SK Template'!#REF!</f>
        <v>#REF!</v>
      </c>
      <c r="Y1258" s="1729" t="e">
        <f>'Notes- SK Template'!#REF!</f>
        <v>#REF!</v>
      </c>
      <c r="Z1258" s="1729" t="e">
        <f>'Notes- SK Template'!#REF!</f>
        <v>#REF!</v>
      </c>
      <c r="AA1258" s="1729" t="e">
        <f>'Notes- SK Template'!#REF!</f>
        <v>#REF!</v>
      </c>
      <c r="AB1258" s="1729" t="e">
        <f>'Notes- SK Template'!#REF!</f>
        <v>#REF!</v>
      </c>
      <c r="AC1258" s="1729" t="e">
        <f>'Notes- SK Template'!#REF!</f>
        <v>#REF!</v>
      </c>
      <c r="AD1258" s="1729" t="e">
        <f>'Notes- SK Template'!#REF!</f>
        <v>#REF!</v>
      </c>
      <c r="AE1258" s="1729" t="e">
        <f>'Notes- SK Template'!#REF!</f>
        <v>#REF!</v>
      </c>
      <c r="AF1258" s="1729" t="e">
        <f>'Notes- SK Template'!#REF!</f>
        <v>#REF!</v>
      </c>
      <c r="AG1258" s="1729" t="e">
        <f>'Notes- SK Template'!#REF!</f>
        <v>#REF!</v>
      </c>
    </row>
    <row r="1259" spans="1:33" s="597" customFormat="1" ht="27" customHeight="1">
      <c r="A1259" s="641"/>
      <c r="D1259" s="2404" t="s">
        <v>2301</v>
      </c>
      <c r="E1259" s="2404"/>
      <c r="F1259" s="2404"/>
      <c r="G1259" s="2404"/>
      <c r="H1259" s="2404"/>
      <c r="I1259" s="2404"/>
      <c r="J1259" s="2404"/>
      <c r="K1259" s="2404"/>
      <c r="L1259" s="2404"/>
      <c r="M1259" s="2404"/>
      <c r="N1259" s="1729" t="e">
        <f>'Notes- SK Template'!#REF!</f>
        <v>#REF!</v>
      </c>
      <c r="O1259" s="1729" t="e">
        <f>'Notes- SK Template'!#REF!</f>
        <v>#REF!</v>
      </c>
      <c r="P1259" s="1729" t="e">
        <f>'Notes- SK Template'!#REF!</f>
        <v>#REF!</v>
      </c>
      <c r="Q1259" s="1729" t="e">
        <f>'Notes- SK Template'!#REF!</f>
        <v>#REF!</v>
      </c>
      <c r="R1259" s="1729" t="e">
        <f>'Notes- SK Template'!#REF!</f>
        <v>#REF!</v>
      </c>
      <c r="S1259" s="1729" t="e">
        <f>'Notes- SK Template'!#REF!</f>
        <v>#REF!</v>
      </c>
      <c r="T1259" s="1729" t="e">
        <f>'Notes- SK Template'!#REF!</f>
        <v>#REF!</v>
      </c>
      <c r="U1259" s="1729" t="e">
        <f>'Notes- SK Template'!#REF!</f>
        <v>#REF!</v>
      </c>
      <c r="V1259" s="1729" t="e">
        <f>'Notes- SK Template'!#REF!</f>
        <v>#REF!</v>
      </c>
      <c r="W1259" s="1729" t="e">
        <f>'Notes- SK Template'!#REF!</f>
        <v>#REF!</v>
      </c>
      <c r="X1259" s="1729" t="e">
        <f>'Notes- SK Template'!#REF!</f>
        <v>#REF!</v>
      </c>
      <c r="Y1259" s="1729" t="e">
        <f>'Notes- SK Template'!#REF!</f>
        <v>#REF!</v>
      </c>
      <c r="Z1259" s="1729" t="e">
        <f>'Notes- SK Template'!#REF!</f>
        <v>#REF!</v>
      </c>
      <c r="AA1259" s="1729" t="e">
        <f>'Notes- SK Template'!#REF!</f>
        <v>#REF!</v>
      </c>
      <c r="AB1259" s="1729" t="e">
        <f>'Notes- SK Template'!#REF!</f>
        <v>#REF!</v>
      </c>
      <c r="AC1259" s="1729" t="e">
        <f>'Notes- SK Template'!#REF!</f>
        <v>#REF!</v>
      </c>
      <c r="AD1259" s="1729" t="e">
        <f>'Notes- SK Template'!#REF!</f>
        <v>#REF!</v>
      </c>
      <c r="AE1259" s="1729" t="e">
        <f>'Notes- SK Template'!#REF!</f>
        <v>#REF!</v>
      </c>
      <c r="AF1259" s="1729" t="e">
        <f>'Notes- SK Template'!#REF!</f>
        <v>#REF!</v>
      </c>
      <c r="AG1259" s="1729" t="e">
        <f>'Notes- SK Template'!#REF!</f>
        <v>#REF!</v>
      </c>
    </row>
    <row r="1260" spans="1:33" s="597" customFormat="1" ht="27" customHeight="1">
      <c r="A1260" s="641"/>
      <c r="D1260" s="2482" t="s">
        <v>2302</v>
      </c>
      <c r="E1260" s="2482"/>
      <c r="F1260" s="2482"/>
      <c r="G1260" s="2482"/>
      <c r="H1260" s="2482"/>
      <c r="I1260" s="2482"/>
      <c r="J1260" s="2482"/>
      <c r="K1260" s="2482"/>
      <c r="L1260" s="2482"/>
      <c r="M1260" s="2482"/>
      <c r="N1260" s="1729" t="e">
        <f>'Notes- SK Template'!#REF!</f>
        <v>#REF!</v>
      </c>
      <c r="O1260" s="1729" t="e">
        <f>'Notes- SK Template'!#REF!</f>
        <v>#REF!</v>
      </c>
      <c r="P1260" s="1729" t="e">
        <f>'Notes- SK Template'!#REF!</f>
        <v>#REF!</v>
      </c>
      <c r="Q1260" s="1729" t="e">
        <f>'Notes- SK Template'!#REF!</f>
        <v>#REF!</v>
      </c>
      <c r="R1260" s="1729" t="e">
        <f>'Notes- SK Template'!#REF!</f>
        <v>#REF!</v>
      </c>
      <c r="S1260" s="1729" t="e">
        <f>'Notes- SK Template'!#REF!</f>
        <v>#REF!</v>
      </c>
      <c r="T1260" s="1729" t="e">
        <f>'Notes- SK Template'!#REF!</f>
        <v>#REF!</v>
      </c>
      <c r="U1260" s="1729" t="e">
        <f>'Notes- SK Template'!#REF!</f>
        <v>#REF!</v>
      </c>
      <c r="V1260" s="1729" t="e">
        <f>'Notes- SK Template'!#REF!</f>
        <v>#REF!</v>
      </c>
      <c r="W1260" s="1729" t="e">
        <f>'Notes- SK Template'!#REF!</f>
        <v>#REF!</v>
      </c>
      <c r="X1260" s="1729" t="e">
        <f>'Notes- SK Template'!#REF!</f>
        <v>#REF!</v>
      </c>
      <c r="Y1260" s="1729" t="e">
        <f>'Notes- SK Template'!#REF!</f>
        <v>#REF!</v>
      </c>
      <c r="Z1260" s="1729" t="e">
        <f>'Notes- SK Template'!#REF!</f>
        <v>#REF!</v>
      </c>
      <c r="AA1260" s="1729" t="e">
        <f>'Notes- SK Template'!#REF!</f>
        <v>#REF!</v>
      </c>
      <c r="AB1260" s="1729" t="e">
        <f>'Notes- SK Template'!#REF!</f>
        <v>#REF!</v>
      </c>
      <c r="AC1260" s="1729" t="e">
        <f>'Notes- SK Template'!#REF!</f>
        <v>#REF!</v>
      </c>
      <c r="AD1260" s="1729" t="e">
        <f>'Notes- SK Template'!#REF!</f>
        <v>#REF!</v>
      </c>
      <c r="AE1260" s="1729" t="e">
        <f>'Notes- SK Template'!#REF!</f>
        <v>#REF!</v>
      </c>
      <c r="AF1260" s="1729" t="e">
        <f>'Notes- SK Template'!#REF!</f>
        <v>#REF!</v>
      </c>
      <c r="AG1260" s="1729" t="e">
        <f>'Notes- SK Template'!#REF!</f>
        <v>#REF!</v>
      </c>
    </row>
    <row r="1261" spans="1:33" s="597" customFormat="1" ht="27" customHeight="1">
      <c r="A1261" s="641"/>
      <c r="D1261" s="2309" t="s">
        <v>2303</v>
      </c>
      <c r="E1261" s="1681"/>
      <c r="F1261" s="1681"/>
      <c r="G1261" s="1681"/>
      <c r="H1261" s="1681"/>
      <c r="I1261" s="1681"/>
      <c r="J1261" s="1681"/>
      <c r="K1261" s="1681"/>
      <c r="L1261" s="1681"/>
      <c r="M1261" s="1681"/>
      <c r="N1261" s="1729" t="e">
        <f>'Notes- SK Template'!#REF!</f>
        <v>#REF!</v>
      </c>
      <c r="O1261" s="1729" t="e">
        <f>'Notes- SK Template'!#REF!</f>
        <v>#REF!</v>
      </c>
      <c r="P1261" s="1729" t="e">
        <f>'Notes- SK Template'!#REF!</f>
        <v>#REF!</v>
      </c>
      <c r="Q1261" s="1729" t="e">
        <f>'Notes- SK Template'!#REF!</f>
        <v>#REF!</v>
      </c>
      <c r="R1261" s="1729" t="e">
        <f>'Notes- SK Template'!#REF!</f>
        <v>#REF!</v>
      </c>
      <c r="S1261" s="1729" t="e">
        <f>'Notes- SK Template'!#REF!</f>
        <v>#REF!</v>
      </c>
      <c r="T1261" s="1729" t="e">
        <f>'Notes- SK Template'!#REF!</f>
        <v>#REF!</v>
      </c>
      <c r="U1261" s="1729" t="e">
        <f>'Notes- SK Template'!#REF!</f>
        <v>#REF!</v>
      </c>
      <c r="V1261" s="1729" t="e">
        <f>'Notes- SK Template'!#REF!</f>
        <v>#REF!</v>
      </c>
      <c r="W1261" s="1729" t="e">
        <f>'Notes- SK Template'!#REF!</f>
        <v>#REF!</v>
      </c>
      <c r="X1261" s="1729" t="e">
        <f>'Notes- SK Template'!#REF!</f>
        <v>#REF!</v>
      </c>
      <c r="Y1261" s="1729" t="e">
        <f>'Notes- SK Template'!#REF!</f>
        <v>#REF!</v>
      </c>
      <c r="Z1261" s="1729" t="e">
        <f>'Notes- SK Template'!#REF!</f>
        <v>#REF!</v>
      </c>
      <c r="AA1261" s="1729" t="e">
        <f>'Notes- SK Template'!#REF!</f>
        <v>#REF!</v>
      </c>
      <c r="AB1261" s="1729" t="e">
        <f>'Notes- SK Template'!#REF!</f>
        <v>#REF!</v>
      </c>
      <c r="AC1261" s="1729" t="e">
        <f>'Notes- SK Template'!#REF!</f>
        <v>#REF!</v>
      </c>
      <c r="AD1261" s="1729" t="e">
        <f>'Notes- SK Template'!#REF!</f>
        <v>#REF!</v>
      </c>
      <c r="AE1261" s="1729" t="e">
        <f>'Notes- SK Template'!#REF!</f>
        <v>#REF!</v>
      </c>
      <c r="AF1261" s="1729" t="e">
        <f>'Notes- SK Template'!#REF!</f>
        <v>#REF!</v>
      </c>
      <c r="AG1261" s="1729" t="e">
        <f>'Notes- SK Template'!#REF!</f>
        <v>#REF!</v>
      </c>
    </row>
    <row r="1262" spans="1:33" s="597" customFormat="1" ht="27" customHeight="1">
      <c r="A1262" s="641"/>
      <c r="D1262" s="2482" t="s">
        <v>2304</v>
      </c>
      <c r="E1262" s="2482"/>
      <c r="F1262" s="2482"/>
      <c r="G1262" s="2482"/>
      <c r="H1262" s="2482"/>
      <c r="I1262" s="2482"/>
      <c r="J1262" s="2482"/>
      <c r="K1262" s="2482"/>
      <c r="L1262" s="2482"/>
      <c r="M1262" s="2482"/>
      <c r="N1262" s="1729" t="e">
        <f>'Notes- SK Template'!#REF!</f>
        <v>#REF!</v>
      </c>
      <c r="O1262" s="1729" t="e">
        <f>'Notes- SK Template'!#REF!</f>
        <v>#REF!</v>
      </c>
      <c r="P1262" s="1729" t="e">
        <f>'Notes- SK Template'!#REF!</f>
        <v>#REF!</v>
      </c>
      <c r="Q1262" s="1729" t="e">
        <f>'Notes- SK Template'!#REF!</f>
        <v>#REF!</v>
      </c>
      <c r="R1262" s="1729" t="e">
        <f>'Notes- SK Template'!#REF!</f>
        <v>#REF!</v>
      </c>
      <c r="S1262" s="1729" t="e">
        <f>'Notes- SK Template'!#REF!</f>
        <v>#REF!</v>
      </c>
      <c r="T1262" s="1729" t="e">
        <f>'Notes- SK Template'!#REF!</f>
        <v>#REF!</v>
      </c>
      <c r="U1262" s="1729" t="e">
        <f>'Notes- SK Template'!#REF!</f>
        <v>#REF!</v>
      </c>
      <c r="V1262" s="1729" t="e">
        <f>'Notes- SK Template'!#REF!</f>
        <v>#REF!</v>
      </c>
      <c r="W1262" s="1729" t="e">
        <f>'Notes- SK Template'!#REF!</f>
        <v>#REF!</v>
      </c>
      <c r="X1262" s="1729" t="e">
        <f>'Notes- SK Template'!#REF!</f>
        <v>#REF!</v>
      </c>
      <c r="Y1262" s="1729" t="e">
        <f>'Notes- SK Template'!#REF!</f>
        <v>#REF!</v>
      </c>
      <c r="Z1262" s="1729" t="e">
        <f>'Notes- SK Template'!#REF!</f>
        <v>#REF!</v>
      </c>
      <c r="AA1262" s="1729" t="e">
        <f>'Notes- SK Template'!#REF!</f>
        <v>#REF!</v>
      </c>
      <c r="AB1262" s="1729" t="e">
        <f>'Notes- SK Template'!#REF!</f>
        <v>#REF!</v>
      </c>
      <c r="AC1262" s="1729" t="e">
        <f>'Notes- SK Template'!#REF!</f>
        <v>#REF!</v>
      </c>
      <c r="AD1262" s="1729" t="e">
        <f>'Notes- SK Template'!#REF!</f>
        <v>#REF!</v>
      </c>
      <c r="AE1262" s="1729" t="e">
        <f>'Notes- SK Template'!#REF!</f>
        <v>#REF!</v>
      </c>
      <c r="AF1262" s="1729" t="e">
        <f>'Notes- SK Template'!#REF!</f>
        <v>#REF!</v>
      </c>
      <c r="AG1262" s="1729" t="e">
        <f>'Notes- SK Template'!#REF!</f>
        <v>#REF!</v>
      </c>
    </row>
    <row r="1263" spans="1:33" s="597" customFormat="1" ht="27" customHeight="1">
      <c r="A1263" s="641"/>
      <c r="D1263" s="1681" t="e">
        <f>'Notes- SK Template'!#REF!</f>
        <v>#REF!</v>
      </c>
      <c r="E1263" s="1681" t="e">
        <f>'Notes- SK Template'!#REF!</f>
        <v>#REF!</v>
      </c>
      <c r="F1263" s="1681" t="e">
        <f>'Notes- SK Template'!#REF!</f>
        <v>#REF!</v>
      </c>
      <c r="G1263" s="1681" t="e">
        <f>'Notes- SK Template'!#REF!</f>
        <v>#REF!</v>
      </c>
      <c r="H1263" s="1681" t="e">
        <f>'Notes- SK Template'!#REF!</f>
        <v>#REF!</v>
      </c>
      <c r="I1263" s="1681" t="e">
        <f>'Notes- SK Template'!#REF!</f>
        <v>#REF!</v>
      </c>
      <c r="J1263" s="1681" t="e">
        <f>'Notes- SK Template'!#REF!</f>
        <v>#REF!</v>
      </c>
      <c r="K1263" s="1681" t="e">
        <f>'Notes- SK Template'!#REF!</f>
        <v>#REF!</v>
      </c>
      <c r="L1263" s="1681" t="e">
        <f>'Notes- SK Template'!#REF!</f>
        <v>#REF!</v>
      </c>
      <c r="M1263" s="1681" t="e">
        <f>'Notes- SK Template'!#REF!</f>
        <v>#REF!</v>
      </c>
      <c r="N1263" s="1729" t="e">
        <f>'Notes- SK Template'!#REF!</f>
        <v>#REF!</v>
      </c>
      <c r="O1263" s="1729" t="e">
        <f>'Notes- SK Template'!#REF!</f>
        <v>#REF!</v>
      </c>
      <c r="P1263" s="1729" t="e">
        <f>'Notes- SK Template'!#REF!</f>
        <v>#REF!</v>
      </c>
      <c r="Q1263" s="1729" t="e">
        <f>'Notes- SK Template'!#REF!</f>
        <v>#REF!</v>
      </c>
      <c r="R1263" s="1729" t="e">
        <f>'Notes- SK Template'!#REF!</f>
        <v>#REF!</v>
      </c>
      <c r="S1263" s="1729" t="e">
        <f>'Notes- SK Template'!#REF!</f>
        <v>#REF!</v>
      </c>
      <c r="T1263" s="1729" t="e">
        <f>'Notes- SK Template'!#REF!</f>
        <v>#REF!</v>
      </c>
      <c r="U1263" s="1729" t="e">
        <f>'Notes- SK Template'!#REF!</f>
        <v>#REF!</v>
      </c>
      <c r="V1263" s="1729" t="e">
        <f>'Notes- SK Template'!#REF!</f>
        <v>#REF!</v>
      </c>
      <c r="W1263" s="1729" t="e">
        <f>'Notes- SK Template'!#REF!</f>
        <v>#REF!</v>
      </c>
      <c r="X1263" s="1729" t="e">
        <f>'Notes- SK Template'!#REF!</f>
        <v>#REF!</v>
      </c>
      <c r="Y1263" s="1729" t="e">
        <f>'Notes- SK Template'!#REF!</f>
        <v>#REF!</v>
      </c>
      <c r="Z1263" s="1729" t="e">
        <f>'Notes- SK Template'!#REF!</f>
        <v>#REF!</v>
      </c>
      <c r="AA1263" s="1729" t="e">
        <f>'Notes- SK Template'!#REF!</f>
        <v>#REF!</v>
      </c>
      <c r="AB1263" s="1729" t="e">
        <f>'Notes- SK Template'!#REF!</f>
        <v>#REF!</v>
      </c>
      <c r="AC1263" s="1729" t="e">
        <f>'Notes- SK Template'!#REF!</f>
        <v>#REF!</v>
      </c>
      <c r="AD1263" s="1729" t="e">
        <f>'Notes- SK Template'!#REF!</f>
        <v>#REF!</v>
      </c>
      <c r="AE1263" s="1729" t="e">
        <f>'Notes- SK Template'!#REF!</f>
        <v>#REF!</v>
      </c>
      <c r="AF1263" s="1729" t="e">
        <f>'Notes- SK Template'!#REF!</f>
        <v>#REF!</v>
      </c>
      <c r="AG1263" s="1729" t="e">
        <f>'Notes- SK Template'!#REF!</f>
        <v>#REF!</v>
      </c>
    </row>
    <row r="1264" spans="1:33" s="597" customFormat="1" ht="27" customHeight="1">
      <c r="A1264" s="641"/>
      <c r="D1264" s="1681" t="e">
        <f>'Notes- SK Template'!#REF!</f>
        <v>#REF!</v>
      </c>
      <c r="E1264" s="1681" t="e">
        <f>'Notes- SK Template'!#REF!</f>
        <v>#REF!</v>
      </c>
      <c r="F1264" s="1681" t="e">
        <f>'Notes- SK Template'!#REF!</f>
        <v>#REF!</v>
      </c>
      <c r="G1264" s="1681" t="e">
        <f>'Notes- SK Template'!#REF!</f>
        <v>#REF!</v>
      </c>
      <c r="H1264" s="1681" t="e">
        <f>'Notes- SK Template'!#REF!</f>
        <v>#REF!</v>
      </c>
      <c r="I1264" s="1681" t="e">
        <f>'Notes- SK Template'!#REF!</f>
        <v>#REF!</v>
      </c>
      <c r="J1264" s="1681" t="e">
        <f>'Notes- SK Template'!#REF!</f>
        <v>#REF!</v>
      </c>
      <c r="K1264" s="1681" t="e">
        <f>'Notes- SK Template'!#REF!</f>
        <v>#REF!</v>
      </c>
      <c r="L1264" s="1681" t="e">
        <f>'Notes- SK Template'!#REF!</f>
        <v>#REF!</v>
      </c>
      <c r="M1264" s="1681" t="e">
        <f>'Notes- SK Template'!#REF!</f>
        <v>#REF!</v>
      </c>
      <c r="N1264" s="1729" t="e">
        <f>'Notes- SK Template'!#REF!</f>
        <v>#REF!</v>
      </c>
      <c r="O1264" s="1729" t="e">
        <f>'Notes- SK Template'!#REF!</f>
        <v>#REF!</v>
      </c>
      <c r="P1264" s="1729" t="e">
        <f>'Notes- SK Template'!#REF!</f>
        <v>#REF!</v>
      </c>
      <c r="Q1264" s="1729" t="e">
        <f>'Notes- SK Template'!#REF!</f>
        <v>#REF!</v>
      </c>
      <c r="R1264" s="1729" t="e">
        <f>'Notes- SK Template'!#REF!</f>
        <v>#REF!</v>
      </c>
      <c r="S1264" s="1729" t="e">
        <f>'Notes- SK Template'!#REF!</f>
        <v>#REF!</v>
      </c>
      <c r="T1264" s="1729" t="e">
        <f>'Notes- SK Template'!#REF!</f>
        <v>#REF!</v>
      </c>
      <c r="U1264" s="1729" t="e">
        <f>'Notes- SK Template'!#REF!</f>
        <v>#REF!</v>
      </c>
      <c r="V1264" s="1729" t="e">
        <f>'Notes- SK Template'!#REF!</f>
        <v>#REF!</v>
      </c>
      <c r="W1264" s="1729" t="e">
        <f>'Notes- SK Template'!#REF!</f>
        <v>#REF!</v>
      </c>
      <c r="X1264" s="1729" t="e">
        <f>'Notes- SK Template'!#REF!</f>
        <v>#REF!</v>
      </c>
      <c r="Y1264" s="1729" t="e">
        <f>'Notes- SK Template'!#REF!</f>
        <v>#REF!</v>
      </c>
      <c r="Z1264" s="1729" t="e">
        <f>'Notes- SK Template'!#REF!</f>
        <v>#REF!</v>
      </c>
      <c r="AA1264" s="1729" t="e">
        <f>'Notes- SK Template'!#REF!</f>
        <v>#REF!</v>
      </c>
      <c r="AB1264" s="1729" t="e">
        <f>'Notes- SK Template'!#REF!</f>
        <v>#REF!</v>
      </c>
      <c r="AC1264" s="1729" t="e">
        <f>'Notes- SK Template'!#REF!</f>
        <v>#REF!</v>
      </c>
      <c r="AD1264" s="1729" t="e">
        <f>'Notes- SK Template'!#REF!</f>
        <v>#REF!</v>
      </c>
      <c r="AE1264" s="1729" t="e">
        <f>'Notes- SK Template'!#REF!</f>
        <v>#REF!</v>
      </c>
      <c r="AF1264" s="1729" t="e">
        <f>'Notes- SK Template'!#REF!</f>
        <v>#REF!</v>
      </c>
      <c r="AG1264" s="1729" t="e">
        <f>'Notes- SK Template'!#REF!</f>
        <v>#REF!</v>
      </c>
    </row>
    <row r="1265" spans="1:33" s="597" customFormat="1" ht="27" customHeight="1">
      <c r="A1265" s="641"/>
      <c r="D1265" s="1681" t="e">
        <f>'Notes- SK Template'!#REF!</f>
        <v>#REF!</v>
      </c>
      <c r="E1265" s="1681" t="e">
        <f>'Notes- SK Template'!#REF!</f>
        <v>#REF!</v>
      </c>
      <c r="F1265" s="1681" t="e">
        <f>'Notes- SK Template'!#REF!</f>
        <v>#REF!</v>
      </c>
      <c r="G1265" s="1681" t="e">
        <f>'Notes- SK Template'!#REF!</f>
        <v>#REF!</v>
      </c>
      <c r="H1265" s="1681" t="e">
        <f>'Notes- SK Template'!#REF!</f>
        <v>#REF!</v>
      </c>
      <c r="I1265" s="1681" t="e">
        <f>'Notes- SK Template'!#REF!</f>
        <v>#REF!</v>
      </c>
      <c r="J1265" s="1681" t="e">
        <f>'Notes- SK Template'!#REF!</f>
        <v>#REF!</v>
      </c>
      <c r="K1265" s="1681" t="e">
        <f>'Notes- SK Template'!#REF!</f>
        <v>#REF!</v>
      </c>
      <c r="L1265" s="1681" t="e">
        <f>'Notes- SK Template'!#REF!</f>
        <v>#REF!</v>
      </c>
      <c r="M1265" s="1681" t="e">
        <f>'Notes- SK Template'!#REF!</f>
        <v>#REF!</v>
      </c>
      <c r="N1265" s="1729" t="e">
        <f>'Notes- SK Template'!#REF!</f>
        <v>#REF!</v>
      </c>
      <c r="O1265" s="1729" t="e">
        <f>'Notes- SK Template'!#REF!</f>
        <v>#REF!</v>
      </c>
      <c r="P1265" s="1729" t="e">
        <f>'Notes- SK Template'!#REF!</f>
        <v>#REF!</v>
      </c>
      <c r="Q1265" s="1729" t="e">
        <f>'Notes- SK Template'!#REF!</f>
        <v>#REF!</v>
      </c>
      <c r="R1265" s="1729" t="e">
        <f>'Notes- SK Template'!#REF!</f>
        <v>#REF!</v>
      </c>
      <c r="S1265" s="1729" t="e">
        <f>'Notes- SK Template'!#REF!</f>
        <v>#REF!</v>
      </c>
      <c r="T1265" s="1729" t="e">
        <f>'Notes- SK Template'!#REF!</f>
        <v>#REF!</v>
      </c>
      <c r="U1265" s="1729" t="e">
        <f>'Notes- SK Template'!#REF!</f>
        <v>#REF!</v>
      </c>
      <c r="V1265" s="1729" t="e">
        <f>'Notes- SK Template'!#REF!</f>
        <v>#REF!</v>
      </c>
      <c r="W1265" s="1729" t="e">
        <f>'Notes- SK Template'!#REF!</f>
        <v>#REF!</v>
      </c>
      <c r="X1265" s="1729" t="e">
        <f>'Notes- SK Template'!#REF!</f>
        <v>#REF!</v>
      </c>
      <c r="Y1265" s="1729" t="e">
        <f>'Notes- SK Template'!#REF!</f>
        <v>#REF!</v>
      </c>
      <c r="Z1265" s="1729" t="e">
        <f>'Notes- SK Template'!#REF!</f>
        <v>#REF!</v>
      </c>
      <c r="AA1265" s="1729" t="e">
        <f>'Notes- SK Template'!#REF!</f>
        <v>#REF!</v>
      </c>
      <c r="AB1265" s="1729" t="e">
        <f>'Notes- SK Template'!#REF!</f>
        <v>#REF!</v>
      </c>
      <c r="AC1265" s="1729" t="e">
        <f>'Notes- SK Template'!#REF!</f>
        <v>#REF!</v>
      </c>
      <c r="AD1265" s="1729" t="e">
        <f>'Notes- SK Template'!#REF!</f>
        <v>#REF!</v>
      </c>
      <c r="AE1265" s="1729" t="e">
        <f>'Notes- SK Template'!#REF!</f>
        <v>#REF!</v>
      </c>
      <c r="AF1265" s="1729" t="e">
        <f>'Notes- SK Template'!#REF!</f>
        <v>#REF!</v>
      </c>
      <c r="AG1265" s="1729" t="e">
        <f>'Notes- SK Template'!#REF!</f>
        <v>#REF!</v>
      </c>
    </row>
    <row r="1266" spans="1:33" s="597" customFormat="1" ht="27" customHeight="1">
      <c r="A1266" s="641"/>
      <c r="D1266" s="2404" t="s">
        <v>2305</v>
      </c>
      <c r="E1266" s="2404"/>
      <c r="F1266" s="2404"/>
      <c r="G1266" s="2404"/>
      <c r="H1266" s="2404"/>
      <c r="I1266" s="2404"/>
      <c r="J1266" s="2404"/>
      <c r="K1266" s="2404"/>
      <c r="L1266" s="2404"/>
      <c r="M1266" s="2404"/>
      <c r="N1266" s="1729" t="e">
        <f>'Notes- SK Template'!#REF!</f>
        <v>#REF!</v>
      </c>
      <c r="O1266" s="1729" t="e">
        <f>'Notes- SK Template'!#REF!</f>
        <v>#REF!</v>
      </c>
      <c r="P1266" s="1729" t="e">
        <f>'Notes- SK Template'!#REF!</f>
        <v>#REF!</v>
      </c>
      <c r="Q1266" s="1729" t="e">
        <f>'Notes- SK Template'!#REF!</f>
        <v>#REF!</v>
      </c>
      <c r="R1266" s="1729" t="e">
        <f>'Notes- SK Template'!#REF!</f>
        <v>#REF!</v>
      </c>
      <c r="S1266" s="1729" t="e">
        <f>'Notes- SK Template'!#REF!</f>
        <v>#REF!</v>
      </c>
      <c r="T1266" s="1729" t="e">
        <f>'Notes- SK Template'!#REF!</f>
        <v>#REF!</v>
      </c>
      <c r="U1266" s="1729" t="e">
        <f>'Notes- SK Template'!#REF!</f>
        <v>#REF!</v>
      </c>
      <c r="V1266" s="1729" t="e">
        <f>'Notes- SK Template'!#REF!</f>
        <v>#REF!</v>
      </c>
      <c r="W1266" s="1729" t="e">
        <f>'Notes- SK Template'!#REF!</f>
        <v>#REF!</v>
      </c>
      <c r="X1266" s="1729" t="e">
        <f>'Notes- SK Template'!#REF!</f>
        <v>#REF!</v>
      </c>
      <c r="Y1266" s="1729" t="e">
        <f>'Notes- SK Template'!#REF!</f>
        <v>#REF!</v>
      </c>
      <c r="Z1266" s="1729" t="e">
        <f>'Notes- SK Template'!#REF!</f>
        <v>#REF!</v>
      </c>
      <c r="AA1266" s="1729" t="e">
        <f>'Notes- SK Template'!#REF!</f>
        <v>#REF!</v>
      </c>
      <c r="AB1266" s="1729" t="e">
        <f>'Notes- SK Template'!#REF!</f>
        <v>#REF!</v>
      </c>
      <c r="AC1266" s="1729" t="e">
        <f>'Notes- SK Template'!#REF!</f>
        <v>#REF!</v>
      </c>
      <c r="AD1266" s="1729" t="e">
        <f>'Notes- SK Template'!#REF!</f>
        <v>#REF!</v>
      </c>
      <c r="AE1266" s="1729" t="e">
        <f>'Notes- SK Template'!#REF!</f>
        <v>#REF!</v>
      </c>
      <c r="AF1266" s="1729" t="e">
        <f>'Notes- SK Template'!#REF!</f>
        <v>#REF!</v>
      </c>
      <c r="AG1266" s="1729" t="e">
        <f>'Notes- SK Template'!#REF!</f>
        <v>#REF!</v>
      </c>
    </row>
    <row r="1267" spans="1:33" s="597" customFormat="1" ht="27" customHeight="1">
      <c r="A1267" s="641"/>
      <c r="D1267" s="1681" t="e">
        <f>'Notes- SK Template'!#REF!</f>
        <v>#REF!</v>
      </c>
      <c r="E1267" s="1681" t="e">
        <f>'Notes- SK Template'!#REF!</f>
        <v>#REF!</v>
      </c>
      <c r="F1267" s="1681" t="e">
        <f>'Notes- SK Template'!#REF!</f>
        <v>#REF!</v>
      </c>
      <c r="G1267" s="1681" t="e">
        <f>'Notes- SK Template'!#REF!</f>
        <v>#REF!</v>
      </c>
      <c r="H1267" s="1681" t="e">
        <f>'Notes- SK Template'!#REF!</f>
        <v>#REF!</v>
      </c>
      <c r="I1267" s="1681" t="e">
        <f>'Notes- SK Template'!#REF!</f>
        <v>#REF!</v>
      </c>
      <c r="J1267" s="1681" t="e">
        <f>'Notes- SK Template'!#REF!</f>
        <v>#REF!</v>
      </c>
      <c r="K1267" s="1681" t="e">
        <f>'Notes- SK Template'!#REF!</f>
        <v>#REF!</v>
      </c>
      <c r="L1267" s="1681" t="e">
        <f>'Notes- SK Template'!#REF!</f>
        <v>#REF!</v>
      </c>
      <c r="M1267" s="1681" t="e">
        <f>'Notes- SK Template'!#REF!</f>
        <v>#REF!</v>
      </c>
      <c r="N1267" s="1729" t="e">
        <f>'Notes- SK Template'!#REF!</f>
        <v>#REF!</v>
      </c>
      <c r="O1267" s="1729" t="e">
        <f>'Notes- SK Template'!#REF!</f>
        <v>#REF!</v>
      </c>
      <c r="P1267" s="1729" t="e">
        <f>'Notes- SK Template'!#REF!</f>
        <v>#REF!</v>
      </c>
      <c r="Q1267" s="1729" t="e">
        <f>'Notes- SK Template'!#REF!</f>
        <v>#REF!</v>
      </c>
      <c r="R1267" s="1729" t="e">
        <f>'Notes- SK Template'!#REF!</f>
        <v>#REF!</v>
      </c>
      <c r="S1267" s="1729" t="e">
        <f>'Notes- SK Template'!#REF!</f>
        <v>#REF!</v>
      </c>
      <c r="T1267" s="1729" t="e">
        <f>'Notes- SK Template'!#REF!</f>
        <v>#REF!</v>
      </c>
      <c r="U1267" s="1729" t="e">
        <f>'Notes- SK Template'!#REF!</f>
        <v>#REF!</v>
      </c>
      <c r="V1267" s="1729" t="e">
        <f>'Notes- SK Template'!#REF!</f>
        <v>#REF!</v>
      </c>
      <c r="W1267" s="1729" t="e">
        <f>'Notes- SK Template'!#REF!</f>
        <v>#REF!</v>
      </c>
      <c r="X1267" s="1729" t="e">
        <f>'Notes- SK Template'!#REF!</f>
        <v>#REF!</v>
      </c>
      <c r="Y1267" s="1729" t="e">
        <f>'Notes- SK Template'!#REF!</f>
        <v>#REF!</v>
      </c>
      <c r="Z1267" s="1729" t="e">
        <f>'Notes- SK Template'!#REF!</f>
        <v>#REF!</v>
      </c>
      <c r="AA1267" s="1729" t="e">
        <f>'Notes- SK Template'!#REF!</f>
        <v>#REF!</v>
      </c>
      <c r="AB1267" s="1729" t="e">
        <f>'Notes- SK Template'!#REF!</f>
        <v>#REF!</v>
      </c>
      <c r="AC1267" s="1729" t="e">
        <f>'Notes- SK Template'!#REF!</f>
        <v>#REF!</v>
      </c>
      <c r="AD1267" s="1729" t="e">
        <f>'Notes- SK Template'!#REF!</f>
        <v>#REF!</v>
      </c>
      <c r="AE1267" s="1729" t="e">
        <f>'Notes- SK Template'!#REF!</f>
        <v>#REF!</v>
      </c>
      <c r="AF1267" s="1729" t="e">
        <f>'Notes- SK Template'!#REF!</f>
        <v>#REF!</v>
      </c>
      <c r="AG1267" s="1729" t="e">
        <f>'Notes- SK Template'!#REF!</f>
        <v>#REF!</v>
      </c>
    </row>
    <row r="1268" spans="1:33" s="597" customFormat="1" ht="27" customHeight="1" thickBot="1">
      <c r="A1268" s="641"/>
      <c r="D1268" s="1743" t="e">
        <f>'Notes- SK Template'!#REF!</f>
        <v>#REF!</v>
      </c>
      <c r="E1268" s="1744" t="e">
        <f>'Notes- SK Template'!#REF!</f>
        <v>#REF!</v>
      </c>
      <c r="F1268" s="1744" t="e">
        <f>'Notes- SK Template'!#REF!</f>
        <v>#REF!</v>
      </c>
      <c r="G1268" s="1744" t="e">
        <f>'Notes- SK Template'!#REF!</f>
        <v>#REF!</v>
      </c>
      <c r="H1268" s="1744" t="e">
        <f>'Notes- SK Template'!#REF!</f>
        <v>#REF!</v>
      </c>
      <c r="I1268" s="1744" t="e">
        <f>'Notes- SK Template'!#REF!</f>
        <v>#REF!</v>
      </c>
      <c r="J1268" s="1744" t="e">
        <f>'Notes- SK Template'!#REF!</f>
        <v>#REF!</v>
      </c>
      <c r="K1268" s="1744" t="e">
        <f>'Notes- SK Template'!#REF!</f>
        <v>#REF!</v>
      </c>
      <c r="L1268" s="1744" t="e">
        <f>'Notes- SK Template'!#REF!</f>
        <v>#REF!</v>
      </c>
      <c r="M1268" s="1745" t="e">
        <f>'Notes- SK Template'!#REF!</f>
        <v>#REF!</v>
      </c>
      <c r="N1268" s="1746" t="e">
        <f>'Notes- SK Template'!#REF!</f>
        <v>#REF!</v>
      </c>
      <c r="O1268" s="1746" t="e">
        <f>'Notes- SK Template'!#REF!</f>
        <v>#REF!</v>
      </c>
      <c r="P1268" s="1746" t="e">
        <f>'Notes- SK Template'!#REF!</f>
        <v>#REF!</v>
      </c>
      <c r="Q1268" s="1746" t="e">
        <f>'Notes- SK Template'!#REF!</f>
        <v>#REF!</v>
      </c>
      <c r="R1268" s="1746" t="e">
        <f>'Notes- SK Template'!#REF!</f>
        <v>#REF!</v>
      </c>
      <c r="S1268" s="1746" t="e">
        <f>'Notes- SK Template'!#REF!</f>
        <v>#REF!</v>
      </c>
      <c r="T1268" s="1746" t="e">
        <f>'Notes- SK Template'!#REF!</f>
        <v>#REF!</v>
      </c>
      <c r="U1268" s="1746" t="e">
        <f>'Notes- SK Template'!#REF!</f>
        <v>#REF!</v>
      </c>
      <c r="V1268" s="1746" t="e">
        <f>'Notes- SK Template'!#REF!</f>
        <v>#REF!</v>
      </c>
      <c r="W1268" s="1746" t="e">
        <f>'Notes- SK Template'!#REF!</f>
        <v>#REF!</v>
      </c>
      <c r="X1268" s="1747" t="e">
        <f>'Notes- SK Template'!#REF!</f>
        <v>#REF!</v>
      </c>
      <c r="Y1268" s="1746" t="e">
        <f>'Notes- SK Template'!#REF!</f>
        <v>#REF!</v>
      </c>
      <c r="Z1268" s="1746" t="e">
        <f>'Notes- SK Template'!#REF!</f>
        <v>#REF!</v>
      </c>
      <c r="AA1268" s="1746" t="e">
        <f>'Notes- SK Template'!#REF!</f>
        <v>#REF!</v>
      </c>
      <c r="AB1268" s="1746" t="e">
        <f>'Notes- SK Template'!#REF!</f>
        <v>#REF!</v>
      </c>
      <c r="AC1268" s="1746" t="e">
        <f>'Notes- SK Template'!#REF!</f>
        <v>#REF!</v>
      </c>
      <c r="AD1268" s="1746" t="e">
        <f>'Notes- SK Template'!#REF!</f>
        <v>#REF!</v>
      </c>
      <c r="AE1268" s="1746" t="e">
        <f>'Notes- SK Template'!#REF!</f>
        <v>#REF!</v>
      </c>
      <c r="AF1268" s="1746" t="e">
        <f>'Notes- SK Template'!#REF!</f>
        <v>#REF!</v>
      </c>
      <c r="AG1268" s="1746" t="e">
        <f>'Notes- SK Template'!#REF!</f>
        <v>#REF!</v>
      </c>
    </row>
    <row r="1269" spans="1:33" ht="14.25" customHeight="1">
      <c r="D1269" s="666"/>
      <c r="E1269" s="666"/>
      <c r="F1269" s="666"/>
      <c r="G1269" s="666"/>
      <c r="H1269" s="666"/>
      <c r="I1269" s="666"/>
      <c r="J1269" s="666"/>
      <c r="K1269" s="666"/>
      <c r="L1269" s="666"/>
      <c r="M1269" s="666"/>
    </row>
    <row r="1270" spans="1:33" ht="14.25" customHeight="1">
      <c r="D1270" s="1871" t="s">
        <v>2306</v>
      </c>
      <c r="E1270" s="1737"/>
      <c r="F1270" s="1737"/>
      <c r="G1270" s="1737"/>
      <c r="H1270" s="1737"/>
      <c r="I1270" s="1737"/>
      <c r="J1270" s="1737"/>
      <c r="K1270" s="1737"/>
      <c r="L1270" s="1737"/>
      <c r="M1270" s="1737"/>
      <c r="N1270" s="1737"/>
      <c r="O1270" s="1737"/>
      <c r="P1270" s="1737"/>
      <c r="Q1270" s="1737"/>
      <c r="R1270" s="1737"/>
      <c r="S1270" s="1737"/>
      <c r="T1270" s="1737"/>
      <c r="U1270" s="1737"/>
      <c r="V1270" s="1737"/>
      <c r="W1270" s="1737"/>
      <c r="X1270" s="1737"/>
      <c r="Y1270" s="1737"/>
      <c r="Z1270" s="1737"/>
      <c r="AA1270" s="1737"/>
      <c r="AB1270" s="1737"/>
      <c r="AC1270" s="1737"/>
      <c r="AD1270" s="1737"/>
      <c r="AE1270" s="1737"/>
      <c r="AF1270" s="1737"/>
      <c r="AG1270" s="1737"/>
    </row>
    <row r="1271" spans="1:33" ht="14.25" customHeight="1" thickBot="1">
      <c r="D1271" s="666"/>
      <c r="E1271" s="666"/>
      <c r="F1271" s="666"/>
      <c r="G1271" s="666"/>
      <c r="H1271" s="666"/>
      <c r="I1271" s="666"/>
      <c r="J1271" s="666"/>
      <c r="K1271" s="666"/>
      <c r="L1271" s="666"/>
      <c r="M1271" s="666"/>
    </row>
    <row r="1272" spans="1:33" ht="14.25" customHeight="1" thickBot="1">
      <c r="A1272" s="605">
        <v>38</v>
      </c>
      <c r="D1272" s="1874" t="s">
        <v>1808</v>
      </c>
      <c r="E1272" s="1875"/>
      <c r="F1272" s="1875"/>
      <c r="G1272" s="1875"/>
      <c r="H1272" s="1875"/>
      <c r="I1272" s="1875"/>
      <c r="J1272" s="1875"/>
      <c r="K1272" s="1875"/>
      <c r="L1272" s="1875"/>
      <c r="M1272" s="1876"/>
      <c r="N1272" s="1697" t="s">
        <v>1809</v>
      </c>
      <c r="O1272" s="1698"/>
      <c r="P1272" s="1698"/>
      <c r="Q1272" s="1698"/>
      <c r="R1272" s="1698"/>
      <c r="S1272" s="1698"/>
      <c r="T1272" s="1698"/>
      <c r="U1272" s="1698"/>
      <c r="V1272" s="1698"/>
      <c r="W1272" s="1698"/>
      <c r="X1272" s="1697" t="s">
        <v>2094</v>
      </c>
      <c r="Y1272" s="1698"/>
      <c r="Z1272" s="1698"/>
      <c r="AA1272" s="1698"/>
      <c r="AB1272" s="1698"/>
      <c r="AC1272" s="1698"/>
      <c r="AD1272" s="1698"/>
      <c r="AE1272" s="1698"/>
      <c r="AF1272" s="1698"/>
      <c r="AG1272" s="1699"/>
    </row>
    <row r="1273" spans="1:33" ht="14.25" customHeight="1" thickBot="1">
      <c r="D1273" s="1874"/>
      <c r="E1273" s="1875"/>
      <c r="F1273" s="1875"/>
      <c r="G1273" s="1875"/>
      <c r="H1273" s="1875"/>
      <c r="I1273" s="1875"/>
      <c r="J1273" s="1875"/>
      <c r="K1273" s="1875"/>
      <c r="L1273" s="1875"/>
      <c r="M1273" s="1876"/>
      <c r="N1273" s="1700"/>
      <c r="O1273" s="1701"/>
      <c r="P1273" s="1701"/>
      <c r="Q1273" s="1701"/>
      <c r="R1273" s="1701"/>
      <c r="S1273" s="1701"/>
      <c r="T1273" s="1701"/>
      <c r="U1273" s="1701"/>
      <c r="V1273" s="1701"/>
      <c r="W1273" s="1701"/>
      <c r="X1273" s="1700"/>
      <c r="Y1273" s="1701"/>
      <c r="Z1273" s="1701"/>
      <c r="AA1273" s="1701"/>
      <c r="AB1273" s="1701"/>
      <c r="AC1273" s="1701"/>
      <c r="AD1273" s="1701"/>
      <c r="AE1273" s="1701"/>
      <c r="AF1273" s="1701"/>
      <c r="AG1273" s="1702"/>
    </row>
    <row r="1274" spans="1:33" ht="26.25" customHeight="1">
      <c r="D1274" s="2483" t="s">
        <v>2307</v>
      </c>
      <c r="E1274" s="1878"/>
      <c r="F1274" s="1878"/>
      <c r="G1274" s="1878"/>
      <c r="H1274" s="1878"/>
      <c r="I1274" s="1878"/>
      <c r="J1274" s="1878"/>
      <c r="K1274" s="1878"/>
      <c r="L1274" s="1878"/>
      <c r="M1274" s="1879"/>
      <c r="N1274" s="1880">
        <f>'Notes- SK Template'!N529</f>
        <v>891506</v>
      </c>
      <c r="O1274" s="1880">
        <f>'Notes- SK Template'!O529</f>
        <v>0</v>
      </c>
      <c r="P1274" s="1880">
        <f>'Notes- SK Template'!P529</f>
        <v>0</v>
      </c>
      <c r="Q1274" s="1880">
        <f>'Notes- SK Template'!Q529</f>
        <v>0</v>
      </c>
      <c r="R1274" s="1880">
        <f>'Notes- SK Template'!R529</f>
        <v>0</v>
      </c>
      <c r="S1274" s="1880">
        <f>'Notes- SK Template'!S529</f>
        <v>0</v>
      </c>
      <c r="T1274" s="1880">
        <f>'Notes- SK Template'!T529</f>
        <v>0</v>
      </c>
      <c r="U1274" s="1880">
        <f>'Notes- SK Template'!U529</f>
        <v>0</v>
      </c>
      <c r="V1274" s="1880">
        <f>'Notes- SK Template'!V529</f>
        <v>0</v>
      </c>
      <c r="W1274" s="1880">
        <f>'Notes- SK Template'!W529</f>
        <v>0</v>
      </c>
      <c r="X1274" s="1880">
        <f>'Notes- SK Template'!X529</f>
        <v>376455</v>
      </c>
      <c r="Y1274" s="1880">
        <f>'Notes- SK Template'!Y529</f>
        <v>0</v>
      </c>
      <c r="Z1274" s="1880">
        <f>'Notes- SK Template'!Z529</f>
        <v>0</v>
      </c>
      <c r="AA1274" s="1880">
        <f>'Notes- SK Template'!AA529</f>
        <v>0</v>
      </c>
      <c r="AB1274" s="1880">
        <f>'Notes- SK Template'!AB529</f>
        <v>0</v>
      </c>
      <c r="AC1274" s="1880">
        <f>'Notes- SK Template'!AC529</f>
        <v>0</v>
      </c>
      <c r="AD1274" s="1880">
        <f>'Notes- SK Template'!AD529</f>
        <v>0</v>
      </c>
      <c r="AE1274" s="1880">
        <f>'Notes- SK Template'!AE529</f>
        <v>0</v>
      </c>
      <c r="AF1274" s="1880">
        <f>'Notes- SK Template'!AF529</f>
        <v>0</v>
      </c>
      <c r="AG1274" s="1880">
        <f>'Notes- SK Template'!AG529</f>
        <v>0</v>
      </c>
    </row>
    <row r="1275" spans="1:33" ht="26.25" customHeight="1">
      <c r="D1275" s="2312" t="s">
        <v>2308</v>
      </c>
      <c r="E1275" s="1694"/>
      <c r="F1275" s="1694"/>
      <c r="G1275" s="1694"/>
      <c r="H1275" s="1694"/>
      <c r="I1275" s="1694"/>
      <c r="J1275" s="1694"/>
      <c r="K1275" s="1694"/>
      <c r="L1275" s="1694"/>
      <c r="M1275" s="1695"/>
      <c r="N1275" s="1729">
        <f>'Notes- SK Template'!N530</f>
        <v>289077</v>
      </c>
      <c r="O1275" s="1729">
        <f>'Notes- SK Template'!O530</f>
        <v>0</v>
      </c>
      <c r="P1275" s="1729">
        <f>'Notes- SK Template'!P530</f>
        <v>0</v>
      </c>
      <c r="Q1275" s="1729">
        <f>'Notes- SK Template'!Q530</f>
        <v>0</v>
      </c>
      <c r="R1275" s="1729">
        <f>'Notes- SK Template'!R530</f>
        <v>0</v>
      </c>
      <c r="S1275" s="1729">
        <f>'Notes- SK Template'!S530</f>
        <v>0</v>
      </c>
      <c r="T1275" s="1729">
        <f>'Notes- SK Template'!T530</f>
        <v>0</v>
      </c>
      <c r="U1275" s="1729">
        <f>'Notes- SK Template'!U530</f>
        <v>0</v>
      </c>
      <c r="V1275" s="1729">
        <f>'Notes- SK Template'!V530</f>
        <v>0</v>
      </c>
      <c r="W1275" s="1729">
        <f>'Notes- SK Template'!W530</f>
        <v>0</v>
      </c>
      <c r="X1275" s="1729">
        <f>'Notes- SK Template'!X530</f>
        <v>123584</v>
      </c>
      <c r="Y1275" s="1729">
        <f>'Notes- SK Template'!Y530</f>
        <v>0</v>
      </c>
      <c r="Z1275" s="1729">
        <f>'Notes- SK Template'!Z530</f>
        <v>0</v>
      </c>
      <c r="AA1275" s="1729">
        <f>'Notes- SK Template'!AA530</f>
        <v>0</v>
      </c>
      <c r="AB1275" s="1729">
        <f>'Notes- SK Template'!AB530</f>
        <v>0</v>
      </c>
      <c r="AC1275" s="1729">
        <f>'Notes- SK Template'!AC530</f>
        <v>0</v>
      </c>
      <c r="AD1275" s="1729">
        <f>'Notes- SK Template'!AD530</f>
        <v>0</v>
      </c>
      <c r="AE1275" s="1729">
        <f>'Notes- SK Template'!AE530</f>
        <v>0</v>
      </c>
      <c r="AF1275" s="1729">
        <f>'Notes- SK Template'!AF530</f>
        <v>0</v>
      </c>
      <c r="AG1275" s="1729">
        <f>'Notes- SK Template'!AG530</f>
        <v>0</v>
      </c>
    </row>
    <row r="1276" spans="1:33" ht="26.25" customHeight="1">
      <c r="D1276" s="2312" t="s">
        <v>2309</v>
      </c>
      <c r="E1276" s="1694"/>
      <c r="F1276" s="1694"/>
      <c r="G1276" s="1694"/>
      <c r="H1276" s="1694"/>
      <c r="I1276" s="1694"/>
      <c r="J1276" s="1694"/>
      <c r="K1276" s="1694"/>
      <c r="L1276" s="1694"/>
      <c r="M1276" s="1695"/>
      <c r="N1276" s="1729">
        <f>'Notes- SK Template'!N531</f>
        <v>11.12</v>
      </c>
      <c r="O1276" s="1729">
        <f>'Notes- SK Template'!O531</f>
        <v>0</v>
      </c>
      <c r="P1276" s="1729">
        <f>'Notes- SK Template'!P531</f>
        <v>0</v>
      </c>
      <c r="Q1276" s="1729">
        <f>'Notes- SK Template'!Q531</f>
        <v>0</v>
      </c>
      <c r="R1276" s="1729">
        <f>'Notes- SK Template'!R531</f>
        <v>0</v>
      </c>
      <c r="S1276" s="1729">
        <f>'Notes- SK Template'!S531</f>
        <v>0</v>
      </c>
      <c r="T1276" s="1729">
        <f>'Notes- SK Template'!T531</f>
        <v>0</v>
      </c>
      <c r="U1276" s="1729">
        <f>'Notes- SK Template'!U531</f>
        <v>0</v>
      </c>
      <c r="V1276" s="1729">
        <f>'Notes- SK Template'!V531</f>
        <v>0</v>
      </c>
      <c r="W1276" s="1729">
        <f>'Notes- SK Template'!W531</f>
        <v>0</v>
      </c>
      <c r="X1276" s="1729">
        <f>'Notes- SK Template'!X531</f>
        <v>0</v>
      </c>
      <c r="Y1276" s="1729">
        <f>'Notes- SK Template'!Y531</f>
        <v>0</v>
      </c>
      <c r="Z1276" s="1729">
        <f>'Notes- SK Template'!Z531</f>
        <v>0</v>
      </c>
      <c r="AA1276" s="1729">
        <f>'Notes- SK Template'!AA531</f>
        <v>0</v>
      </c>
      <c r="AB1276" s="1729">
        <f>'Notes- SK Template'!AB531</f>
        <v>0</v>
      </c>
      <c r="AC1276" s="1729">
        <f>'Notes- SK Template'!AC531</f>
        <v>0</v>
      </c>
      <c r="AD1276" s="1729">
        <f>'Notes- SK Template'!AD531</f>
        <v>0</v>
      </c>
      <c r="AE1276" s="1729">
        <f>'Notes- SK Template'!AE531</f>
        <v>0</v>
      </c>
      <c r="AF1276" s="1729">
        <f>'Notes- SK Template'!AF531</f>
        <v>0</v>
      </c>
      <c r="AG1276" s="1729">
        <f>'Notes- SK Template'!AG531</f>
        <v>0</v>
      </c>
    </row>
    <row r="1277" spans="1:33" ht="26.25" customHeight="1">
      <c r="D1277" s="2312" t="s">
        <v>2310</v>
      </c>
      <c r="E1277" s="1694"/>
      <c r="F1277" s="1694"/>
      <c r="G1277" s="1694"/>
      <c r="H1277" s="1694"/>
      <c r="I1277" s="1694"/>
      <c r="J1277" s="1694"/>
      <c r="K1277" s="1694"/>
      <c r="L1277" s="1694"/>
      <c r="M1277" s="1695"/>
      <c r="N1277" s="1881">
        <f>'Notes- SK Template'!N532</f>
        <v>0</v>
      </c>
      <c r="O1277" s="1881">
        <f>'Notes- SK Template'!O532</f>
        <v>0</v>
      </c>
      <c r="P1277" s="1881">
        <f>'Notes- SK Template'!P532</f>
        <v>0</v>
      </c>
      <c r="Q1277" s="1881">
        <f>'Notes- SK Template'!Q532</f>
        <v>0</v>
      </c>
      <c r="R1277" s="1881">
        <f>'Notes- SK Template'!R532</f>
        <v>0</v>
      </c>
      <c r="S1277" s="1881">
        <f>'Notes- SK Template'!S532</f>
        <v>0</v>
      </c>
      <c r="T1277" s="1881">
        <f>'Notes- SK Template'!T532</f>
        <v>0</v>
      </c>
      <c r="U1277" s="1881">
        <f>'Notes- SK Template'!U532</f>
        <v>0</v>
      </c>
      <c r="V1277" s="1881">
        <f>'Notes- SK Template'!V532</f>
        <v>0</v>
      </c>
      <c r="W1277" s="1881">
        <f>'Notes- SK Template'!W532</f>
        <v>0</v>
      </c>
      <c r="X1277" s="1881">
        <f>'Notes- SK Template'!X532</f>
        <v>0</v>
      </c>
      <c r="Y1277" s="1881">
        <f>'Notes- SK Template'!Y532</f>
        <v>0</v>
      </c>
      <c r="Z1277" s="1881">
        <f>'Notes- SK Template'!Z532</f>
        <v>0</v>
      </c>
      <c r="AA1277" s="1881">
        <f>'Notes- SK Template'!AA532</f>
        <v>0</v>
      </c>
      <c r="AB1277" s="1881">
        <f>'Notes- SK Template'!AB532</f>
        <v>0</v>
      </c>
      <c r="AC1277" s="1881">
        <f>'Notes- SK Template'!AC532</f>
        <v>0</v>
      </c>
      <c r="AD1277" s="1881">
        <f>'Notes- SK Template'!AD532</f>
        <v>0</v>
      </c>
      <c r="AE1277" s="1881">
        <f>'Notes- SK Template'!AE532</f>
        <v>0</v>
      </c>
      <c r="AF1277" s="1881">
        <f>'Notes- SK Template'!AF532</f>
        <v>0</v>
      </c>
      <c r="AG1277" s="1881">
        <f>'Notes- SK Template'!AG532</f>
        <v>0</v>
      </c>
    </row>
    <row r="1278" spans="1:33" ht="26.25" customHeight="1">
      <c r="D1278" s="2312" t="s">
        <v>2311</v>
      </c>
      <c r="E1278" s="1694"/>
      <c r="F1278" s="1694"/>
      <c r="G1278" s="1694"/>
      <c r="H1278" s="1694"/>
      <c r="I1278" s="1694"/>
      <c r="J1278" s="1694"/>
      <c r="K1278" s="1694"/>
      <c r="L1278" s="1694"/>
      <c r="M1278" s="1695"/>
      <c r="N1278" s="1865">
        <f>'Notes- SK Template'!N533</f>
        <v>0</v>
      </c>
      <c r="O1278" s="1865">
        <f>'Notes- SK Template'!O533</f>
        <v>0</v>
      </c>
      <c r="P1278" s="1865">
        <f>'Notes- SK Template'!P533</f>
        <v>0</v>
      </c>
      <c r="Q1278" s="1865">
        <f>'Notes- SK Template'!Q533</f>
        <v>0</v>
      </c>
      <c r="R1278" s="1865">
        <f>'Notes- SK Template'!R533</f>
        <v>0</v>
      </c>
      <c r="S1278" s="1865">
        <f>'Notes- SK Template'!S533</f>
        <v>0</v>
      </c>
      <c r="T1278" s="1865">
        <f>'Notes- SK Template'!T533</f>
        <v>0</v>
      </c>
      <c r="U1278" s="1865">
        <f>'Notes- SK Template'!U533</f>
        <v>0</v>
      </c>
      <c r="V1278" s="1865">
        <f>'Notes- SK Template'!V533</f>
        <v>0</v>
      </c>
      <c r="W1278" s="1865">
        <f>'Notes- SK Template'!W533</f>
        <v>0</v>
      </c>
      <c r="X1278" s="1865">
        <f>'Notes- SK Template'!X533</f>
        <v>0</v>
      </c>
      <c r="Y1278" s="1865">
        <f>'Notes- SK Template'!Y533</f>
        <v>0</v>
      </c>
      <c r="Z1278" s="1865">
        <f>'Notes- SK Template'!Z533</f>
        <v>0</v>
      </c>
      <c r="AA1278" s="1865">
        <f>'Notes- SK Template'!AA533</f>
        <v>0</v>
      </c>
      <c r="AB1278" s="1865">
        <f>'Notes- SK Template'!AB533</f>
        <v>0</v>
      </c>
      <c r="AC1278" s="1865">
        <f>'Notes- SK Template'!AC533</f>
        <v>0</v>
      </c>
      <c r="AD1278" s="1865">
        <f>'Notes- SK Template'!AD533</f>
        <v>0</v>
      </c>
      <c r="AE1278" s="1865">
        <f>'Notes- SK Template'!AE533</f>
        <v>0</v>
      </c>
      <c r="AF1278" s="1865">
        <f>'Notes- SK Template'!AF533</f>
        <v>0</v>
      </c>
      <c r="AG1278" s="1865">
        <f>'Notes- SK Template'!AG533</f>
        <v>0</v>
      </c>
    </row>
    <row r="1279" spans="1:33" ht="26.25" customHeight="1">
      <c r="D1279" s="2312" t="s">
        <v>2312</v>
      </c>
      <c r="E1279" s="1694"/>
      <c r="F1279" s="1694"/>
      <c r="G1279" s="1694"/>
      <c r="H1279" s="1694"/>
      <c r="I1279" s="1694"/>
      <c r="J1279" s="1694"/>
      <c r="K1279" s="1694"/>
      <c r="L1279" s="1694"/>
      <c r="M1279" s="1695"/>
      <c r="N1279" s="1757">
        <f>'Notes- SK Template'!N534</f>
        <v>3847</v>
      </c>
      <c r="O1279" s="1757">
        <f>'Notes- SK Template'!O534</f>
        <v>0</v>
      </c>
      <c r="P1279" s="1757">
        <f>'Notes- SK Template'!P534</f>
        <v>0</v>
      </c>
      <c r="Q1279" s="1757">
        <f>'Notes- SK Template'!Q534</f>
        <v>0</v>
      </c>
      <c r="R1279" s="1757">
        <f>'Notes- SK Template'!R534</f>
        <v>0</v>
      </c>
      <c r="S1279" s="1757">
        <f>'Notes- SK Template'!S534</f>
        <v>0</v>
      </c>
      <c r="T1279" s="1757">
        <f>'Notes- SK Template'!T534</f>
        <v>0</v>
      </c>
      <c r="U1279" s="1757">
        <f>'Notes- SK Template'!U534</f>
        <v>0</v>
      </c>
      <c r="V1279" s="1757">
        <f>'Notes- SK Template'!V534</f>
        <v>0</v>
      </c>
      <c r="W1279" s="1757">
        <f>'Notes- SK Template'!W534</f>
        <v>0</v>
      </c>
      <c r="X1279" s="1757">
        <f>'Notes- SK Template'!X534</f>
        <v>4587</v>
      </c>
      <c r="Y1279" s="1757">
        <f>'Notes- SK Template'!Y534</f>
        <v>0</v>
      </c>
      <c r="Z1279" s="1757">
        <f>'Notes- SK Template'!Z534</f>
        <v>0</v>
      </c>
      <c r="AA1279" s="1757">
        <f>'Notes- SK Template'!AA534</f>
        <v>0</v>
      </c>
      <c r="AB1279" s="1757">
        <f>'Notes- SK Template'!AB534</f>
        <v>0</v>
      </c>
      <c r="AC1279" s="1757">
        <f>'Notes- SK Template'!AC534</f>
        <v>0</v>
      </c>
      <c r="AD1279" s="1757">
        <f>'Notes- SK Template'!AD534</f>
        <v>0</v>
      </c>
      <c r="AE1279" s="1757">
        <f>'Notes- SK Template'!AE534</f>
        <v>0</v>
      </c>
      <c r="AF1279" s="1757">
        <f>'Notes- SK Template'!AF534</f>
        <v>0</v>
      </c>
      <c r="AG1279" s="1757">
        <f>'Notes- SK Template'!AG534</f>
        <v>0</v>
      </c>
    </row>
    <row r="1280" spans="1:33" ht="26.25" customHeight="1" thickBot="1">
      <c r="D1280" s="1743" t="s">
        <v>2313</v>
      </c>
      <c r="E1280" s="1744"/>
      <c r="F1280" s="1744"/>
      <c r="G1280" s="1744"/>
      <c r="H1280" s="1744"/>
      <c r="I1280" s="1744"/>
      <c r="J1280" s="1744"/>
      <c r="K1280" s="1744"/>
      <c r="L1280" s="1744"/>
      <c r="M1280" s="1745"/>
      <c r="N1280" s="1866">
        <f>'Notes- SK Template'!N535</f>
        <v>1184441.1200000001</v>
      </c>
      <c r="O1280" s="1866">
        <f>'Notes- SK Template'!O535</f>
        <v>0</v>
      </c>
      <c r="P1280" s="1866">
        <f>'Notes- SK Template'!P535</f>
        <v>0</v>
      </c>
      <c r="Q1280" s="1866">
        <f>'Notes- SK Template'!Q535</f>
        <v>0</v>
      </c>
      <c r="R1280" s="1866">
        <f>'Notes- SK Template'!R535</f>
        <v>0</v>
      </c>
      <c r="S1280" s="1866">
        <f>'Notes- SK Template'!S535</f>
        <v>0</v>
      </c>
      <c r="T1280" s="1866">
        <f>'Notes- SK Template'!T535</f>
        <v>0</v>
      </c>
      <c r="U1280" s="1866">
        <f>'Notes- SK Template'!U535</f>
        <v>0</v>
      </c>
      <c r="V1280" s="1866">
        <f>'Notes- SK Template'!V535</f>
        <v>0</v>
      </c>
      <c r="W1280" s="1866">
        <f>'Notes- SK Template'!W535</f>
        <v>0</v>
      </c>
      <c r="X1280" s="1866">
        <f>'Notes- SK Template'!X535</f>
        <v>504626</v>
      </c>
      <c r="Y1280" s="1866">
        <f>'Notes- SK Template'!Y535</f>
        <v>0</v>
      </c>
      <c r="Z1280" s="1866">
        <f>'Notes- SK Template'!Z535</f>
        <v>0</v>
      </c>
      <c r="AA1280" s="1866">
        <f>'Notes- SK Template'!AA535</f>
        <v>0</v>
      </c>
      <c r="AB1280" s="1866">
        <f>'Notes- SK Template'!AB535</f>
        <v>0</v>
      </c>
      <c r="AC1280" s="1866">
        <f>'Notes- SK Template'!AC535</f>
        <v>0</v>
      </c>
      <c r="AD1280" s="1866">
        <f>'Notes- SK Template'!AD535</f>
        <v>0</v>
      </c>
      <c r="AE1280" s="1866">
        <f>'Notes- SK Template'!AE535</f>
        <v>0</v>
      </c>
      <c r="AF1280" s="1866">
        <f>'Notes- SK Template'!AF535</f>
        <v>0</v>
      </c>
      <c r="AG1280" s="1866">
        <f>'Notes- SK Template'!AG535</f>
        <v>0</v>
      </c>
    </row>
    <row r="1283" spans="1:33" ht="14.25" customHeight="1">
      <c r="D1283" s="1735" t="s">
        <v>2314</v>
      </c>
      <c r="E1283" s="1735"/>
      <c r="F1283" s="1735"/>
      <c r="G1283" s="1735"/>
      <c r="H1283" s="1735"/>
      <c r="I1283" s="1735"/>
      <c r="J1283" s="1735"/>
      <c r="K1283" s="1735"/>
      <c r="L1283" s="1735"/>
      <c r="M1283" s="1735"/>
      <c r="N1283" s="1735"/>
      <c r="O1283" s="1735"/>
      <c r="P1283" s="1735"/>
      <c r="Q1283" s="1735"/>
      <c r="R1283" s="1735"/>
      <c r="S1283" s="1735"/>
      <c r="T1283" s="1735"/>
      <c r="U1283" s="1735"/>
      <c r="V1283" s="1735"/>
      <c r="W1283" s="1735"/>
      <c r="X1283" s="1735"/>
      <c r="Y1283" s="1735"/>
      <c r="Z1283" s="1735"/>
      <c r="AA1283" s="1735"/>
      <c r="AB1283" s="1735"/>
      <c r="AC1283" s="1735"/>
      <c r="AD1283" s="1735"/>
      <c r="AE1283" s="1735"/>
      <c r="AF1283" s="1735"/>
      <c r="AG1283" s="1735"/>
    </row>
    <row r="1285" spans="1:33" ht="14.25" customHeight="1">
      <c r="D1285" s="1871" t="s">
        <v>2315</v>
      </c>
      <c r="E1285" s="1737"/>
      <c r="F1285" s="1737"/>
      <c r="G1285" s="1737"/>
      <c r="H1285" s="1737"/>
      <c r="I1285" s="1737"/>
      <c r="J1285" s="1737"/>
      <c r="K1285" s="1737"/>
      <c r="L1285" s="1737"/>
      <c r="M1285" s="1737"/>
      <c r="N1285" s="1737"/>
      <c r="O1285" s="1737"/>
      <c r="P1285" s="1737"/>
      <c r="Q1285" s="1737"/>
      <c r="R1285" s="1737"/>
      <c r="S1285" s="1737"/>
      <c r="T1285" s="1737"/>
      <c r="U1285" s="1737"/>
      <c r="V1285" s="1737"/>
      <c r="W1285" s="1737"/>
      <c r="X1285" s="1737"/>
      <c r="Y1285" s="1737"/>
      <c r="Z1285" s="1737"/>
      <c r="AA1285" s="1737"/>
      <c r="AB1285" s="1737"/>
      <c r="AC1285" s="1737"/>
      <c r="AD1285" s="1737"/>
      <c r="AE1285" s="1737"/>
      <c r="AF1285" s="1737"/>
      <c r="AG1285" s="1737"/>
    </row>
    <row r="1286" spans="1:33" ht="14.25" customHeight="1" thickBot="1"/>
    <row r="1287" spans="1:33" ht="14.25" customHeight="1">
      <c r="A1287" s="605">
        <v>39</v>
      </c>
      <c r="D1287" s="1748" t="s">
        <v>1808</v>
      </c>
      <c r="E1287" s="1749"/>
      <c r="F1287" s="1749"/>
      <c r="G1287" s="1749"/>
      <c r="H1287" s="1749"/>
      <c r="I1287" s="1749"/>
      <c r="J1287" s="1749"/>
      <c r="K1287" s="1749"/>
      <c r="L1287" s="1749"/>
      <c r="M1287" s="1750"/>
      <c r="N1287" s="1697" t="s">
        <v>1809</v>
      </c>
      <c r="O1287" s="1698"/>
      <c r="P1287" s="1698"/>
      <c r="Q1287" s="1698"/>
      <c r="R1287" s="1698"/>
      <c r="S1287" s="1698"/>
      <c r="T1287" s="1698"/>
      <c r="U1287" s="1698"/>
      <c r="V1287" s="1698"/>
      <c r="W1287" s="1698"/>
      <c r="X1287" s="1697" t="s">
        <v>2094</v>
      </c>
      <c r="Y1287" s="1698"/>
      <c r="Z1287" s="1698"/>
      <c r="AA1287" s="1698"/>
      <c r="AB1287" s="1698"/>
      <c r="AC1287" s="1698"/>
      <c r="AD1287" s="1698"/>
      <c r="AE1287" s="1698"/>
      <c r="AF1287" s="1698"/>
      <c r="AG1287" s="1699"/>
    </row>
    <row r="1288" spans="1:33" ht="14.25" customHeight="1" thickBot="1">
      <c r="D1288" s="1751"/>
      <c r="E1288" s="1752"/>
      <c r="F1288" s="1752"/>
      <c r="G1288" s="1752"/>
      <c r="H1288" s="1752"/>
      <c r="I1288" s="1752"/>
      <c r="J1288" s="1752"/>
      <c r="K1288" s="1752"/>
      <c r="L1288" s="1752"/>
      <c r="M1288" s="1753"/>
      <c r="N1288" s="1700"/>
      <c r="O1288" s="1701"/>
      <c r="P1288" s="1701"/>
      <c r="Q1288" s="1701"/>
      <c r="R1288" s="1701"/>
      <c r="S1288" s="1701"/>
      <c r="T1288" s="1701"/>
      <c r="U1288" s="1701"/>
      <c r="V1288" s="1701"/>
      <c r="W1288" s="1701"/>
      <c r="X1288" s="1700"/>
      <c r="Y1288" s="1701"/>
      <c r="Z1288" s="1701"/>
      <c r="AA1288" s="1701"/>
      <c r="AB1288" s="1701"/>
      <c r="AC1288" s="1701"/>
      <c r="AD1288" s="1701"/>
      <c r="AE1288" s="1701"/>
      <c r="AF1288" s="1701"/>
      <c r="AG1288" s="1702"/>
    </row>
    <row r="1289" spans="1:33" s="20" customFormat="1" ht="29.25" customHeight="1">
      <c r="A1289" s="924"/>
      <c r="D1289" s="1754" t="s">
        <v>2316</v>
      </c>
      <c r="E1289" s="1755"/>
      <c r="F1289" s="1755"/>
      <c r="G1289" s="1755"/>
      <c r="H1289" s="1755"/>
      <c r="I1289" s="1755"/>
      <c r="J1289" s="1755"/>
      <c r="K1289" s="1755"/>
      <c r="L1289" s="1755"/>
      <c r="M1289" s="1756"/>
      <c r="N1289" s="1729" t="e">
        <f>'Notes- SK Template'!#REF!</f>
        <v>#REF!</v>
      </c>
      <c r="O1289" s="1729" t="e">
        <f>'Notes- SK Template'!#REF!</f>
        <v>#REF!</v>
      </c>
      <c r="P1289" s="1729" t="e">
        <f>'Notes- SK Template'!#REF!</f>
        <v>#REF!</v>
      </c>
      <c r="Q1289" s="1729" t="e">
        <f>'Notes- SK Template'!#REF!</f>
        <v>#REF!</v>
      </c>
      <c r="R1289" s="1729" t="e">
        <f>'Notes- SK Template'!#REF!</f>
        <v>#REF!</v>
      </c>
      <c r="S1289" s="1729" t="e">
        <f>'Notes- SK Template'!#REF!</f>
        <v>#REF!</v>
      </c>
      <c r="T1289" s="1729" t="e">
        <f>'Notes- SK Template'!#REF!</f>
        <v>#REF!</v>
      </c>
      <c r="U1289" s="1729" t="e">
        <f>'Notes- SK Template'!#REF!</f>
        <v>#REF!</v>
      </c>
      <c r="V1289" s="1729" t="e">
        <f>'Notes- SK Template'!#REF!</f>
        <v>#REF!</v>
      </c>
      <c r="W1289" s="1729" t="e">
        <f>'Notes- SK Template'!#REF!</f>
        <v>#REF!</v>
      </c>
      <c r="X1289" s="1729" t="e">
        <f>'Notes- SK Template'!#REF!</f>
        <v>#REF!</v>
      </c>
      <c r="Y1289" s="1729" t="e">
        <f>'Notes- SK Template'!#REF!</f>
        <v>#REF!</v>
      </c>
      <c r="Z1289" s="1729" t="e">
        <f>'Notes- SK Template'!#REF!</f>
        <v>#REF!</v>
      </c>
      <c r="AA1289" s="1729" t="e">
        <f>'Notes- SK Template'!#REF!</f>
        <v>#REF!</v>
      </c>
      <c r="AB1289" s="1729" t="e">
        <f>'Notes- SK Template'!#REF!</f>
        <v>#REF!</v>
      </c>
      <c r="AC1289" s="1729" t="e">
        <f>'Notes- SK Template'!#REF!</f>
        <v>#REF!</v>
      </c>
      <c r="AD1289" s="1729" t="e">
        <f>'Notes- SK Template'!#REF!</f>
        <v>#REF!</v>
      </c>
      <c r="AE1289" s="1729" t="e">
        <f>'Notes- SK Template'!#REF!</f>
        <v>#REF!</v>
      </c>
      <c r="AF1289" s="1729" t="e">
        <f>'Notes- SK Template'!#REF!</f>
        <v>#REF!</v>
      </c>
      <c r="AG1289" s="1729" t="e">
        <f>'Notes- SK Template'!#REF!</f>
        <v>#REF!</v>
      </c>
    </row>
    <row r="1290" spans="1:33" s="20" customFormat="1" ht="29.25" customHeight="1">
      <c r="A1290" s="924"/>
      <c r="D1290" s="2312" t="s">
        <v>2317</v>
      </c>
      <c r="E1290" s="1694"/>
      <c r="F1290" s="1694"/>
      <c r="G1290" s="1694"/>
      <c r="H1290" s="1694"/>
      <c r="I1290" s="1694"/>
      <c r="J1290" s="1694"/>
      <c r="K1290" s="1694"/>
      <c r="L1290" s="1694"/>
      <c r="M1290" s="1695"/>
      <c r="N1290" s="1729" t="e">
        <f>'Notes- SK Template'!#REF!</f>
        <v>#REF!</v>
      </c>
      <c r="O1290" s="1729" t="e">
        <f>'Notes- SK Template'!#REF!</f>
        <v>#REF!</v>
      </c>
      <c r="P1290" s="1729" t="e">
        <f>'Notes- SK Template'!#REF!</f>
        <v>#REF!</v>
      </c>
      <c r="Q1290" s="1729" t="e">
        <f>'Notes- SK Template'!#REF!</f>
        <v>#REF!</v>
      </c>
      <c r="R1290" s="1729" t="e">
        <f>'Notes- SK Template'!#REF!</f>
        <v>#REF!</v>
      </c>
      <c r="S1290" s="1729" t="e">
        <f>'Notes- SK Template'!#REF!</f>
        <v>#REF!</v>
      </c>
      <c r="T1290" s="1729" t="e">
        <f>'Notes- SK Template'!#REF!</f>
        <v>#REF!</v>
      </c>
      <c r="U1290" s="1729" t="e">
        <f>'Notes- SK Template'!#REF!</f>
        <v>#REF!</v>
      </c>
      <c r="V1290" s="1729" t="e">
        <f>'Notes- SK Template'!#REF!</f>
        <v>#REF!</v>
      </c>
      <c r="W1290" s="1729" t="e">
        <f>'Notes- SK Template'!#REF!</f>
        <v>#REF!</v>
      </c>
      <c r="X1290" s="1729" t="e">
        <f>'Notes- SK Template'!#REF!</f>
        <v>#REF!</v>
      </c>
      <c r="Y1290" s="1729" t="e">
        <f>'Notes- SK Template'!#REF!</f>
        <v>#REF!</v>
      </c>
      <c r="Z1290" s="1729" t="e">
        <f>'Notes- SK Template'!#REF!</f>
        <v>#REF!</v>
      </c>
      <c r="AA1290" s="1729" t="e">
        <f>'Notes- SK Template'!#REF!</f>
        <v>#REF!</v>
      </c>
      <c r="AB1290" s="1729" t="e">
        <f>'Notes- SK Template'!#REF!</f>
        <v>#REF!</v>
      </c>
      <c r="AC1290" s="1729" t="e">
        <f>'Notes- SK Template'!#REF!</f>
        <v>#REF!</v>
      </c>
      <c r="AD1290" s="1729" t="e">
        <f>'Notes- SK Template'!#REF!</f>
        <v>#REF!</v>
      </c>
      <c r="AE1290" s="1729" t="e">
        <f>'Notes- SK Template'!#REF!</f>
        <v>#REF!</v>
      </c>
      <c r="AF1290" s="1729" t="e">
        <f>'Notes- SK Template'!#REF!</f>
        <v>#REF!</v>
      </c>
      <c r="AG1290" s="1729" t="e">
        <f>'Notes- SK Template'!#REF!</f>
        <v>#REF!</v>
      </c>
    </row>
    <row r="1291" spans="1:33" s="20" customFormat="1" ht="29.25" customHeight="1">
      <c r="A1291" s="924"/>
      <c r="D1291" s="1693" t="s">
        <v>2324</v>
      </c>
      <c r="E1291" s="1694"/>
      <c r="F1291" s="1694"/>
      <c r="G1291" s="1694"/>
      <c r="H1291" s="1694"/>
      <c r="I1291" s="1694"/>
      <c r="J1291" s="1694"/>
      <c r="K1291" s="1694"/>
      <c r="L1291" s="1694"/>
      <c r="M1291" s="1695"/>
      <c r="N1291" s="2484" t="e">
        <f>'Notes- SK Template'!#REF!</f>
        <v>#REF!</v>
      </c>
      <c r="O1291" s="2485" t="e">
        <f>'Notes- SK Template'!#REF!</f>
        <v>#REF!</v>
      </c>
      <c r="P1291" s="2485" t="e">
        <f>'Notes- SK Template'!#REF!</f>
        <v>#REF!</v>
      </c>
      <c r="Q1291" s="2485" t="e">
        <f>'Notes- SK Template'!#REF!</f>
        <v>#REF!</v>
      </c>
      <c r="R1291" s="2485" t="e">
        <f>'Notes- SK Template'!#REF!</f>
        <v>#REF!</v>
      </c>
      <c r="S1291" s="2485" t="e">
        <f>'Notes- SK Template'!#REF!</f>
        <v>#REF!</v>
      </c>
      <c r="T1291" s="2485" t="e">
        <f>'Notes- SK Template'!#REF!</f>
        <v>#REF!</v>
      </c>
      <c r="U1291" s="2485" t="e">
        <f>'Notes- SK Template'!#REF!</f>
        <v>#REF!</v>
      </c>
      <c r="V1291" s="2485" t="e">
        <f>'Notes- SK Template'!#REF!</f>
        <v>#REF!</v>
      </c>
      <c r="W1291" s="2486" t="e">
        <f>'Notes- SK Template'!#REF!</f>
        <v>#REF!</v>
      </c>
      <c r="X1291" s="2484" t="e">
        <f>'Notes- SK Template'!#REF!</f>
        <v>#REF!</v>
      </c>
      <c r="Y1291" s="2485" t="e">
        <f>'Notes- SK Template'!#REF!</f>
        <v>#REF!</v>
      </c>
      <c r="Z1291" s="2485" t="e">
        <f>'Notes- SK Template'!#REF!</f>
        <v>#REF!</v>
      </c>
      <c r="AA1291" s="2485" t="e">
        <f>'Notes- SK Template'!#REF!</f>
        <v>#REF!</v>
      </c>
      <c r="AB1291" s="2485" t="e">
        <f>'Notes- SK Template'!#REF!</f>
        <v>#REF!</v>
      </c>
      <c r="AC1291" s="2485" t="e">
        <f>'Notes- SK Template'!#REF!</f>
        <v>#REF!</v>
      </c>
      <c r="AD1291" s="2485" t="e">
        <f>'Notes- SK Template'!#REF!</f>
        <v>#REF!</v>
      </c>
      <c r="AE1291" s="2485" t="e">
        <f>'Notes- SK Template'!#REF!</f>
        <v>#REF!</v>
      </c>
      <c r="AF1291" s="2485" t="e">
        <f>'Notes- SK Template'!#REF!</f>
        <v>#REF!</v>
      </c>
      <c r="AG1291" s="2486" t="e">
        <f>'Notes- SK Template'!#REF!</f>
        <v>#REF!</v>
      </c>
    </row>
    <row r="1292" spans="1:33" s="20" customFormat="1" ht="29.25" customHeight="1">
      <c r="A1292" s="924"/>
      <c r="D1292" s="1693" t="s">
        <v>2325</v>
      </c>
      <c r="E1292" s="1694"/>
      <c r="F1292" s="1694"/>
      <c r="G1292" s="1694"/>
      <c r="H1292" s="1694"/>
      <c r="I1292" s="1694"/>
      <c r="J1292" s="1694"/>
      <c r="K1292" s="1694"/>
      <c r="L1292" s="1694"/>
      <c r="M1292" s="1695"/>
      <c r="N1292" s="2159" t="e">
        <f>'Notes- SK Template'!#REF!</f>
        <v>#REF!</v>
      </c>
      <c r="O1292" s="2160" t="e">
        <f>'Notes- SK Template'!#REF!</f>
        <v>#REF!</v>
      </c>
      <c r="P1292" s="2160" t="e">
        <f>'Notes- SK Template'!#REF!</f>
        <v>#REF!</v>
      </c>
      <c r="Q1292" s="2160" t="e">
        <f>'Notes- SK Template'!#REF!</f>
        <v>#REF!</v>
      </c>
      <c r="R1292" s="2160" t="e">
        <f>'Notes- SK Template'!#REF!</f>
        <v>#REF!</v>
      </c>
      <c r="S1292" s="2160" t="e">
        <f>'Notes- SK Template'!#REF!</f>
        <v>#REF!</v>
      </c>
      <c r="T1292" s="2160" t="e">
        <f>'Notes- SK Template'!#REF!</f>
        <v>#REF!</v>
      </c>
      <c r="U1292" s="2160" t="e">
        <f>'Notes- SK Template'!#REF!</f>
        <v>#REF!</v>
      </c>
      <c r="V1292" s="2160" t="e">
        <f>'Notes- SK Template'!#REF!</f>
        <v>#REF!</v>
      </c>
      <c r="W1292" s="2161" t="e">
        <f>'Notes- SK Template'!#REF!</f>
        <v>#REF!</v>
      </c>
      <c r="X1292" s="2159" t="e">
        <f>'Notes- SK Template'!#REF!</f>
        <v>#REF!</v>
      </c>
      <c r="Y1292" s="2160" t="e">
        <f>'Notes- SK Template'!#REF!</f>
        <v>#REF!</v>
      </c>
      <c r="Z1292" s="2160" t="e">
        <f>'Notes- SK Template'!#REF!</f>
        <v>#REF!</v>
      </c>
      <c r="AA1292" s="2160" t="e">
        <f>'Notes- SK Template'!#REF!</f>
        <v>#REF!</v>
      </c>
      <c r="AB1292" s="2160" t="e">
        <f>'Notes- SK Template'!#REF!</f>
        <v>#REF!</v>
      </c>
      <c r="AC1292" s="2160" t="e">
        <f>'Notes- SK Template'!#REF!</f>
        <v>#REF!</v>
      </c>
      <c r="AD1292" s="2160" t="e">
        <f>'Notes- SK Template'!#REF!</f>
        <v>#REF!</v>
      </c>
      <c r="AE1292" s="2160" t="e">
        <f>'Notes- SK Template'!#REF!</f>
        <v>#REF!</v>
      </c>
      <c r="AF1292" s="2160" t="e">
        <f>'Notes- SK Template'!#REF!</f>
        <v>#REF!</v>
      </c>
      <c r="AG1292" s="2161" t="e">
        <f>'Notes- SK Template'!#REF!</f>
        <v>#REF!</v>
      </c>
    </row>
    <row r="1293" spans="1:33" s="20" customFormat="1" ht="29.25" customHeight="1">
      <c r="A1293" s="924"/>
      <c r="D1293" s="1693" t="s">
        <v>2326</v>
      </c>
      <c r="E1293" s="1694"/>
      <c r="F1293" s="1694"/>
      <c r="G1293" s="1694"/>
      <c r="H1293" s="1694"/>
      <c r="I1293" s="1694"/>
      <c r="J1293" s="1694"/>
      <c r="K1293" s="1694"/>
      <c r="L1293" s="1694"/>
      <c r="M1293" s="1695"/>
      <c r="N1293" s="2159" t="e">
        <f>'Notes- SK Template'!#REF!</f>
        <v>#REF!</v>
      </c>
      <c r="O1293" s="2160" t="e">
        <f>'Notes- SK Template'!#REF!</f>
        <v>#REF!</v>
      </c>
      <c r="P1293" s="2160" t="e">
        <f>'Notes- SK Template'!#REF!</f>
        <v>#REF!</v>
      </c>
      <c r="Q1293" s="2160" t="e">
        <f>'Notes- SK Template'!#REF!</f>
        <v>#REF!</v>
      </c>
      <c r="R1293" s="2160" t="e">
        <f>'Notes- SK Template'!#REF!</f>
        <v>#REF!</v>
      </c>
      <c r="S1293" s="2160" t="e">
        <f>'Notes- SK Template'!#REF!</f>
        <v>#REF!</v>
      </c>
      <c r="T1293" s="2160" t="e">
        <f>'Notes- SK Template'!#REF!</f>
        <v>#REF!</v>
      </c>
      <c r="U1293" s="2160" t="e">
        <f>'Notes- SK Template'!#REF!</f>
        <v>#REF!</v>
      </c>
      <c r="V1293" s="2160" t="e">
        <f>'Notes- SK Template'!#REF!</f>
        <v>#REF!</v>
      </c>
      <c r="W1293" s="2161" t="e">
        <f>'Notes- SK Template'!#REF!</f>
        <v>#REF!</v>
      </c>
      <c r="X1293" s="2159" t="e">
        <f>'Notes- SK Template'!#REF!</f>
        <v>#REF!</v>
      </c>
      <c r="Y1293" s="2160" t="e">
        <f>'Notes- SK Template'!#REF!</f>
        <v>#REF!</v>
      </c>
      <c r="Z1293" s="2160" t="e">
        <f>'Notes- SK Template'!#REF!</f>
        <v>#REF!</v>
      </c>
      <c r="AA1293" s="2160" t="e">
        <f>'Notes- SK Template'!#REF!</f>
        <v>#REF!</v>
      </c>
      <c r="AB1293" s="2160" t="e">
        <f>'Notes- SK Template'!#REF!</f>
        <v>#REF!</v>
      </c>
      <c r="AC1293" s="2160" t="e">
        <f>'Notes- SK Template'!#REF!</f>
        <v>#REF!</v>
      </c>
      <c r="AD1293" s="2160" t="e">
        <f>'Notes- SK Template'!#REF!</f>
        <v>#REF!</v>
      </c>
      <c r="AE1293" s="2160" t="e">
        <f>'Notes- SK Template'!#REF!</f>
        <v>#REF!</v>
      </c>
      <c r="AF1293" s="2160" t="e">
        <f>'Notes- SK Template'!#REF!</f>
        <v>#REF!</v>
      </c>
      <c r="AG1293" s="2161" t="e">
        <f>'Notes- SK Template'!#REF!</f>
        <v>#REF!</v>
      </c>
    </row>
    <row r="1294" spans="1:33" s="20" customFormat="1" ht="29.25" customHeight="1">
      <c r="A1294" s="924"/>
      <c r="D1294" s="1693" t="s">
        <v>2327</v>
      </c>
      <c r="E1294" s="1694"/>
      <c r="F1294" s="1694"/>
      <c r="G1294" s="1694"/>
      <c r="H1294" s="1694"/>
      <c r="I1294" s="1694"/>
      <c r="J1294" s="1694"/>
      <c r="K1294" s="1694"/>
      <c r="L1294" s="1694"/>
      <c r="M1294" s="1695"/>
      <c r="N1294" s="2159" t="e">
        <f>'Notes- SK Template'!#REF!</f>
        <v>#REF!</v>
      </c>
      <c r="O1294" s="2160" t="e">
        <f>'Notes- SK Template'!#REF!</f>
        <v>#REF!</v>
      </c>
      <c r="P1294" s="2160" t="e">
        <f>'Notes- SK Template'!#REF!</f>
        <v>#REF!</v>
      </c>
      <c r="Q1294" s="2160" t="e">
        <f>'Notes- SK Template'!#REF!</f>
        <v>#REF!</v>
      </c>
      <c r="R1294" s="2160" t="e">
        <f>'Notes- SK Template'!#REF!</f>
        <v>#REF!</v>
      </c>
      <c r="S1294" s="2160" t="e">
        <f>'Notes- SK Template'!#REF!</f>
        <v>#REF!</v>
      </c>
      <c r="T1294" s="2160" t="e">
        <f>'Notes- SK Template'!#REF!</f>
        <v>#REF!</v>
      </c>
      <c r="U1294" s="2160" t="e">
        <f>'Notes- SK Template'!#REF!</f>
        <v>#REF!</v>
      </c>
      <c r="V1294" s="2160" t="e">
        <f>'Notes- SK Template'!#REF!</f>
        <v>#REF!</v>
      </c>
      <c r="W1294" s="2161" t="e">
        <f>'Notes- SK Template'!#REF!</f>
        <v>#REF!</v>
      </c>
      <c r="X1294" s="2159" t="e">
        <f>'Notes- SK Template'!#REF!</f>
        <v>#REF!</v>
      </c>
      <c r="Y1294" s="2160" t="e">
        <f>'Notes- SK Template'!#REF!</f>
        <v>#REF!</v>
      </c>
      <c r="Z1294" s="2160" t="e">
        <f>'Notes- SK Template'!#REF!</f>
        <v>#REF!</v>
      </c>
      <c r="AA1294" s="2160" t="e">
        <f>'Notes- SK Template'!#REF!</f>
        <v>#REF!</v>
      </c>
      <c r="AB1294" s="2160" t="e">
        <f>'Notes- SK Template'!#REF!</f>
        <v>#REF!</v>
      </c>
      <c r="AC1294" s="2160" t="e">
        <f>'Notes- SK Template'!#REF!</f>
        <v>#REF!</v>
      </c>
      <c r="AD1294" s="2160" t="e">
        <f>'Notes- SK Template'!#REF!</f>
        <v>#REF!</v>
      </c>
      <c r="AE1294" s="2160" t="e">
        <f>'Notes- SK Template'!#REF!</f>
        <v>#REF!</v>
      </c>
      <c r="AF1294" s="2160" t="e">
        <f>'Notes- SK Template'!#REF!</f>
        <v>#REF!</v>
      </c>
      <c r="AG1294" s="2161" t="e">
        <f>'Notes- SK Template'!#REF!</f>
        <v>#REF!</v>
      </c>
    </row>
    <row r="1295" spans="1:33" s="20" customFormat="1" ht="29.25" customHeight="1">
      <c r="A1295" s="924"/>
      <c r="D1295" s="1693" t="s">
        <v>2328</v>
      </c>
      <c r="E1295" s="1694"/>
      <c r="F1295" s="1694"/>
      <c r="G1295" s="1694"/>
      <c r="H1295" s="1694"/>
      <c r="I1295" s="1694"/>
      <c r="J1295" s="1694"/>
      <c r="K1295" s="1694"/>
      <c r="L1295" s="1694"/>
      <c r="M1295" s="1695"/>
      <c r="N1295" s="2159" t="e">
        <f>'Notes- SK Template'!#REF!</f>
        <v>#REF!</v>
      </c>
      <c r="O1295" s="2160" t="e">
        <f>'Notes- SK Template'!#REF!</f>
        <v>#REF!</v>
      </c>
      <c r="P1295" s="2160" t="e">
        <f>'Notes- SK Template'!#REF!</f>
        <v>#REF!</v>
      </c>
      <c r="Q1295" s="2160" t="e">
        <f>'Notes- SK Template'!#REF!</f>
        <v>#REF!</v>
      </c>
      <c r="R1295" s="2160" t="e">
        <f>'Notes- SK Template'!#REF!</f>
        <v>#REF!</v>
      </c>
      <c r="S1295" s="2160" t="e">
        <f>'Notes- SK Template'!#REF!</f>
        <v>#REF!</v>
      </c>
      <c r="T1295" s="2160" t="e">
        <f>'Notes- SK Template'!#REF!</f>
        <v>#REF!</v>
      </c>
      <c r="U1295" s="2160" t="e">
        <f>'Notes- SK Template'!#REF!</f>
        <v>#REF!</v>
      </c>
      <c r="V1295" s="2160" t="e">
        <f>'Notes- SK Template'!#REF!</f>
        <v>#REF!</v>
      </c>
      <c r="W1295" s="2161" t="e">
        <f>'Notes- SK Template'!#REF!</f>
        <v>#REF!</v>
      </c>
      <c r="X1295" s="2159" t="e">
        <f>'Notes- SK Template'!#REF!</f>
        <v>#REF!</v>
      </c>
      <c r="Y1295" s="2160" t="e">
        <f>'Notes- SK Template'!#REF!</f>
        <v>#REF!</v>
      </c>
      <c r="Z1295" s="2160" t="e">
        <f>'Notes- SK Template'!#REF!</f>
        <v>#REF!</v>
      </c>
      <c r="AA1295" s="2160" t="e">
        <f>'Notes- SK Template'!#REF!</f>
        <v>#REF!</v>
      </c>
      <c r="AB1295" s="2160" t="e">
        <f>'Notes- SK Template'!#REF!</f>
        <v>#REF!</v>
      </c>
      <c r="AC1295" s="2160" t="e">
        <f>'Notes- SK Template'!#REF!</f>
        <v>#REF!</v>
      </c>
      <c r="AD1295" s="2160" t="e">
        <f>'Notes- SK Template'!#REF!</f>
        <v>#REF!</v>
      </c>
      <c r="AE1295" s="2160" t="e">
        <f>'Notes- SK Template'!#REF!</f>
        <v>#REF!</v>
      </c>
      <c r="AF1295" s="2160" t="e">
        <f>'Notes- SK Template'!#REF!</f>
        <v>#REF!</v>
      </c>
      <c r="AG1295" s="2161" t="e">
        <f>'Notes- SK Template'!#REF!</f>
        <v>#REF!</v>
      </c>
    </row>
    <row r="1296" spans="1:33" s="20" customFormat="1" ht="29.25" customHeight="1">
      <c r="A1296" s="924"/>
      <c r="D1296" s="1761" t="e">
        <f>'Notes- SK Template'!#REF!</f>
        <v>#REF!</v>
      </c>
      <c r="E1296" s="1762" t="e">
        <f>'Notes- SK Template'!#REF!</f>
        <v>#REF!</v>
      </c>
      <c r="F1296" s="1762" t="e">
        <f>'Notes- SK Template'!#REF!</f>
        <v>#REF!</v>
      </c>
      <c r="G1296" s="1762" t="e">
        <f>'Notes- SK Template'!#REF!</f>
        <v>#REF!</v>
      </c>
      <c r="H1296" s="1762" t="e">
        <f>'Notes- SK Template'!#REF!</f>
        <v>#REF!</v>
      </c>
      <c r="I1296" s="1762" t="e">
        <f>'Notes- SK Template'!#REF!</f>
        <v>#REF!</v>
      </c>
      <c r="J1296" s="1762" t="e">
        <f>'Notes- SK Template'!#REF!</f>
        <v>#REF!</v>
      </c>
      <c r="K1296" s="1762" t="e">
        <f>'Notes- SK Template'!#REF!</f>
        <v>#REF!</v>
      </c>
      <c r="L1296" s="1762" t="e">
        <f>'Notes- SK Template'!#REF!</f>
        <v>#REF!</v>
      </c>
      <c r="M1296" s="1763" t="e">
        <f>'Notes- SK Template'!#REF!</f>
        <v>#REF!</v>
      </c>
      <c r="N1296" s="2159" t="e">
        <f>'Notes- SK Template'!#REF!</f>
        <v>#REF!</v>
      </c>
      <c r="O1296" s="2160" t="e">
        <f>'Notes- SK Template'!#REF!</f>
        <v>#REF!</v>
      </c>
      <c r="P1296" s="2160" t="e">
        <f>'Notes- SK Template'!#REF!</f>
        <v>#REF!</v>
      </c>
      <c r="Q1296" s="2160" t="e">
        <f>'Notes- SK Template'!#REF!</f>
        <v>#REF!</v>
      </c>
      <c r="R1296" s="2160" t="e">
        <f>'Notes- SK Template'!#REF!</f>
        <v>#REF!</v>
      </c>
      <c r="S1296" s="2160" t="e">
        <f>'Notes- SK Template'!#REF!</f>
        <v>#REF!</v>
      </c>
      <c r="T1296" s="2160" t="e">
        <f>'Notes- SK Template'!#REF!</f>
        <v>#REF!</v>
      </c>
      <c r="U1296" s="2160" t="e">
        <f>'Notes- SK Template'!#REF!</f>
        <v>#REF!</v>
      </c>
      <c r="V1296" s="2160" t="e">
        <f>'Notes- SK Template'!#REF!</f>
        <v>#REF!</v>
      </c>
      <c r="W1296" s="2161" t="e">
        <f>'Notes- SK Template'!#REF!</f>
        <v>#REF!</v>
      </c>
      <c r="X1296" s="2159" t="e">
        <f>'Notes- SK Template'!#REF!</f>
        <v>#REF!</v>
      </c>
      <c r="Y1296" s="2160" t="e">
        <f>'Notes- SK Template'!#REF!</f>
        <v>#REF!</v>
      </c>
      <c r="Z1296" s="2160" t="e">
        <f>'Notes- SK Template'!#REF!</f>
        <v>#REF!</v>
      </c>
      <c r="AA1296" s="2160" t="e">
        <f>'Notes- SK Template'!#REF!</f>
        <v>#REF!</v>
      </c>
      <c r="AB1296" s="2160" t="e">
        <f>'Notes- SK Template'!#REF!</f>
        <v>#REF!</v>
      </c>
      <c r="AC1296" s="2160" t="e">
        <f>'Notes- SK Template'!#REF!</f>
        <v>#REF!</v>
      </c>
      <c r="AD1296" s="2160" t="e">
        <f>'Notes- SK Template'!#REF!</f>
        <v>#REF!</v>
      </c>
      <c r="AE1296" s="2160" t="e">
        <f>'Notes- SK Template'!#REF!</f>
        <v>#REF!</v>
      </c>
      <c r="AF1296" s="2160" t="e">
        <f>'Notes- SK Template'!#REF!</f>
        <v>#REF!</v>
      </c>
      <c r="AG1296" s="2161" t="e">
        <f>'Notes- SK Template'!#REF!</f>
        <v>#REF!</v>
      </c>
    </row>
    <row r="1297" spans="1:33" s="20" customFormat="1" ht="29.25" customHeight="1">
      <c r="A1297" s="924"/>
      <c r="D1297" s="2404" t="e">
        <f>'Notes- SK Template'!#REF!</f>
        <v>#REF!</v>
      </c>
      <c r="E1297" s="2404" t="e">
        <f>'Notes- SK Template'!#REF!</f>
        <v>#REF!</v>
      </c>
      <c r="F1297" s="2404" t="e">
        <f>'Notes- SK Template'!#REF!</f>
        <v>#REF!</v>
      </c>
      <c r="G1297" s="2404" t="e">
        <f>'Notes- SK Template'!#REF!</f>
        <v>#REF!</v>
      </c>
      <c r="H1297" s="2404" t="e">
        <f>'Notes- SK Template'!#REF!</f>
        <v>#REF!</v>
      </c>
      <c r="I1297" s="2404" t="e">
        <f>'Notes- SK Template'!#REF!</f>
        <v>#REF!</v>
      </c>
      <c r="J1297" s="2404" t="e">
        <f>'Notes- SK Template'!#REF!</f>
        <v>#REF!</v>
      </c>
      <c r="K1297" s="2404" t="e">
        <f>'Notes- SK Template'!#REF!</f>
        <v>#REF!</v>
      </c>
      <c r="L1297" s="2404" t="e">
        <f>'Notes- SK Template'!#REF!</f>
        <v>#REF!</v>
      </c>
      <c r="M1297" s="2404" t="e">
        <f>'Notes- SK Template'!#REF!</f>
        <v>#REF!</v>
      </c>
      <c r="N1297" s="1729" t="e">
        <f>'Notes- SK Template'!#REF!</f>
        <v>#REF!</v>
      </c>
      <c r="O1297" s="1729" t="e">
        <f>'Notes- SK Template'!#REF!</f>
        <v>#REF!</v>
      </c>
      <c r="P1297" s="1729" t="e">
        <f>'Notes- SK Template'!#REF!</f>
        <v>#REF!</v>
      </c>
      <c r="Q1297" s="1729" t="e">
        <f>'Notes- SK Template'!#REF!</f>
        <v>#REF!</v>
      </c>
      <c r="R1297" s="1729" t="e">
        <f>'Notes- SK Template'!#REF!</f>
        <v>#REF!</v>
      </c>
      <c r="S1297" s="1729" t="e">
        <f>'Notes- SK Template'!#REF!</f>
        <v>#REF!</v>
      </c>
      <c r="T1297" s="1729" t="e">
        <f>'Notes- SK Template'!#REF!</f>
        <v>#REF!</v>
      </c>
      <c r="U1297" s="1729" t="e">
        <f>'Notes- SK Template'!#REF!</f>
        <v>#REF!</v>
      </c>
      <c r="V1297" s="1729" t="e">
        <f>'Notes- SK Template'!#REF!</f>
        <v>#REF!</v>
      </c>
      <c r="W1297" s="1729" t="e">
        <f>'Notes- SK Template'!#REF!</f>
        <v>#REF!</v>
      </c>
      <c r="X1297" s="1729" t="e">
        <f>'Notes- SK Template'!#REF!</f>
        <v>#REF!</v>
      </c>
      <c r="Y1297" s="1729" t="e">
        <f>'Notes- SK Template'!#REF!</f>
        <v>#REF!</v>
      </c>
      <c r="Z1297" s="1729" t="e">
        <f>'Notes- SK Template'!#REF!</f>
        <v>#REF!</v>
      </c>
      <c r="AA1297" s="1729" t="e">
        <f>'Notes- SK Template'!#REF!</f>
        <v>#REF!</v>
      </c>
      <c r="AB1297" s="1729" t="e">
        <f>'Notes- SK Template'!#REF!</f>
        <v>#REF!</v>
      </c>
      <c r="AC1297" s="1729" t="e">
        <f>'Notes- SK Template'!#REF!</f>
        <v>#REF!</v>
      </c>
      <c r="AD1297" s="1729" t="e">
        <f>'Notes- SK Template'!#REF!</f>
        <v>#REF!</v>
      </c>
      <c r="AE1297" s="1729" t="e">
        <f>'Notes- SK Template'!#REF!</f>
        <v>#REF!</v>
      </c>
      <c r="AF1297" s="1729" t="e">
        <f>'Notes- SK Template'!#REF!</f>
        <v>#REF!</v>
      </c>
      <c r="AG1297" s="1729" t="e">
        <f>'Notes- SK Template'!#REF!</f>
        <v>#REF!</v>
      </c>
    </row>
    <row r="1298" spans="1:33" s="20" customFormat="1" ht="29.25" customHeight="1">
      <c r="A1298" s="924"/>
      <c r="D1298" s="1681" t="e">
        <f>'Notes- SK Template'!#REF!</f>
        <v>#REF!</v>
      </c>
      <c r="E1298" s="1681" t="e">
        <f>'Notes- SK Template'!#REF!</f>
        <v>#REF!</v>
      </c>
      <c r="F1298" s="1681" t="e">
        <f>'Notes- SK Template'!#REF!</f>
        <v>#REF!</v>
      </c>
      <c r="G1298" s="1681" t="e">
        <f>'Notes- SK Template'!#REF!</f>
        <v>#REF!</v>
      </c>
      <c r="H1298" s="1681" t="e">
        <f>'Notes- SK Template'!#REF!</f>
        <v>#REF!</v>
      </c>
      <c r="I1298" s="1681" t="e">
        <f>'Notes- SK Template'!#REF!</f>
        <v>#REF!</v>
      </c>
      <c r="J1298" s="1681" t="e">
        <f>'Notes- SK Template'!#REF!</f>
        <v>#REF!</v>
      </c>
      <c r="K1298" s="1681" t="e">
        <f>'Notes- SK Template'!#REF!</f>
        <v>#REF!</v>
      </c>
      <c r="L1298" s="1681" t="e">
        <f>'Notes- SK Template'!#REF!</f>
        <v>#REF!</v>
      </c>
      <c r="M1298" s="1681" t="e">
        <f>'Notes- SK Template'!#REF!</f>
        <v>#REF!</v>
      </c>
      <c r="N1298" s="1729" t="e">
        <f>'Notes- SK Template'!#REF!</f>
        <v>#REF!</v>
      </c>
      <c r="O1298" s="1729" t="e">
        <f>'Notes- SK Template'!#REF!</f>
        <v>#REF!</v>
      </c>
      <c r="P1298" s="1729" t="e">
        <f>'Notes- SK Template'!#REF!</f>
        <v>#REF!</v>
      </c>
      <c r="Q1298" s="1729" t="e">
        <f>'Notes- SK Template'!#REF!</f>
        <v>#REF!</v>
      </c>
      <c r="R1298" s="1729" t="e">
        <f>'Notes- SK Template'!#REF!</f>
        <v>#REF!</v>
      </c>
      <c r="S1298" s="1729" t="e">
        <f>'Notes- SK Template'!#REF!</f>
        <v>#REF!</v>
      </c>
      <c r="T1298" s="1729" t="e">
        <f>'Notes- SK Template'!#REF!</f>
        <v>#REF!</v>
      </c>
      <c r="U1298" s="1729" t="e">
        <f>'Notes- SK Template'!#REF!</f>
        <v>#REF!</v>
      </c>
      <c r="V1298" s="1729" t="e">
        <f>'Notes- SK Template'!#REF!</f>
        <v>#REF!</v>
      </c>
      <c r="W1298" s="1729" t="e">
        <f>'Notes- SK Template'!#REF!</f>
        <v>#REF!</v>
      </c>
      <c r="X1298" s="1729" t="e">
        <f>'Notes- SK Template'!#REF!</f>
        <v>#REF!</v>
      </c>
      <c r="Y1298" s="1729" t="e">
        <f>'Notes- SK Template'!#REF!</f>
        <v>#REF!</v>
      </c>
      <c r="Z1298" s="1729" t="e">
        <f>'Notes- SK Template'!#REF!</f>
        <v>#REF!</v>
      </c>
      <c r="AA1298" s="1729" t="e">
        <f>'Notes- SK Template'!#REF!</f>
        <v>#REF!</v>
      </c>
      <c r="AB1298" s="1729" t="e">
        <f>'Notes- SK Template'!#REF!</f>
        <v>#REF!</v>
      </c>
      <c r="AC1298" s="1729" t="e">
        <f>'Notes- SK Template'!#REF!</f>
        <v>#REF!</v>
      </c>
      <c r="AD1298" s="1729" t="e">
        <f>'Notes- SK Template'!#REF!</f>
        <v>#REF!</v>
      </c>
      <c r="AE1298" s="1729" t="e">
        <f>'Notes- SK Template'!#REF!</f>
        <v>#REF!</v>
      </c>
      <c r="AF1298" s="1729" t="e">
        <f>'Notes- SK Template'!#REF!</f>
        <v>#REF!</v>
      </c>
      <c r="AG1298" s="1729" t="e">
        <f>'Notes- SK Template'!#REF!</f>
        <v>#REF!</v>
      </c>
    </row>
    <row r="1299" spans="1:33" s="20" customFormat="1" ht="29.25" customHeight="1">
      <c r="A1299" s="924"/>
      <c r="D1299" s="1681" t="e">
        <f>'Notes- SK Template'!#REF!</f>
        <v>#REF!</v>
      </c>
      <c r="E1299" s="1681" t="e">
        <f>'Notes- SK Template'!#REF!</f>
        <v>#REF!</v>
      </c>
      <c r="F1299" s="1681" t="e">
        <f>'Notes- SK Template'!#REF!</f>
        <v>#REF!</v>
      </c>
      <c r="G1299" s="1681" t="e">
        <f>'Notes- SK Template'!#REF!</f>
        <v>#REF!</v>
      </c>
      <c r="H1299" s="1681" t="e">
        <f>'Notes- SK Template'!#REF!</f>
        <v>#REF!</v>
      </c>
      <c r="I1299" s="1681" t="e">
        <f>'Notes- SK Template'!#REF!</f>
        <v>#REF!</v>
      </c>
      <c r="J1299" s="1681" t="e">
        <f>'Notes- SK Template'!#REF!</f>
        <v>#REF!</v>
      </c>
      <c r="K1299" s="1681" t="e">
        <f>'Notes- SK Template'!#REF!</f>
        <v>#REF!</v>
      </c>
      <c r="L1299" s="1681" t="e">
        <f>'Notes- SK Template'!#REF!</f>
        <v>#REF!</v>
      </c>
      <c r="M1299" s="1681" t="e">
        <f>'Notes- SK Template'!#REF!</f>
        <v>#REF!</v>
      </c>
      <c r="N1299" s="1729" t="e">
        <f>'Notes- SK Template'!#REF!</f>
        <v>#REF!</v>
      </c>
      <c r="O1299" s="1729" t="e">
        <f>'Notes- SK Template'!#REF!</f>
        <v>#REF!</v>
      </c>
      <c r="P1299" s="1729" t="e">
        <f>'Notes- SK Template'!#REF!</f>
        <v>#REF!</v>
      </c>
      <c r="Q1299" s="1729" t="e">
        <f>'Notes- SK Template'!#REF!</f>
        <v>#REF!</v>
      </c>
      <c r="R1299" s="1729" t="e">
        <f>'Notes- SK Template'!#REF!</f>
        <v>#REF!</v>
      </c>
      <c r="S1299" s="1729" t="e">
        <f>'Notes- SK Template'!#REF!</f>
        <v>#REF!</v>
      </c>
      <c r="T1299" s="1729" t="e">
        <f>'Notes- SK Template'!#REF!</f>
        <v>#REF!</v>
      </c>
      <c r="U1299" s="1729" t="e">
        <f>'Notes- SK Template'!#REF!</f>
        <v>#REF!</v>
      </c>
      <c r="V1299" s="1729" t="e">
        <f>'Notes- SK Template'!#REF!</f>
        <v>#REF!</v>
      </c>
      <c r="W1299" s="1729" t="e">
        <f>'Notes- SK Template'!#REF!</f>
        <v>#REF!</v>
      </c>
      <c r="X1299" s="1729" t="e">
        <f>'Notes- SK Template'!#REF!</f>
        <v>#REF!</v>
      </c>
      <c r="Y1299" s="1729" t="e">
        <f>'Notes- SK Template'!#REF!</f>
        <v>#REF!</v>
      </c>
      <c r="Z1299" s="1729" t="e">
        <f>'Notes- SK Template'!#REF!</f>
        <v>#REF!</v>
      </c>
      <c r="AA1299" s="1729" t="e">
        <f>'Notes- SK Template'!#REF!</f>
        <v>#REF!</v>
      </c>
      <c r="AB1299" s="1729" t="e">
        <f>'Notes- SK Template'!#REF!</f>
        <v>#REF!</v>
      </c>
      <c r="AC1299" s="1729" t="e">
        <f>'Notes- SK Template'!#REF!</f>
        <v>#REF!</v>
      </c>
      <c r="AD1299" s="1729" t="e">
        <f>'Notes- SK Template'!#REF!</f>
        <v>#REF!</v>
      </c>
      <c r="AE1299" s="1729" t="e">
        <f>'Notes- SK Template'!#REF!</f>
        <v>#REF!</v>
      </c>
      <c r="AF1299" s="1729" t="e">
        <f>'Notes- SK Template'!#REF!</f>
        <v>#REF!</v>
      </c>
      <c r="AG1299" s="1729" t="e">
        <f>'Notes- SK Template'!#REF!</f>
        <v>#REF!</v>
      </c>
    </row>
    <row r="1300" spans="1:33" s="20" customFormat="1" ht="29.25" customHeight="1">
      <c r="A1300" s="924"/>
      <c r="D1300" s="2404" t="s">
        <v>2318</v>
      </c>
      <c r="E1300" s="2404"/>
      <c r="F1300" s="2404"/>
      <c r="G1300" s="2404"/>
      <c r="H1300" s="2404"/>
      <c r="I1300" s="2404"/>
      <c r="J1300" s="2404"/>
      <c r="K1300" s="2404"/>
      <c r="L1300" s="2404"/>
      <c r="M1300" s="2404"/>
      <c r="N1300" s="1729" t="e">
        <f>'Notes- SK Template'!#REF!</f>
        <v>#REF!</v>
      </c>
      <c r="O1300" s="1729" t="e">
        <f>'Notes- SK Template'!#REF!</f>
        <v>#REF!</v>
      </c>
      <c r="P1300" s="1729" t="e">
        <f>'Notes- SK Template'!#REF!</f>
        <v>#REF!</v>
      </c>
      <c r="Q1300" s="1729" t="e">
        <f>'Notes- SK Template'!#REF!</f>
        <v>#REF!</v>
      </c>
      <c r="R1300" s="1729" t="e">
        <f>'Notes- SK Template'!#REF!</f>
        <v>#REF!</v>
      </c>
      <c r="S1300" s="1729" t="e">
        <f>'Notes- SK Template'!#REF!</f>
        <v>#REF!</v>
      </c>
      <c r="T1300" s="1729" t="e">
        <f>'Notes- SK Template'!#REF!</f>
        <v>#REF!</v>
      </c>
      <c r="U1300" s="1729" t="e">
        <f>'Notes- SK Template'!#REF!</f>
        <v>#REF!</v>
      </c>
      <c r="V1300" s="1729" t="e">
        <f>'Notes- SK Template'!#REF!</f>
        <v>#REF!</v>
      </c>
      <c r="W1300" s="1729" t="e">
        <f>'Notes- SK Template'!#REF!</f>
        <v>#REF!</v>
      </c>
      <c r="X1300" s="1729" t="e">
        <f>'Notes- SK Template'!#REF!</f>
        <v>#REF!</v>
      </c>
      <c r="Y1300" s="1729" t="e">
        <f>'Notes- SK Template'!#REF!</f>
        <v>#REF!</v>
      </c>
      <c r="Z1300" s="1729" t="e">
        <f>'Notes- SK Template'!#REF!</f>
        <v>#REF!</v>
      </c>
      <c r="AA1300" s="1729" t="e">
        <f>'Notes- SK Template'!#REF!</f>
        <v>#REF!</v>
      </c>
      <c r="AB1300" s="1729" t="e">
        <f>'Notes- SK Template'!#REF!</f>
        <v>#REF!</v>
      </c>
      <c r="AC1300" s="1729" t="e">
        <f>'Notes- SK Template'!#REF!</f>
        <v>#REF!</v>
      </c>
      <c r="AD1300" s="1729" t="e">
        <f>'Notes- SK Template'!#REF!</f>
        <v>#REF!</v>
      </c>
      <c r="AE1300" s="1729" t="e">
        <f>'Notes- SK Template'!#REF!</f>
        <v>#REF!</v>
      </c>
      <c r="AF1300" s="1729" t="e">
        <f>'Notes- SK Template'!#REF!</f>
        <v>#REF!</v>
      </c>
      <c r="AG1300" s="1729" t="e">
        <f>'Notes- SK Template'!#REF!</f>
        <v>#REF!</v>
      </c>
    </row>
    <row r="1301" spans="1:33" s="20" customFormat="1" ht="29.25" customHeight="1">
      <c r="A1301" s="924"/>
      <c r="D1301" s="1681" t="str">
        <f>'Notes- SK Template'!D545</f>
        <v>Spotreba materiálu:</v>
      </c>
      <c r="E1301" s="1681">
        <f>'Notes- SK Template'!E545</f>
        <v>0</v>
      </c>
      <c r="F1301" s="1681">
        <f>'Notes- SK Template'!F545</f>
        <v>0</v>
      </c>
      <c r="G1301" s="1681">
        <f>'Notes- SK Template'!G545</f>
        <v>0</v>
      </c>
      <c r="H1301" s="1681">
        <f>'Notes- SK Template'!H545</f>
        <v>0</v>
      </c>
      <c r="I1301" s="1681">
        <f>'Notes- SK Template'!I545</f>
        <v>0</v>
      </c>
      <c r="J1301" s="1681">
        <f>'Notes- SK Template'!J545</f>
        <v>0</v>
      </c>
      <c r="K1301" s="1681">
        <f>'Notes- SK Template'!K545</f>
        <v>0</v>
      </c>
      <c r="L1301" s="1681">
        <f>'Notes- SK Template'!L545</f>
        <v>0</v>
      </c>
      <c r="M1301" s="1681">
        <f>'Notes- SK Template'!M545</f>
        <v>0</v>
      </c>
      <c r="N1301" s="1729">
        <f>'Notes- SK Template'!N545</f>
        <v>623545</v>
      </c>
      <c r="O1301" s="1729">
        <f>'Notes- SK Template'!O545</f>
        <v>0</v>
      </c>
      <c r="P1301" s="1729">
        <f>'Notes- SK Template'!P545</f>
        <v>0</v>
      </c>
      <c r="Q1301" s="1729">
        <f>'Notes- SK Template'!Q545</f>
        <v>0</v>
      </c>
      <c r="R1301" s="1729">
        <f>'Notes- SK Template'!R545</f>
        <v>0</v>
      </c>
      <c r="S1301" s="1729">
        <f>'Notes- SK Template'!S545</f>
        <v>0</v>
      </c>
      <c r="T1301" s="1729">
        <f>'Notes- SK Template'!T545</f>
        <v>0</v>
      </c>
      <c r="U1301" s="1729">
        <f>'Notes- SK Template'!U545</f>
        <v>0</v>
      </c>
      <c r="V1301" s="1729">
        <f>'Notes- SK Template'!V545</f>
        <v>0</v>
      </c>
      <c r="W1301" s="1729">
        <f>'Notes- SK Template'!W545</f>
        <v>0</v>
      </c>
      <c r="X1301" s="1729">
        <f>'Notes- SK Template'!X545</f>
        <v>0</v>
      </c>
      <c r="Y1301" s="1729">
        <f>'Notes- SK Template'!Y545</f>
        <v>0</v>
      </c>
      <c r="Z1301" s="1729">
        <f>'Notes- SK Template'!Z545</f>
        <v>0</v>
      </c>
      <c r="AA1301" s="1729">
        <f>'Notes- SK Template'!AA545</f>
        <v>0</v>
      </c>
      <c r="AB1301" s="1729">
        <f>'Notes- SK Template'!AB545</f>
        <v>0</v>
      </c>
      <c r="AC1301" s="1729">
        <f>'Notes- SK Template'!AC545</f>
        <v>0</v>
      </c>
      <c r="AD1301" s="1729">
        <f>'Notes- SK Template'!AD545</f>
        <v>0</v>
      </c>
      <c r="AE1301" s="1729">
        <f>'Notes- SK Template'!AE545</f>
        <v>0</v>
      </c>
      <c r="AF1301" s="1729">
        <f>'Notes- SK Template'!AF545</f>
        <v>0</v>
      </c>
      <c r="AG1301" s="1729">
        <f>'Notes- SK Template'!AG545</f>
        <v>0</v>
      </c>
    </row>
    <row r="1302" spans="1:33" s="20" customFormat="1" ht="29.25" customHeight="1">
      <c r="A1302" s="924"/>
      <c r="D1302" s="1681" t="str">
        <f>'Notes- SK Template'!D546</f>
        <v>Služby</v>
      </c>
      <c r="E1302" s="1681">
        <f>'Notes- SK Template'!E546</f>
        <v>0</v>
      </c>
      <c r="F1302" s="1681">
        <f>'Notes- SK Template'!F546</f>
        <v>0</v>
      </c>
      <c r="G1302" s="1681">
        <f>'Notes- SK Template'!G546</f>
        <v>0</v>
      </c>
      <c r="H1302" s="1681">
        <f>'Notes- SK Template'!H546</f>
        <v>0</v>
      </c>
      <c r="I1302" s="1681">
        <f>'Notes- SK Template'!I546</f>
        <v>0</v>
      </c>
      <c r="J1302" s="1681">
        <f>'Notes- SK Template'!J546</f>
        <v>0</v>
      </c>
      <c r="K1302" s="1681">
        <f>'Notes- SK Template'!K546</f>
        <v>0</v>
      </c>
      <c r="L1302" s="1681">
        <f>'Notes- SK Template'!L546</f>
        <v>0</v>
      </c>
      <c r="M1302" s="1681">
        <f>'Notes- SK Template'!M546</f>
        <v>0</v>
      </c>
      <c r="N1302" s="1729">
        <f>'Notes- SK Template'!N546</f>
        <v>389038</v>
      </c>
      <c r="O1302" s="1729">
        <f>'Notes- SK Template'!O546</f>
        <v>0</v>
      </c>
      <c r="P1302" s="1729">
        <f>'Notes- SK Template'!P546</f>
        <v>0</v>
      </c>
      <c r="Q1302" s="1729">
        <f>'Notes- SK Template'!Q546</f>
        <v>0</v>
      </c>
      <c r="R1302" s="1729">
        <f>'Notes- SK Template'!R546</f>
        <v>0</v>
      </c>
      <c r="S1302" s="1729">
        <f>'Notes- SK Template'!S546</f>
        <v>0</v>
      </c>
      <c r="T1302" s="1729">
        <f>'Notes- SK Template'!T546</f>
        <v>0</v>
      </c>
      <c r="U1302" s="1729">
        <f>'Notes- SK Template'!U546</f>
        <v>0</v>
      </c>
      <c r="V1302" s="1729">
        <f>'Notes- SK Template'!V546</f>
        <v>0</v>
      </c>
      <c r="W1302" s="1729">
        <f>'Notes- SK Template'!W546</f>
        <v>0</v>
      </c>
      <c r="X1302" s="1729">
        <f>'Notes- SK Template'!X546</f>
        <v>0</v>
      </c>
      <c r="Y1302" s="1729">
        <f>'Notes- SK Template'!Y546</f>
        <v>0</v>
      </c>
      <c r="Z1302" s="1729">
        <f>'Notes- SK Template'!Z546</f>
        <v>0</v>
      </c>
      <c r="AA1302" s="1729">
        <f>'Notes- SK Template'!AA546</f>
        <v>0</v>
      </c>
      <c r="AB1302" s="1729">
        <f>'Notes- SK Template'!AB546</f>
        <v>0</v>
      </c>
      <c r="AC1302" s="1729">
        <f>'Notes- SK Template'!AC546</f>
        <v>0</v>
      </c>
      <c r="AD1302" s="1729">
        <f>'Notes- SK Template'!AD546</f>
        <v>0</v>
      </c>
      <c r="AE1302" s="1729">
        <f>'Notes- SK Template'!AE546</f>
        <v>0</v>
      </c>
      <c r="AF1302" s="1729">
        <f>'Notes- SK Template'!AF546</f>
        <v>0</v>
      </c>
      <c r="AG1302" s="1729">
        <f>'Notes- SK Template'!AG546</f>
        <v>0</v>
      </c>
    </row>
    <row r="1303" spans="1:33" s="20" customFormat="1" ht="29.25" customHeight="1">
      <c r="A1303" s="924"/>
      <c r="D1303" s="1681" t="str">
        <f>'Notes- SK Template'!D547</f>
        <v>Dane a poplatky</v>
      </c>
      <c r="E1303" s="1681">
        <f>'Notes- SK Template'!E547</f>
        <v>0</v>
      </c>
      <c r="F1303" s="1681">
        <f>'Notes- SK Template'!F547</f>
        <v>0</v>
      </c>
      <c r="G1303" s="1681">
        <f>'Notes- SK Template'!G547</f>
        <v>0</v>
      </c>
      <c r="H1303" s="1681">
        <f>'Notes- SK Template'!H547</f>
        <v>0</v>
      </c>
      <c r="I1303" s="1681">
        <f>'Notes- SK Template'!I547</f>
        <v>0</v>
      </c>
      <c r="J1303" s="1681">
        <f>'Notes- SK Template'!J547</f>
        <v>0</v>
      </c>
      <c r="K1303" s="1681">
        <f>'Notes- SK Template'!K547</f>
        <v>0</v>
      </c>
      <c r="L1303" s="1681">
        <f>'Notes- SK Template'!L547</f>
        <v>0</v>
      </c>
      <c r="M1303" s="1681">
        <f>'Notes- SK Template'!M547</f>
        <v>0</v>
      </c>
      <c r="N1303" s="1729">
        <f>'Notes- SK Template'!N547</f>
        <v>449</v>
      </c>
      <c r="O1303" s="1729">
        <f>'Notes- SK Template'!O547</f>
        <v>0</v>
      </c>
      <c r="P1303" s="1729">
        <f>'Notes- SK Template'!P547</f>
        <v>0</v>
      </c>
      <c r="Q1303" s="1729">
        <f>'Notes- SK Template'!Q547</f>
        <v>0</v>
      </c>
      <c r="R1303" s="1729">
        <f>'Notes- SK Template'!R547</f>
        <v>0</v>
      </c>
      <c r="S1303" s="1729">
        <f>'Notes- SK Template'!S547</f>
        <v>0</v>
      </c>
      <c r="T1303" s="1729">
        <f>'Notes- SK Template'!T547</f>
        <v>0</v>
      </c>
      <c r="U1303" s="1729">
        <f>'Notes- SK Template'!U547</f>
        <v>0</v>
      </c>
      <c r="V1303" s="1729">
        <f>'Notes- SK Template'!V547</f>
        <v>0</v>
      </c>
      <c r="W1303" s="1729">
        <f>'Notes- SK Template'!W547</f>
        <v>0</v>
      </c>
      <c r="X1303" s="1729">
        <f>'Notes- SK Template'!X547</f>
        <v>0</v>
      </c>
      <c r="Y1303" s="1729">
        <f>'Notes- SK Template'!Y547</f>
        <v>0</v>
      </c>
      <c r="Z1303" s="1729">
        <f>'Notes- SK Template'!Z547</f>
        <v>0</v>
      </c>
      <c r="AA1303" s="1729">
        <f>'Notes- SK Template'!AA547</f>
        <v>0</v>
      </c>
      <c r="AB1303" s="1729">
        <f>'Notes- SK Template'!AB547</f>
        <v>0</v>
      </c>
      <c r="AC1303" s="1729">
        <f>'Notes- SK Template'!AC547</f>
        <v>0</v>
      </c>
      <c r="AD1303" s="1729">
        <f>'Notes- SK Template'!AD547</f>
        <v>0</v>
      </c>
      <c r="AE1303" s="1729">
        <f>'Notes- SK Template'!AE547</f>
        <v>0</v>
      </c>
      <c r="AF1303" s="1729">
        <f>'Notes- SK Template'!AF547</f>
        <v>0</v>
      </c>
      <c r="AG1303" s="1729">
        <f>'Notes- SK Template'!AG547</f>
        <v>0</v>
      </c>
    </row>
    <row r="1304" spans="1:33" s="20" customFormat="1" ht="29.25" customHeight="1">
      <c r="A1304" s="924"/>
      <c r="D1304" s="2404" t="e">
        <f>'Notes- SK Template'!#REF!</f>
        <v>#REF!</v>
      </c>
      <c r="E1304" s="2404" t="e">
        <f>'Notes- SK Template'!#REF!</f>
        <v>#REF!</v>
      </c>
      <c r="F1304" s="2404" t="e">
        <f>'Notes- SK Template'!#REF!</f>
        <v>#REF!</v>
      </c>
      <c r="G1304" s="2404" t="e">
        <f>'Notes- SK Template'!#REF!</f>
        <v>#REF!</v>
      </c>
      <c r="H1304" s="2404" t="e">
        <f>'Notes- SK Template'!#REF!</f>
        <v>#REF!</v>
      </c>
      <c r="I1304" s="2404" t="e">
        <f>'Notes- SK Template'!#REF!</f>
        <v>#REF!</v>
      </c>
      <c r="J1304" s="2404" t="e">
        <f>'Notes- SK Template'!#REF!</f>
        <v>#REF!</v>
      </c>
      <c r="K1304" s="2404" t="e">
        <f>'Notes- SK Template'!#REF!</f>
        <v>#REF!</v>
      </c>
      <c r="L1304" s="2404" t="e">
        <f>'Notes- SK Template'!#REF!</f>
        <v>#REF!</v>
      </c>
      <c r="M1304" s="2404" t="e">
        <f>'Notes- SK Template'!#REF!</f>
        <v>#REF!</v>
      </c>
      <c r="N1304" s="1729" t="e">
        <f>'Notes- SK Template'!#REF!</f>
        <v>#REF!</v>
      </c>
      <c r="O1304" s="1729" t="e">
        <f>'Notes- SK Template'!#REF!</f>
        <v>#REF!</v>
      </c>
      <c r="P1304" s="1729" t="e">
        <f>'Notes- SK Template'!#REF!</f>
        <v>#REF!</v>
      </c>
      <c r="Q1304" s="1729" t="e">
        <f>'Notes- SK Template'!#REF!</f>
        <v>#REF!</v>
      </c>
      <c r="R1304" s="1729" t="e">
        <f>'Notes- SK Template'!#REF!</f>
        <v>#REF!</v>
      </c>
      <c r="S1304" s="1729" t="e">
        <f>'Notes- SK Template'!#REF!</f>
        <v>#REF!</v>
      </c>
      <c r="T1304" s="1729" t="e">
        <f>'Notes- SK Template'!#REF!</f>
        <v>#REF!</v>
      </c>
      <c r="U1304" s="1729" t="e">
        <f>'Notes- SK Template'!#REF!</f>
        <v>#REF!</v>
      </c>
      <c r="V1304" s="1729" t="e">
        <f>'Notes- SK Template'!#REF!</f>
        <v>#REF!</v>
      </c>
      <c r="W1304" s="1729" t="e">
        <f>'Notes- SK Template'!#REF!</f>
        <v>#REF!</v>
      </c>
      <c r="X1304" s="1729" t="e">
        <f>'Notes- SK Template'!#REF!</f>
        <v>#REF!</v>
      </c>
      <c r="Y1304" s="1729" t="e">
        <f>'Notes- SK Template'!#REF!</f>
        <v>#REF!</v>
      </c>
      <c r="Z1304" s="1729" t="e">
        <f>'Notes- SK Template'!#REF!</f>
        <v>#REF!</v>
      </c>
      <c r="AA1304" s="1729" t="e">
        <f>'Notes- SK Template'!#REF!</f>
        <v>#REF!</v>
      </c>
      <c r="AB1304" s="1729" t="e">
        <f>'Notes- SK Template'!#REF!</f>
        <v>#REF!</v>
      </c>
      <c r="AC1304" s="1729" t="e">
        <f>'Notes- SK Template'!#REF!</f>
        <v>#REF!</v>
      </c>
      <c r="AD1304" s="1729" t="e">
        <f>'Notes- SK Template'!#REF!</f>
        <v>#REF!</v>
      </c>
      <c r="AE1304" s="1729" t="e">
        <f>'Notes- SK Template'!#REF!</f>
        <v>#REF!</v>
      </c>
      <c r="AF1304" s="1729" t="e">
        <f>'Notes- SK Template'!#REF!</f>
        <v>#REF!</v>
      </c>
      <c r="AG1304" s="1729" t="e">
        <f>'Notes- SK Template'!#REF!</f>
        <v>#REF!</v>
      </c>
    </row>
    <row r="1305" spans="1:33" s="20" customFormat="1" ht="29.25" customHeight="1">
      <c r="A1305" s="924"/>
      <c r="D1305" s="1740" t="s">
        <v>2319</v>
      </c>
      <c r="E1305" s="1741"/>
      <c r="F1305" s="1741"/>
      <c r="G1305" s="1741"/>
      <c r="H1305" s="1741"/>
      <c r="I1305" s="1741"/>
      <c r="J1305" s="1741"/>
      <c r="K1305" s="1741"/>
      <c r="L1305" s="1741"/>
      <c r="M1305" s="1742"/>
      <c r="N1305" s="1729">
        <f>'Notes- SK Template'!N548</f>
        <v>3628</v>
      </c>
      <c r="O1305" s="1729">
        <f>'Notes- SK Template'!O548</f>
        <v>0</v>
      </c>
      <c r="P1305" s="1729">
        <f>'Notes- SK Template'!P548</f>
        <v>0</v>
      </c>
      <c r="Q1305" s="1729">
        <f>'Notes- SK Template'!Q548</f>
        <v>0</v>
      </c>
      <c r="R1305" s="1729">
        <f>'Notes- SK Template'!R548</f>
        <v>0</v>
      </c>
      <c r="S1305" s="1729">
        <f>'Notes- SK Template'!S548</f>
        <v>0</v>
      </c>
      <c r="T1305" s="1729">
        <f>'Notes- SK Template'!T548</f>
        <v>0</v>
      </c>
      <c r="U1305" s="1729">
        <f>'Notes- SK Template'!U548</f>
        <v>0</v>
      </c>
      <c r="V1305" s="1729">
        <f>'Notes- SK Template'!V548</f>
        <v>0</v>
      </c>
      <c r="W1305" s="1729">
        <f>'Notes- SK Template'!W548</f>
        <v>0</v>
      </c>
      <c r="X1305" s="1729">
        <f>'Notes- SK Template'!X548</f>
        <v>0</v>
      </c>
      <c r="Y1305" s="1729">
        <f>'Notes- SK Template'!Y548</f>
        <v>0</v>
      </c>
      <c r="Z1305" s="1729">
        <f>'Notes- SK Template'!Z548</f>
        <v>0</v>
      </c>
      <c r="AA1305" s="1729">
        <f>'Notes- SK Template'!AA548</f>
        <v>0</v>
      </c>
      <c r="AB1305" s="1729">
        <f>'Notes- SK Template'!AB548</f>
        <v>0</v>
      </c>
      <c r="AC1305" s="1729">
        <f>'Notes- SK Template'!AC548</f>
        <v>0</v>
      </c>
      <c r="AD1305" s="1729">
        <f>'Notes- SK Template'!AD548</f>
        <v>0</v>
      </c>
      <c r="AE1305" s="1729">
        <f>'Notes- SK Template'!AE548</f>
        <v>0</v>
      </c>
      <c r="AF1305" s="1729">
        <f>'Notes- SK Template'!AF548</f>
        <v>0</v>
      </c>
      <c r="AG1305" s="1729">
        <f>'Notes- SK Template'!AG548</f>
        <v>0</v>
      </c>
    </row>
    <row r="1306" spans="1:33" s="20" customFormat="1" ht="29.25" customHeight="1">
      <c r="A1306" s="924"/>
      <c r="D1306" s="1761" t="s">
        <v>2320</v>
      </c>
      <c r="E1306" s="1762"/>
      <c r="F1306" s="1762"/>
      <c r="G1306" s="1762"/>
      <c r="H1306" s="1762"/>
      <c r="I1306" s="1762"/>
      <c r="J1306" s="1762"/>
      <c r="K1306" s="1762"/>
      <c r="L1306" s="1762"/>
      <c r="M1306" s="1763"/>
      <c r="N1306" s="1729">
        <f>'Notes- SK Template'!N549</f>
        <v>181053</v>
      </c>
      <c r="O1306" s="1729">
        <f>'Notes- SK Template'!O549</f>
        <v>0</v>
      </c>
      <c r="P1306" s="1729">
        <f>'Notes- SK Template'!P549</f>
        <v>0</v>
      </c>
      <c r="Q1306" s="1729">
        <f>'Notes- SK Template'!Q549</f>
        <v>0</v>
      </c>
      <c r="R1306" s="1729">
        <f>'Notes- SK Template'!R549</f>
        <v>0</v>
      </c>
      <c r="S1306" s="1729">
        <f>'Notes- SK Template'!S549</f>
        <v>0</v>
      </c>
      <c r="T1306" s="1729">
        <f>'Notes- SK Template'!T549</f>
        <v>0</v>
      </c>
      <c r="U1306" s="1729">
        <f>'Notes- SK Template'!U549</f>
        <v>0</v>
      </c>
      <c r="V1306" s="1729">
        <f>'Notes- SK Template'!V549</f>
        <v>0</v>
      </c>
      <c r="W1306" s="1729">
        <f>'Notes- SK Template'!W549</f>
        <v>0</v>
      </c>
      <c r="X1306" s="1729">
        <f>'Notes- SK Template'!X549</f>
        <v>0</v>
      </c>
      <c r="Y1306" s="1729">
        <f>'Notes- SK Template'!Y549</f>
        <v>0</v>
      </c>
      <c r="Z1306" s="1729">
        <f>'Notes- SK Template'!Z549</f>
        <v>0</v>
      </c>
      <c r="AA1306" s="1729">
        <f>'Notes- SK Template'!AA549</f>
        <v>0</v>
      </c>
      <c r="AB1306" s="1729">
        <f>'Notes- SK Template'!AB549</f>
        <v>0</v>
      </c>
      <c r="AC1306" s="1729">
        <f>'Notes- SK Template'!AC549</f>
        <v>0</v>
      </c>
      <c r="AD1306" s="1729">
        <f>'Notes- SK Template'!AD549</f>
        <v>0</v>
      </c>
      <c r="AE1306" s="1729">
        <f>'Notes- SK Template'!AE549</f>
        <v>0</v>
      </c>
      <c r="AF1306" s="1729">
        <f>'Notes- SK Template'!AF549</f>
        <v>0</v>
      </c>
      <c r="AG1306" s="1729">
        <f>'Notes- SK Template'!AG549</f>
        <v>0</v>
      </c>
    </row>
    <row r="1307" spans="1:33" s="20" customFormat="1" ht="29.25" customHeight="1">
      <c r="A1307" s="924"/>
      <c r="D1307" s="2312" t="s">
        <v>2321</v>
      </c>
      <c r="E1307" s="1694"/>
      <c r="F1307" s="1694"/>
      <c r="G1307" s="1694"/>
      <c r="H1307" s="1694"/>
      <c r="I1307" s="1694"/>
      <c r="J1307" s="1694"/>
      <c r="K1307" s="1694"/>
      <c r="L1307" s="1694"/>
      <c r="M1307" s="1695"/>
      <c r="N1307" s="1729">
        <f>'Notes- SK Template'!N550</f>
        <v>1197713</v>
      </c>
      <c r="O1307" s="1729">
        <f>'Notes- SK Template'!O550</f>
        <v>0</v>
      </c>
      <c r="P1307" s="1729">
        <f>'Notes- SK Template'!P550</f>
        <v>0</v>
      </c>
      <c r="Q1307" s="1729">
        <f>'Notes- SK Template'!Q550</f>
        <v>0</v>
      </c>
      <c r="R1307" s="1729">
        <f>'Notes- SK Template'!R550</f>
        <v>0</v>
      </c>
      <c r="S1307" s="1729">
        <f>'Notes- SK Template'!S550</f>
        <v>0</v>
      </c>
      <c r="T1307" s="1729">
        <f>'Notes- SK Template'!T550</f>
        <v>0</v>
      </c>
      <c r="U1307" s="1729">
        <f>'Notes- SK Template'!U550</f>
        <v>0</v>
      </c>
      <c r="V1307" s="1729">
        <f>'Notes- SK Template'!V550</f>
        <v>0</v>
      </c>
      <c r="W1307" s="1729">
        <f>'Notes- SK Template'!W550</f>
        <v>0</v>
      </c>
      <c r="X1307" s="1729">
        <f>'Notes- SK Template'!X550</f>
        <v>0</v>
      </c>
      <c r="Y1307" s="1729">
        <f>'Notes- SK Template'!Y550</f>
        <v>0</v>
      </c>
      <c r="Z1307" s="1729">
        <f>'Notes- SK Template'!Z550</f>
        <v>0</v>
      </c>
      <c r="AA1307" s="1729">
        <f>'Notes- SK Template'!AA550</f>
        <v>0</v>
      </c>
      <c r="AB1307" s="1729">
        <f>'Notes- SK Template'!AB550</f>
        <v>0</v>
      </c>
      <c r="AC1307" s="1729">
        <f>'Notes- SK Template'!AC550</f>
        <v>0</v>
      </c>
      <c r="AD1307" s="1729">
        <f>'Notes- SK Template'!AD550</f>
        <v>0</v>
      </c>
      <c r="AE1307" s="1729">
        <f>'Notes- SK Template'!AE550</f>
        <v>0</v>
      </c>
      <c r="AF1307" s="1729">
        <f>'Notes- SK Template'!AF550</f>
        <v>0</v>
      </c>
      <c r="AG1307" s="1729">
        <f>'Notes- SK Template'!AG550</f>
        <v>0</v>
      </c>
    </row>
    <row r="1308" spans="1:33" s="20" customFormat="1" ht="29.25" customHeight="1">
      <c r="A1308" s="924"/>
      <c r="D1308" s="1761" t="s">
        <v>2322</v>
      </c>
      <c r="E1308" s="1762"/>
      <c r="F1308" s="1762"/>
      <c r="G1308" s="1762"/>
      <c r="H1308" s="1762"/>
      <c r="I1308" s="1762"/>
      <c r="J1308" s="1762"/>
      <c r="K1308" s="1762"/>
      <c r="L1308" s="1762"/>
      <c r="M1308" s="1763"/>
      <c r="N1308" s="1729">
        <f>'Notes- SK Template'!N551</f>
        <v>0</v>
      </c>
      <c r="O1308" s="1729">
        <f>'Notes- SK Template'!O551</f>
        <v>0</v>
      </c>
      <c r="P1308" s="1729">
        <f>'Notes- SK Template'!P551</f>
        <v>0</v>
      </c>
      <c r="Q1308" s="1729">
        <f>'Notes- SK Template'!Q551</f>
        <v>0</v>
      </c>
      <c r="R1308" s="1729">
        <f>'Notes- SK Template'!R551</f>
        <v>0</v>
      </c>
      <c r="S1308" s="1729">
        <f>'Notes- SK Template'!S551</f>
        <v>0</v>
      </c>
      <c r="T1308" s="1729">
        <f>'Notes- SK Template'!T551</f>
        <v>0</v>
      </c>
      <c r="U1308" s="1729">
        <f>'Notes- SK Template'!U551</f>
        <v>0</v>
      </c>
      <c r="V1308" s="1729">
        <f>'Notes- SK Template'!V551</f>
        <v>0</v>
      </c>
      <c r="W1308" s="1729">
        <f>'Notes- SK Template'!W551</f>
        <v>0</v>
      </c>
      <c r="X1308" s="1729">
        <f>'Notes- SK Template'!X551</f>
        <v>0</v>
      </c>
      <c r="Y1308" s="1729">
        <f>'Notes- SK Template'!Y551</f>
        <v>0</v>
      </c>
      <c r="Z1308" s="1729">
        <f>'Notes- SK Template'!Z551</f>
        <v>0</v>
      </c>
      <c r="AA1308" s="1729">
        <f>'Notes- SK Template'!AA551</f>
        <v>0</v>
      </c>
      <c r="AB1308" s="1729">
        <f>'Notes- SK Template'!AB551</f>
        <v>0</v>
      </c>
      <c r="AC1308" s="1729">
        <f>'Notes- SK Template'!AC551</f>
        <v>0</v>
      </c>
      <c r="AD1308" s="1729">
        <f>'Notes- SK Template'!AD551</f>
        <v>0</v>
      </c>
      <c r="AE1308" s="1729">
        <f>'Notes- SK Template'!AE551</f>
        <v>0</v>
      </c>
      <c r="AF1308" s="1729">
        <f>'Notes- SK Template'!AF551</f>
        <v>0</v>
      </c>
      <c r="AG1308" s="1729">
        <f>'Notes- SK Template'!AG551</f>
        <v>0</v>
      </c>
    </row>
    <row r="1309" spans="1:33" s="20" customFormat="1" ht="29.25" customHeight="1">
      <c r="A1309" s="924"/>
      <c r="D1309" s="1693">
        <f>'Notes- SK Template'!D552</f>
        <v>0</v>
      </c>
      <c r="E1309" s="1694">
        <f>'Notes- SK Template'!E552</f>
        <v>0</v>
      </c>
      <c r="F1309" s="1694">
        <f>'Notes- SK Template'!F552</f>
        <v>0</v>
      </c>
      <c r="G1309" s="1694">
        <f>'Notes- SK Template'!G552</f>
        <v>0</v>
      </c>
      <c r="H1309" s="1694">
        <f>'Notes- SK Template'!H552</f>
        <v>0</v>
      </c>
      <c r="I1309" s="1694">
        <f>'Notes- SK Template'!I552</f>
        <v>0</v>
      </c>
      <c r="J1309" s="1694">
        <f>'Notes- SK Template'!J552</f>
        <v>0</v>
      </c>
      <c r="K1309" s="1694">
        <f>'Notes- SK Template'!K552</f>
        <v>0</v>
      </c>
      <c r="L1309" s="1694">
        <f>'Notes- SK Template'!L552</f>
        <v>0</v>
      </c>
      <c r="M1309" s="1695">
        <f>'Notes- SK Template'!M552</f>
        <v>0</v>
      </c>
      <c r="N1309" s="1729">
        <f>'Notes- SK Template'!N552</f>
        <v>0</v>
      </c>
      <c r="O1309" s="1729">
        <f>'Notes- SK Template'!O552</f>
        <v>0</v>
      </c>
      <c r="P1309" s="1729">
        <f>'Notes- SK Template'!P552</f>
        <v>0</v>
      </c>
      <c r="Q1309" s="1729">
        <f>'Notes- SK Template'!Q552</f>
        <v>0</v>
      </c>
      <c r="R1309" s="1729">
        <f>'Notes- SK Template'!R552</f>
        <v>0</v>
      </c>
      <c r="S1309" s="1729">
        <f>'Notes- SK Template'!S552</f>
        <v>0</v>
      </c>
      <c r="T1309" s="1729">
        <f>'Notes- SK Template'!T552</f>
        <v>0</v>
      </c>
      <c r="U1309" s="1729">
        <f>'Notes- SK Template'!U552</f>
        <v>0</v>
      </c>
      <c r="V1309" s="1729">
        <f>'Notes- SK Template'!V552</f>
        <v>0</v>
      </c>
      <c r="W1309" s="1729">
        <f>'Notes- SK Template'!W552</f>
        <v>0</v>
      </c>
      <c r="X1309" s="1729">
        <f>'Notes- SK Template'!X552</f>
        <v>0</v>
      </c>
      <c r="Y1309" s="1729">
        <f>'Notes- SK Template'!Y552</f>
        <v>0</v>
      </c>
      <c r="Z1309" s="1729">
        <f>'Notes- SK Template'!Z552</f>
        <v>0</v>
      </c>
      <c r="AA1309" s="1729">
        <f>'Notes- SK Template'!AA552</f>
        <v>0</v>
      </c>
      <c r="AB1309" s="1729">
        <f>'Notes- SK Template'!AB552</f>
        <v>0</v>
      </c>
      <c r="AC1309" s="1729">
        <f>'Notes- SK Template'!AC552</f>
        <v>0</v>
      </c>
      <c r="AD1309" s="1729">
        <f>'Notes- SK Template'!AD552</f>
        <v>0</v>
      </c>
      <c r="AE1309" s="1729">
        <f>'Notes- SK Template'!AE552</f>
        <v>0</v>
      </c>
      <c r="AF1309" s="1729">
        <f>'Notes- SK Template'!AF552</f>
        <v>0</v>
      </c>
      <c r="AG1309" s="1729">
        <f>'Notes- SK Template'!AG552</f>
        <v>0</v>
      </c>
    </row>
    <row r="1310" spans="1:33" s="20" customFormat="1" ht="29.25" customHeight="1">
      <c r="A1310" s="924"/>
      <c r="D1310" s="1693">
        <f>'Notes- SK Template'!D553</f>
        <v>0</v>
      </c>
      <c r="E1310" s="1694">
        <f>'Notes- SK Template'!E553</f>
        <v>0</v>
      </c>
      <c r="F1310" s="1694">
        <f>'Notes- SK Template'!F553</f>
        <v>0</v>
      </c>
      <c r="G1310" s="1694">
        <f>'Notes- SK Template'!G553</f>
        <v>0</v>
      </c>
      <c r="H1310" s="1694">
        <f>'Notes- SK Template'!H553</f>
        <v>0</v>
      </c>
      <c r="I1310" s="1694">
        <f>'Notes- SK Template'!I553</f>
        <v>0</v>
      </c>
      <c r="J1310" s="1694">
        <f>'Notes- SK Template'!J553</f>
        <v>0</v>
      </c>
      <c r="K1310" s="1694">
        <f>'Notes- SK Template'!K553</f>
        <v>0</v>
      </c>
      <c r="L1310" s="1694">
        <f>'Notes- SK Template'!L553</f>
        <v>0</v>
      </c>
      <c r="M1310" s="1695">
        <f>'Notes- SK Template'!M553</f>
        <v>0</v>
      </c>
      <c r="N1310" s="1729">
        <f>'Notes- SK Template'!N553</f>
        <v>0</v>
      </c>
      <c r="O1310" s="1729">
        <f>'Notes- SK Template'!O553</f>
        <v>0</v>
      </c>
      <c r="P1310" s="1729">
        <f>'Notes- SK Template'!P553</f>
        <v>0</v>
      </c>
      <c r="Q1310" s="1729">
        <f>'Notes- SK Template'!Q553</f>
        <v>0</v>
      </c>
      <c r="R1310" s="1729">
        <f>'Notes- SK Template'!R553</f>
        <v>0</v>
      </c>
      <c r="S1310" s="1729">
        <f>'Notes- SK Template'!S553</f>
        <v>0</v>
      </c>
      <c r="T1310" s="1729">
        <f>'Notes- SK Template'!T553</f>
        <v>0</v>
      </c>
      <c r="U1310" s="1729">
        <f>'Notes- SK Template'!U553</f>
        <v>0</v>
      </c>
      <c r="V1310" s="1729">
        <f>'Notes- SK Template'!V553</f>
        <v>0</v>
      </c>
      <c r="W1310" s="1729">
        <f>'Notes- SK Template'!W553</f>
        <v>0</v>
      </c>
      <c r="X1310" s="1729">
        <f>'Notes- SK Template'!X553</f>
        <v>0</v>
      </c>
      <c r="Y1310" s="1729">
        <f>'Notes- SK Template'!Y553</f>
        <v>0</v>
      </c>
      <c r="Z1310" s="1729">
        <f>'Notes- SK Template'!Z553</f>
        <v>0</v>
      </c>
      <c r="AA1310" s="1729">
        <f>'Notes- SK Template'!AA553</f>
        <v>0</v>
      </c>
      <c r="AB1310" s="1729">
        <f>'Notes- SK Template'!AB553</f>
        <v>0</v>
      </c>
      <c r="AC1310" s="1729">
        <f>'Notes- SK Template'!AC553</f>
        <v>0</v>
      </c>
      <c r="AD1310" s="1729">
        <f>'Notes- SK Template'!AD553</f>
        <v>0</v>
      </c>
      <c r="AE1310" s="1729">
        <f>'Notes- SK Template'!AE553</f>
        <v>0</v>
      </c>
      <c r="AF1310" s="1729">
        <f>'Notes- SK Template'!AF553</f>
        <v>0</v>
      </c>
      <c r="AG1310" s="1729">
        <f>'Notes- SK Template'!AG553</f>
        <v>0</v>
      </c>
    </row>
    <row r="1311" spans="1:33" s="20" customFormat="1" ht="29.25" customHeight="1">
      <c r="A1311" s="924"/>
      <c r="D1311" s="1740" t="s">
        <v>2323</v>
      </c>
      <c r="E1311" s="1741"/>
      <c r="F1311" s="1741"/>
      <c r="G1311" s="1741"/>
      <c r="H1311" s="1741"/>
      <c r="I1311" s="1741"/>
      <c r="J1311" s="1741"/>
      <c r="K1311" s="1741"/>
      <c r="L1311" s="1741"/>
      <c r="M1311" s="1742"/>
      <c r="N1311" s="1729">
        <f>'Notes- SK Template'!N554</f>
        <v>0</v>
      </c>
      <c r="O1311" s="1729">
        <f>'Notes- SK Template'!O554</f>
        <v>0</v>
      </c>
      <c r="P1311" s="1729">
        <f>'Notes- SK Template'!P554</f>
        <v>0</v>
      </c>
      <c r="Q1311" s="1729">
        <f>'Notes- SK Template'!Q554</f>
        <v>0</v>
      </c>
      <c r="R1311" s="1729">
        <f>'Notes- SK Template'!R554</f>
        <v>0</v>
      </c>
      <c r="S1311" s="1729">
        <f>'Notes- SK Template'!S554</f>
        <v>0</v>
      </c>
      <c r="T1311" s="1729">
        <f>'Notes- SK Template'!T554</f>
        <v>0</v>
      </c>
      <c r="U1311" s="1729">
        <f>'Notes- SK Template'!U554</f>
        <v>0</v>
      </c>
      <c r="V1311" s="1729">
        <f>'Notes- SK Template'!V554</f>
        <v>0</v>
      </c>
      <c r="W1311" s="1729">
        <f>'Notes- SK Template'!W554</f>
        <v>0</v>
      </c>
      <c r="X1311" s="1729">
        <f>'Notes- SK Template'!X554</f>
        <v>0</v>
      </c>
      <c r="Y1311" s="1729">
        <f>'Notes- SK Template'!Y554</f>
        <v>0</v>
      </c>
      <c r="Z1311" s="1729">
        <f>'Notes- SK Template'!Z554</f>
        <v>0</v>
      </c>
      <c r="AA1311" s="1729">
        <f>'Notes- SK Template'!AA554</f>
        <v>0</v>
      </c>
      <c r="AB1311" s="1729">
        <f>'Notes- SK Template'!AB554</f>
        <v>0</v>
      </c>
      <c r="AC1311" s="1729">
        <f>'Notes- SK Template'!AC554</f>
        <v>0</v>
      </c>
      <c r="AD1311" s="1729">
        <f>'Notes- SK Template'!AD554</f>
        <v>0</v>
      </c>
      <c r="AE1311" s="1729">
        <f>'Notes- SK Template'!AE554</f>
        <v>0</v>
      </c>
      <c r="AF1311" s="1729">
        <f>'Notes- SK Template'!AF554</f>
        <v>0</v>
      </c>
      <c r="AG1311" s="1729">
        <f>'Notes- SK Template'!AG554</f>
        <v>0</v>
      </c>
    </row>
    <row r="1312" spans="1:33" s="20" customFormat="1" ht="29.25" customHeight="1">
      <c r="A1312" s="924"/>
      <c r="D1312" s="1681">
        <f>'Notes- SK Template'!D555</f>
        <v>0</v>
      </c>
      <c r="E1312" s="1681">
        <f>'Notes- SK Template'!E555</f>
        <v>0</v>
      </c>
      <c r="F1312" s="1681">
        <f>'Notes- SK Template'!F555</f>
        <v>0</v>
      </c>
      <c r="G1312" s="1681">
        <f>'Notes- SK Template'!G555</f>
        <v>0</v>
      </c>
      <c r="H1312" s="1681">
        <f>'Notes- SK Template'!H555</f>
        <v>0</v>
      </c>
      <c r="I1312" s="1681">
        <f>'Notes- SK Template'!I555</f>
        <v>0</v>
      </c>
      <c r="J1312" s="1681">
        <f>'Notes- SK Template'!J555</f>
        <v>0</v>
      </c>
      <c r="K1312" s="1681">
        <f>'Notes- SK Template'!K555</f>
        <v>0</v>
      </c>
      <c r="L1312" s="1681">
        <f>'Notes- SK Template'!L555</f>
        <v>0</v>
      </c>
      <c r="M1312" s="1681">
        <f>'Notes- SK Template'!M555</f>
        <v>0</v>
      </c>
      <c r="N1312" s="1729">
        <f>'Notes- SK Template'!N555</f>
        <v>0</v>
      </c>
      <c r="O1312" s="1729">
        <f>'Notes- SK Template'!O555</f>
        <v>0</v>
      </c>
      <c r="P1312" s="1729">
        <f>'Notes- SK Template'!P555</f>
        <v>0</v>
      </c>
      <c r="Q1312" s="1729">
        <f>'Notes- SK Template'!Q555</f>
        <v>0</v>
      </c>
      <c r="R1312" s="1729">
        <f>'Notes- SK Template'!R555</f>
        <v>0</v>
      </c>
      <c r="S1312" s="1729">
        <f>'Notes- SK Template'!S555</f>
        <v>0</v>
      </c>
      <c r="T1312" s="1729">
        <f>'Notes- SK Template'!T555</f>
        <v>0</v>
      </c>
      <c r="U1312" s="1729">
        <f>'Notes- SK Template'!U555</f>
        <v>0</v>
      </c>
      <c r="V1312" s="1729">
        <f>'Notes- SK Template'!V555</f>
        <v>0</v>
      </c>
      <c r="W1312" s="1729">
        <f>'Notes- SK Template'!W555</f>
        <v>0</v>
      </c>
      <c r="X1312" s="1729">
        <f>'Notes- SK Template'!X555</f>
        <v>0</v>
      </c>
      <c r="Y1312" s="1729">
        <f>'Notes- SK Template'!Y555</f>
        <v>0</v>
      </c>
      <c r="Z1312" s="1729">
        <f>'Notes- SK Template'!Z555</f>
        <v>0</v>
      </c>
      <c r="AA1312" s="1729">
        <f>'Notes- SK Template'!AA555</f>
        <v>0</v>
      </c>
      <c r="AB1312" s="1729">
        <f>'Notes- SK Template'!AB555</f>
        <v>0</v>
      </c>
      <c r="AC1312" s="1729">
        <f>'Notes- SK Template'!AC555</f>
        <v>0</v>
      </c>
      <c r="AD1312" s="1729">
        <f>'Notes- SK Template'!AD555</f>
        <v>0</v>
      </c>
      <c r="AE1312" s="1729">
        <f>'Notes- SK Template'!AE555</f>
        <v>0</v>
      </c>
      <c r="AF1312" s="1729">
        <f>'Notes- SK Template'!AF555</f>
        <v>0</v>
      </c>
      <c r="AG1312" s="1729">
        <f>'Notes- SK Template'!AG555</f>
        <v>0</v>
      </c>
    </row>
    <row r="1313" spans="1:33" s="20" customFormat="1" ht="29.25" customHeight="1" thickBot="1">
      <c r="A1313" s="924"/>
      <c r="D1313" s="1743">
        <f>'Notes- SK Template'!D556</f>
        <v>0</v>
      </c>
      <c r="E1313" s="1744">
        <f>'Notes- SK Template'!E556</f>
        <v>0</v>
      </c>
      <c r="F1313" s="1744">
        <f>'Notes- SK Template'!F556</f>
        <v>0</v>
      </c>
      <c r="G1313" s="1744">
        <f>'Notes- SK Template'!G556</f>
        <v>0</v>
      </c>
      <c r="H1313" s="1744">
        <f>'Notes- SK Template'!H556</f>
        <v>0</v>
      </c>
      <c r="I1313" s="1744">
        <f>'Notes- SK Template'!I556</f>
        <v>0</v>
      </c>
      <c r="J1313" s="1744">
        <f>'Notes- SK Template'!J556</f>
        <v>0</v>
      </c>
      <c r="K1313" s="1744">
        <f>'Notes- SK Template'!K556</f>
        <v>0</v>
      </c>
      <c r="L1313" s="1744">
        <f>'Notes- SK Template'!L556</f>
        <v>0</v>
      </c>
      <c r="M1313" s="1745">
        <f>'Notes- SK Template'!M556</f>
        <v>0</v>
      </c>
      <c r="N1313" s="1746">
        <f>'Notes- SK Template'!N556</f>
        <v>0</v>
      </c>
      <c r="O1313" s="1746">
        <f>'Notes- SK Template'!O556</f>
        <v>0</v>
      </c>
      <c r="P1313" s="1746">
        <f>'Notes- SK Template'!P556</f>
        <v>0</v>
      </c>
      <c r="Q1313" s="1746">
        <f>'Notes- SK Template'!Q556</f>
        <v>0</v>
      </c>
      <c r="R1313" s="1746">
        <f>'Notes- SK Template'!R556</f>
        <v>0</v>
      </c>
      <c r="S1313" s="1746">
        <f>'Notes- SK Template'!S556</f>
        <v>0</v>
      </c>
      <c r="T1313" s="1746">
        <f>'Notes- SK Template'!T556</f>
        <v>0</v>
      </c>
      <c r="U1313" s="1746">
        <f>'Notes- SK Template'!U556</f>
        <v>0</v>
      </c>
      <c r="V1313" s="1746">
        <f>'Notes- SK Template'!V556</f>
        <v>0</v>
      </c>
      <c r="W1313" s="1746">
        <f>'Notes- SK Template'!W556</f>
        <v>0</v>
      </c>
      <c r="X1313" s="1747">
        <f>'Notes- SK Template'!X556</f>
        <v>0</v>
      </c>
      <c r="Y1313" s="1746">
        <f>'Notes- SK Template'!Y556</f>
        <v>0</v>
      </c>
      <c r="Z1313" s="1746">
        <f>'Notes- SK Template'!Z556</f>
        <v>0</v>
      </c>
      <c r="AA1313" s="1746">
        <f>'Notes- SK Template'!AA556</f>
        <v>0</v>
      </c>
      <c r="AB1313" s="1746">
        <f>'Notes- SK Template'!AB556</f>
        <v>0</v>
      </c>
      <c r="AC1313" s="1746">
        <f>'Notes- SK Template'!AC556</f>
        <v>0</v>
      </c>
      <c r="AD1313" s="1746">
        <f>'Notes- SK Template'!AD556</f>
        <v>0</v>
      </c>
      <c r="AE1313" s="1746">
        <f>'Notes- SK Template'!AE556</f>
        <v>0</v>
      </c>
      <c r="AF1313" s="1746">
        <f>'Notes- SK Template'!AF556</f>
        <v>0</v>
      </c>
      <c r="AG1313" s="1746">
        <f>'Notes- SK Template'!AG556</f>
        <v>0</v>
      </c>
    </row>
    <row r="1314" spans="1:33" ht="14.25" customHeight="1">
      <c r="D1314" s="670"/>
      <c r="E1314" s="670"/>
      <c r="F1314" s="670"/>
      <c r="G1314" s="670"/>
      <c r="H1314" s="670"/>
      <c r="I1314" s="670"/>
      <c r="J1314" s="670"/>
      <c r="K1314" s="670"/>
      <c r="L1314" s="670"/>
      <c r="M1314" s="670"/>
      <c r="N1314" s="671"/>
      <c r="O1314" s="671"/>
      <c r="P1314" s="671"/>
      <c r="Q1314" s="671"/>
      <c r="R1314" s="671"/>
      <c r="S1314" s="671"/>
      <c r="T1314" s="671"/>
      <c r="U1314" s="671"/>
      <c r="V1314" s="671"/>
      <c r="W1314" s="671"/>
      <c r="X1314" s="671"/>
      <c r="Y1314" s="671"/>
      <c r="Z1314" s="671"/>
      <c r="AA1314" s="671"/>
      <c r="AB1314" s="671"/>
      <c r="AC1314" s="671"/>
      <c r="AD1314" s="671"/>
      <c r="AE1314" s="671"/>
      <c r="AF1314" s="671"/>
      <c r="AG1314" s="671"/>
    </row>
    <row r="1315" spans="1:33" ht="14.25" customHeight="1">
      <c r="D1315" s="670"/>
      <c r="E1315" s="670"/>
      <c r="F1315" s="670"/>
      <c r="G1315" s="670"/>
      <c r="H1315" s="670"/>
      <c r="I1315" s="670"/>
      <c r="J1315" s="670"/>
      <c r="K1315" s="670"/>
      <c r="L1315" s="670"/>
      <c r="M1315" s="670"/>
      <c r="N1315" s="671"/>
      <c r="O1315" s="671"/>
      <c r="P1315" s="671"/>
      <c r="Q1315" s="671"/>
      <c r="R1315" s="671"/>
      <c r="S1315" s="671"/>
      <c r="T1315" s="671"/>
      <c r="U1315" s="671"/>
      <c r="V1315" s="671"/>
      <c r="W1315" s="671"/>
      <c r="X1315" s="671"/>
      <c r="Y1315" s="671"/>
      <c r="Z1315" s="671"/>
      <c r="AA1315" s="671"/>
      <c r="AB1315" s="671"/>
      <c r="AC1315" s="671"/>
      <c r="AD1315" s="671"/>
      <c r="AE1315" s="671"/>
      <c r="AF1315" s="671"/>
      <c r="AG1315" s="671"/>
    </row>
    <row r="1316" spans="1:33" ht="14.25" hidden="1" customHeight="1">
      <c r="A1316" s="605">
        <v>39</v>
      </c>
      <c r="D1316" s="1748" t="s">
        <v>1808</v>
      </c>
      <c r="E1316" s="1749"/>
      <c r="F1316" s="1749"/>
      <c r="G1316" s="1749"/>
      <c r="H1316" s="1749"/>
      <c r="I1316" s="1749"/>
      <c r="J1316" s="1749"/>
      <c r="K1316" s="1749"/>
      <c r="L1316" s="1749"/>
      <c r="M1316" s="1750"/>
      <c r="N1316" s="1697" t="s">
        <v>1809</v>
      </c>
      <c r="O1316" s="1698"/>
      <c r="P1316" s="1698"/>
      <c r="Q1316" s="1698"/>
      <c r="R1316" s="1698"/>
      <c r="S1316" s="1698"/>
      <c r="T1316" s="1698"/>
      <c r="U1316" s="1698"/>
      <c r="V1316" s="1698"/>
      <c r="W1316" s="1698"/>
      <c r="X1316" s="1697" t="s">
        <v>2094</v>
      </c>
      <c r="Y1316" s="1698"/>
      <c r="Z1316" s="1698"/>
      <c r="AA1316" s="1698"/>
      <c r="AB1316" s="1698"/>
      <c r="AC1316" s="1698"/>
      <c r="AD1316" s="1698"/>
      <c r="AE1316" s="1698"/>
      <c r="AF1316" s="1698"/>
      <c r="AG1316" s="1699"/>
    </row>
    <row r="1317" spans="1:33" ht="14.25" hidden="1" customHeight="1" thickBot="1">
      <c r="D1317" s="1751"/>
      <c r="E1317" s="1752"/>
      <c r="F1317" s="1752"/>
      <c r="G1317" s="1752"/>
      <c r="H1317" s="1752"/>
      <c r="I1317" s="1752"/>
      <c r="J1317" s="1752"/>
      <c r="K1317" s="1752"/>
      <c r="L1317" s="1752"/>
      <c r="M1317" s="1753"/>
      <c r="N1317" s="1700"/>
      <c r="O1317" s="1701"/>
      <c r="P1317" s="1701"/>
      <c r="Q1317" s="1701"/>
      <c r="R1317" s="1701"/>
      <c r="S1317" s="1701"/>
      <c r="T1317" s="1701"/>
      <c r="U1317" s="1701"/>
      <c r="V1317" s="1701"/>
      <c r="W1317" s="1701"/>
      <c r="X1317" s="1700"/>
      <c r="Y1317" s="1701"/>
      <c r="Z1317" s="1701"/>
      <c r="AA1317" s="1701"/>
      <c r="AB1317" s="1701"/>
      <c r="AC1317" s="1701"/>
      <c r="AD1317" s="1701"/>
      <c r="AE1317" s="1701"/>
      <c r="AF1317" s="1701"/>
      <c r="AG1317" s="1702"/>
    </row>
    <row r="1318" spans="1:33" s="20" customFormat="1" ht="29.25" hidden="1" customHeight="1">
      <c r="A1318" s="924"/>
      <c r="D1318" s="1754" t="s">
        <v>2317</v>
      </c>
      <c r="E1318" s="1755"/>
      <c r="F1318" s="1755"/>
      <c r="G1318" s="1755"/>
      <c r="H1318" s="1755"/>
      <c r="I1318" s="1755"/>
      <c r="J1318" s="1755"/>
      <c r="K1318" s="1755"/>
      <c r="L1318" s="1755"/>
      <c r="M1318" s="1756"/>
      <c r="N1318" s="1729">
        <f>'Notes- SK Template'!N561</f>
        <v>0</v>
      </c>
      <c r="O1318" s="1729">
        <f>'Notes- SK Template'!O561</f>
        <v>0</v>
      </c>
      <c r="P1318" s="1729">
        <f>'Notes- SK Template'!P561</f>
        <v>0</v>
      </c>
      <c r="Q1318" s="1729">
        <f>'Notes- SK Template'!Q561</f>
        <v>0</v>
      </c>
      <c r="R1318" s="1729">
        <f>'Notes- SK Template'!R561</f>
        <v>0</v>
      </c>
      <c r="S1318" s="1729">
        <f>'Notes- SK Template'!S561</f>
        <v>0</v>
      </c>
      <c r="T1318" s="1729">
        <f>'Notes- SK Template'!T561</f>
        <v>0</v>
      </c>
      <c r="U1318" s="1729">
        <f>'Notes- SK Template'!U561</f>
        <v>0</v>
      </c>
      <c r="V1318" s="1729">
        <f>'Notes- SK Template'!V561</f>
        <v>0</v>
      </c>
      <c r="W1318" s="1729">
        <f>'Notes- SK Template'!W561</f>
        <v>0</v>
      </c>
      <c r="X1318" s="1729">
        <f>'Notes- SK Template'!X561</f>
        <v>0</v>
      </c>
      <c r="Y1318" s="1729">
        <f>'Notes- SK Template'!Y561</f>
        <v>0</v>
      </c>
      <c r="Z1318" s="1729">
        <f>'Notes- SK Template'!Z561</f>
        <v>0</v>
      </c>
      <c r="AA1318" s="1729">
        <f>'Notes- SK Template'!AA561</f>
        <v>0</v>
      </c>
      <c r="AB1318" s="1729">
        <f>'Notes- SK Template'!AB561</f>
        <v>0</v>
      </c>
      <c r="AC1318" s="1729">
        <f>'Notes- SK Template'!AC561</f>
        <v>0</v>
      </c>
      <c r="AD1318" s="1729">
        <f>'Notes- SK Template'!AD561</f>
        <v>0</v>
      </c>
      <c r="AE1318" s="1729">
        <f>'Notes- SK Template'!AE561</f>
        <v>0</v>
      </c>
      <c r="AF1318" s="1729">
        <f>'Notes- SK Template'!AF561</f>
        <v>0</v>
      </c>
      <c r="AG1318" s="1729">
        <f>'Notes- SK Template'!AG561</f>
        <v>0</v>
      </c>
    </row>
    <row r="1319" spans="1:33" s="20" customFormat="1" ht="29.25" hidden="1" customHeight="1">
      <c r="A1319" s="924"/>
      <c r="D1319" s="2312" t="s">
        <v>2324</v>
      </c>
      <c r="E1319" s="1694"/>
      <c r="F1319" s="1694"/>
      <c r="G1319" s="1694"/>
      <c r="H1319" s="1694"/>
      <c r="I1319" s="1694"/>
      <c r="J1319" s="1694"/>
      <c r="K1319" s="1694"/>
      <c r="L1319" s="1694"/>
      <c r="M1319" s="1695"/>
      <c r="N1319" s="1757">
        <f>'Notes- SK Template'!N562</f>
        <v>0</v>
      </c>
      <c r="O1319" s="1757">
        <f>'Notes- SK Template'!O562</f>
        <v>0</v>
      </c>
      <c r="P1319" s="1757">
        <f>'Notes- SK Template'!P562</f>
        <v>0</v>
      </c>
      <c r="Q1319" s="1757">
        <f>'Notes- SK Template'!Q562</f>
        <v>0</v>
      </c>
      <c r="R1319" s="1757">
        <f>'Notes- SK Template'!R562</f>
        <v>0</v>
      </c>
      <c r="S1319" s="1757">
        <f>'Notes- SK Template'!S562</f>
        <v>0</v>
      </c>
      <c r="T1319" s="1757">
        <f>'Notes- SK Template'!T562</f>
        <v>0</v>
      </c>
      <c r="U1319" s="1757">
        <f>'Notes- SK Template'!U562</f>
        <v>0</v>
      </c>
      <c r="V1319" s="1757">
        <f>'Notes- SK Template'!V562</f>
        <v>0</v>
      </c>
      <c r="W1319" s="1757">
        <f>'Notes- SK Template'!W562</f>
        <v>0</v>
      </c>
      <c r="X1319" s="1757">
        <f>'Notes- SK Template'!X562</f>
        <v>0</v>
      </c>
      <c r="Y1319" s="1757">
        <f>'Notes- SK Template'!Y562</f>
        <v>0</v>
      </c>
      <c r="Z1319" s="1757">
        <f>'Notes- SK Template'!Z562</f>
        <v>0</v>
      </c>
      <c r="AA1319" s="1757">
        <f>'Notes- SK Template'!AA562</f>
        <v>0</v>
      </c>
      <c r="AB1319" s="1757">
        <f>'Notes- SK Template'!AB562</f>
        <v>0</v>
      </c>
      <c r="AC1319" s="1757">
        <f>'Notes- SK Template'!AC562</f>
        <v>0</v>
      </c>
      <c r="AD1319" s="1757">
        <f>'Notes- SK Template'!AD562</f>
        <v>0</v>
      </c>
      <c r="AE1319" s="1757">
        <f>'Notes- SK Template'!AE562</f>
        <v>0</v>
      </c>
      <c r="AF1319" s="1757">
        <f>'Notes- SK Template'!AF562</f>
        <v>0</v>
      </c>
      <c r="AG1319" s="1757">
        <f>'Notes- SK Template'!AG562</f>
        <v>0</v>
      </c>
    </row>
    <row r="1320" spans="1:33" s="20" customFormat="1" ht="29.25" hidden="1" customHeight="1">
      <c r="A1320" s="924"/>
      <c r="D1320" s="2312" t="s">
        <v>2325</v>
      </c>
      <c r="E1320" s="1694"/>
      <c r="F1320" s="1694"/>
      <c r="G1320" s="1694"/>
      <c r="H1320" s="1694"/>
      <c r="I1320" s="1694"/>
      <c r="J1320" s="1694"/>
      <c r="K1320" s="1694"/>
      <c r="L1320" s="1694"/>
      <c r="M1320" s="1695"/>
      <c r="N1320" s="1729">
        <f>'Notes- SK Template'!N563</f>
        <v>0</v>
      </c>
      <c r="O1320" s="1729">
        <f>'Notes- SK Template'!O563</f>
        <v>0</v>
      </c>
      <c r="P1320" s="1729">
        <f>'Notes- SK Template'!P563</f>
        <v>0</v>
      </c>
      <c r="Q1320" s="1729">
        <f>'Notes- SK Template'!Q563</f>
        <v>0</v>
      </c>
      <c r="R1320" s="1729">
        <f>'Notes- SK Template'!R563</f>
        <v>0</v>
      </c>
      <c r="S1320" s="1729">
        <f>'Notes- SK Template'!S563</f>
        <v>0</v>
      </c>
      <c r="T1320" s="1729">
        <f>'Notes- SK Template'!T563</f>
        <v>0</v>
      </c>
      <c r="U1320" s="1729">
        <f>'Notes- SK Template'!U563</f>
        <v>0</v>
      </c>
      <c r="V1320" s="1729">
        <f>'Notes- SK Template'!V563</f>
        <v>0</v>
      </c>
      <c r="W1320" s="1729">
        <f>'Notes- SK Template'!W563</f>
        <v>0</v>
      </c>
      <c r="X1320" s="1729">
        <f>'Notes- SK Template'!X563</f>
        <v>0</v>
      </c>
      <c r="Y1320" s="1729">
        <f>'Notes- SK Template'!Y563</f>
        <v>0</v>
      </c>
      <c r="Z1320" s="1729">
        <f>'Notes- SK Template'!Z563</f>
        <v>0</v>
      </c>
      <c r="AA1320" s="1729">
        <f>'Notes- SK Template'!AA563</f>
        <v>0</v>
      </c>
      <c r="AB1320" s="1729">
        <f>'Notes- SK Template'!AB563</f>
        <v>0</v>
      </c>
      <c r="AC1320" s="1729">
        <f>'Notes- SK Template'!AC563</f>
        <v>0</v>
      </c>
      <c r="AD1320" s="1729">
        <f>'Notes- SK Template'!AD563</f>
        <v>0</v>
      </c>
      <c r="AE1320" s="1729">
        <f>'Notes- SK Template'!AE563</f>
        <v>0</v>
      </c>
      <c r="AF1320" s="1729">
        <f>'Notes- SK Template'!AF563</f>
        <v>0</v>
      </c>
      <c r="AG1320" s="1729">
        <f>'Notes- SK Template'!AG563</f>
        <v>0</v>
      </c>
    </row>
    <row r="1321" spans="1:33" s="20" customFormat="1" ht="29.25" hidden="1" customHeight="1">
      <c r="A1321" s="924"/>
      <c r="D1321" s="2312" t="s">
        <v>2326</v>
      </c>
      <c r="E1321" s="1694"/>
      <c r="F1321" s="1694"/>
      <c r="G1321" s="1694"/>
      <c r="H1321" s="1694"/>
      <c r="I1321" s="1694"/>
      <c r="J1321" s="1694"/>
      <c r="K1321" s="1694"/>
      <c r="L1321" s="1694"/>
      <c r="M1321" s="1695"/>
      <c r="N1321" s="1729">
        <f>'Notes- SK Template'!N564</f>
        <v>0</v>
      </c>
      <c r="O1321" s="1729">
        <f>'Notes- SK Template'!O564</f>
        <v>0</v>
      </c>
      <c r="P1321" s="1729">
        <f>'Notes- SK Template'!P564</f>
        <v>0</v>
      </c>
      <c r="Q1321" s="1729">
        <f>'Notes- SK Template'!Q564</f>
        <v>0</v>
      </c>
      <c r="R1321" s="1729">
        <f>'Notes- SK Template'!R564</f>
        <v>0</v>
      </c>
      <c r="S1321" s="1729">
        <f>'Notes- SK Template'!S564</f>
        <v>0</v>
      </c>
      <c r="T1321" s="1729">
        <f>'Notes- SK Template'!T564</f>
        <v>0</v>
      </c>
      <c r="U1321" s="1729">
        <f>'Notes- SK Template'!U564</f>
        <v>0</v>
      </c>
      <c r="V1321" s="1729">
        <f>'Notes- SK Template'!V564</f>
        <v>0</v>
      </c>
      <c r="W1321" s="1729">
        <f>'Notes- SK Template'!W564</f>
        <v>0</v>
      </c>
      <c r="X1321" s="1729">
        <f>'Notes- SK Template'!X564</f>
        <v>0</v>
      </c>
      <c r="Y1321" s="1729">
        <f>'Notes- SK Template'!Y564</f>
        <v>0</v>
      </c>
      <c r="Z1321" s="1729">
        <f>'Notes- SK Template'!Z564</f>
        <v>0</v>
      </c>
      <c r="AA1321" s="1729">
        <f>'Notes- SK Template'!AA564</f>
        <v>0</v>
      </c>
      <c r="AB1321" s="1729">
        <f>'Notes- SK Template'!AB564</f>
        <v>0</v>
      </c>
      <c r="AC1321" s="1729">
        <f>'Notes- SK Template'!AC564</f>
        <v>0</v>
      </c>
      <c r="AD1321" s="1729">
        <f>'Notes- SK Template'!AD564</f>
        <v>0</v>
      </c>
      <c r="AE1321" s="1729">
        <f>'Notes- SK Template'!AE564</f>
        <v>0</v>
      </c>
      <c r="AF1321" s="1729">
        <f>'Notes- SK Template'!AF564</f>
        <v>0</v>
      </c>
      <c r="AG1321" s="1729">
        <f>'Notes- SK Template'!AG564</f>
        <v>0</v>
      </c>
    </row>
    <row r="1322" spans="1:33" s="20" customFormat="1" ht="29.25" hidden="1" customHeight="1">
      <c r="A1322" s="924"/>
      <c r="D1322" s="2312" t="s">
        <v>2327</v>
      </c>
      <c r="E1322" s="1694"/>
      <c r="F1322" s="1694"/>
      <c r="G1322" s="1694"/>
      <c r="H1322" s="1694"/>
      <c r="I1322" s="1694"/>
      <c r="J1322" s="1694"/>
      <c r="K1322" s="1694"/>
      <c r="L1322" s="1694"/>
      <c r="M1322" s="1695"/>
      <c r="N1322" s="1729">
        <f>'Notes- SK Template'!N565</f>
        <v>0</v>
      </c>
      <c r="O1322" s="1729">
        <f>'Notes- SK Template'!O565</f>
        <v>0</v>
      </c>
      <c r="P1322" s="1729">
        <f>'Notes- SK Template'!P565</f>
        <v>0</v>
      </c>
      <c r="Q1322" s="1729">
        <f>'Notes- SK Template'!Q565</f>
        <v>0</v>
      </c>
      <c r="R1322" s="1729">
        <f>'Notes- SK Template'!R565</f>
        <v>0</v>
      </c>
      <c r="S1322" s="1729">
        <f>'Notes- SK Template'!S565</f>
        <v>0</v>
      </c>
      <c r="T1322" s="1729">
        <f>'Notes- SK Template'!T565</f>
        <v>0</v>
      </c>
      <c r="U1322" s="1729">
        <f>'Notes- SK Template'!U565</f>
        <v>0</v>
      </c>
      <c r="V1322" s="1729">
        <f>'Notes- SK Template'!V565</f>
        <v>0</v>
      </c>
      <c r="W1322" s="1729">
        <f>'Notes- SK Template'!W565</f>
        <v>0</v>
      </c>
      <c r="X1322" s="1729">
        <f>'Notes- SK Template'!X565</f>
        <v>0</v>
      </c>
      <c r="Y1322" s="1729">
        <f>'Notes- SK Template'!Y565</f>
        <v>0</v>
      </c>
      <c r="Z1322" s="1729">
        <f>'Notes- SK Template'!Z565</f>
        <v>0</v>
      </c>
      <c r="AA1322" s="1729">
        <f>'Notes- SK Template'!AA565</f>
        <v>0</v>
      </c>
      <c r="AB1322" s="1729">
        <f>'Notes- SK Template'!AB565</f>
        <v>0</v>
      </c>
      <c r="AC1322" s="1729">
        <f>'Notes- SK Template'!AC565</f>
        <v>0</v>
      </c>
      <c r="AD1322" s="1729">
        <f>'Notes- SK Template'!AD565</f>
        <v>0</v>
      </c>
      <c r="AE1322" s="1729">
        <f>'Notes- SK Template'!AE565</f>
        <v>0</v>
      </c>
      <c r="AF1322" s="1729">
        <f>'Notes- SK Template'!AF565</f>
        <v>0</v>
      </c>
      <c r="AG1322" s="1729">
        <f>'Notes- SK Template'!AG565</f>
        <v>0</v>
      </c>
    </row>
    <row r="1323" spans="1:33" s="20" customFormat="1" ht="29.25" hidden="1" customHeight="1" thickBot="1">
      <c r="A1323" s="924"/>
      <c r="D1323" s="2244" t="s">
        <v>2328</v>
      </c>
      <c r="E1323" s="1713"/>
      <c r="F1323" s="1713"/>
      <c r="G1323" s="1713"/>
      <c r="H1323" s="1713"/>
      <c r="I1323" s="1713"/>
      <c r="J1323" s="1713"/>
      <c r="K1323" s="1713"/>
      <c r="L1323" s="1713"/>
      <c r="M1323" s="1714"/>
      <c r="N1323" s="1905">
        <f>'Notes- SK Template'!N566</f>
        <v>0</v>
      </c>
      <c r="O1323" s="1905">
        <f>'Notes- SK Template'!O566</f>
        <v>0</v>
      </c>
      <c r="P1323" s="1905">
        <f>'Notes- SK Template'!P566</f>
        <v>0</v>
      </c>
      <c r="Q1323" s="1905">
        <f>'Notes- SK Template'!Q566</f>
        <v>0</v>
      </c>
      <c r="R1323" s="1905">
        <f>'Notes- SK Template'!R566</f>
        <v>0</v>
      </c>
      <c r="S1323" s="1905">
        <f>'Notes- SK Template'!S566</f>
        <v>0</v>
      </c>
      <c r="T1323" s="1905">
        <f>'Notes- SK Template'!T566</f>
        <v>0</v>
      </c>
      <c r="U1323" s="1905">
        <f>'Notes- SK Template'!U566</f>
        <v>0</v>
      </c>
      <c r="V1323" s="1905">
        <f>'Notes- SK Template'!V566</f>
        <v>0</v>
      </c>
      <c r="W1323" s="1905">
        <f>'Notes- SK Template'!W566</f>
        <v>0</v>
      </c>
      <c r="X1323" s="1905">
        <f>'Notes- SK Template'!X566</f>
        <v>0</v>
      </c>
      <c r="Y1323" s="1905">
        <f>'Notes- SK Template'!Y566</f>
        <v>0</v>
      </c>
      <c r="Z1323" s="1905">
        <f>'Notes- SK Template'!Z566</f>
        <v>0</v>
      </c>
      <c r="AA1323" s="1905">
        <f>'Notes- SK Template'!AA566</f>
        <v>0</v>
      </c>
      <c r="AB1323" s="1905">
        <f>'Notes- SK Template'!AB566</f>
        <v>0</v>
      </c>
      <c r="AC1323" s="1905">
        <f>'Notes- SK Template'!AC566</f>
        <v>0</v>
      </c>
      <c r="AD1323" s="1905">
        <f>'Notes- SK Template'!AD566</f>
        <v>0</v>
      </c>
      <c r="AE1323" s="1905">
        <f>'Notes- SK Template'!AE566</f>
        <v>0</v>
      </c>
      <c r="AF1323" s="1905">
        <f>'Notes- SK Template'!AF566</f>
        <v>0</v>
      </c>
      <c r="AG1323" s="1905">
        <f>'Notes- SK Template'!AG566</f>
        <v>0</v>
      </c>
    </row>
    <row r="1324" spans="1:33" ht="14.25" hidden="1" customHeight="1">
      <c r="D1324" s="670"/>
      <c r="E1324" s="670"/>
      <c r="F1324" s="670"/>
      <c r="G1324" s="670"/>
      <c r="H1324" s="670"/>
      <c r="I1324" s="670"/>
      <c r="J1324" s="670"/>
      <c r="K1324" s="670"/>
      <c r="L1324" s="670"/>
      <c r="M1324" s="670"/>
      <c r="N1324" s="671"/>
      <c r="O1324" s="671"/>
      <c r="P1324" s="671"/>
      <c r="Q1324" s="671"/>
      <c r="R1324" s="671"/>
      <c r="S1324" s="671"/>
      <c r="T1324" s="671"/>
      <c r="U1324" s="671"/>
      <c r="V1324" s="671"/>
      <c r="W1324" s="671"/>
      <c r="X1324" s="671"/>
      <c r="Y1324" s="671"/>
      <c r="Z1324" s="671"/>
      <c r="AA1324" s="671"/>
      <c r="AB1324" s="671"/>
      <c r="AC1324" s="671"/>
      <c r="AD1324" s="671"/>
      <c r="AE1324" s="671"/>
      <c r="AF1324" s="671"/>
      <c r="AG1324" s="671"/>
    </row>
    <row r="1325" spans="1:33" ht="14.25" customHeight="1">
      <c r="D1325" s="670"/>
      <c r="E1325" s="670"/>
      <c r="F1325" s="670"/>
      <c r="G1325" s="670"/>
      <c r="H1325" s="670"/>
      <c r="I1325" s="670"/>
      <c r="J1325" s="670"/>
      <c r="K1325" s="670"/>
      <c r="L1325" s="670"/>
      <c r="M1325" s="670"/>
      <c r="N1325" s="671"/>
      <c r="O1325" s="671"/>
      <c r="P1325" s="671"/>
      <c r="Q1325" s="671"/>
      <c r="R1325" s="671"/>
      <c r="S1325" s="671"/>
      <c r="T1325" s="671"/>
      <c r="U1325" s="671"/>
      <c r="V1325" s="671"/>
      <c r="W1325" s="671"/>
      <c r="X1325" s="671"/>
      <c r="Y1325" s="671"/>
      <c r="Z1325" s="671"/>
      <c r="AA1325" s="671"/>
      <c r="AB1325" s="671"/>
      <c r="AC1325" s="671"/>
      <c r="AD1325" s="671"/>
      <c r="AE1325" s="671"/>
      <c r="AF1325" s="671"/>
      <c r="AG1325" s="671"/>
    </row>
    <row r="1326" spans="1:33" ht="14.25" customHeight="1">
      <c r="D1326" s="670"/>
      <c r="E1326" s="670"/>
      <c r="F1326" s="670"/>
      <c r="G1326" s="670"/>
      <c r="H1326" s="670"/>
      <c r="I1326" s="670"/>
      <c r="J1326" s="670"/>
      <c r="K1326" s="670"/>
      <c r="L1326" s="670"/>
      <c r="M1326" s="670"/>
      <c r="N1326" s="671"/>
      <c r="O1326" s="671"/>
      <c r="P1326" s="671"/>
      <c r="Q1326" s="671"/>
      <c r="R1326" s="671"/>
      <c r="S1326" s="671"/>
      <c r="T1326" s="671"/>
      <c r="U1326" s="671"/>
      <c r="V1326" s="671"/>
      <c r="W1326" s="671"/>
      <c r="X1326" s="671"/>
      <c r="Y1326" s="671"/>
      <c r="Z1326" s="671"/>
      <c r="AA1326" s="671"/>
      <c r="AB1326" s="671"/>
      <c r="AC1326" s="671"/>
      <c r="AD1326" s="671"/>
      <c r="AE1326" s="671"/>
      <c r="AF1326" s="671"/>
      <c r="AG1326" s="671"/>
    </row>
    <row r="1327" spans="1:33" ht="14.25" customHeight="1">
      <c r="D1327" s="1735" t="s">
        <v>2329</v>
      </c>
      <c r="E1327" s="1735"/>
      <c r="F1327" s="1735"/>
      <c r="G1327" s="1735"/>
      <c r="H1327" s="1735"/>
      <c r="I1327" s="1735"/>
      <c r="J1327" s="1735"/>
      <c r="K1327" s="1735"/>
      <c r="L1327" s="1735"/>
      <c r="M1327" s="1735"/>
      <c r="N1327" s="1735"/>
      <c r="O1327" s="1735"/>
      <c r="P1327" s="1735"/>
      <c r="Q1327" s="1735"/>
      <c r="R1327" s="1735"/>
      <c r="S1327" s="1735"/>
      <c r="T1327" s="1735"/>
      <c r="U1327" s="1735"/>
      <c r="V1327" s="1735"/>
      <c r="W1327" s="1735"/>
      <c r="X1327" s="1735"/>
      <c r="Y1327" s="1735"/>
      <c r="Z1327" s="1735"/>
      <c r="AA1327" s="1735"/>
      <c r="AB1327" s="1735"/>
      <c r="AC1327" s="1735"/>
      <c r="AD1327" s="1735"/>
      <c r="AE1327" s="1735"/>
      <c r="AF1327" s="1735"/>
      <c r="AG1327" s="1735"/>
    </row>
    <row r="1329" spans="1:33" ht="14.25" customHeight="1">
      <c r="D1329" s="1871" t="s">
        <v>2330</v>
      </c>
      <c r="E1329" s="1737"/>
      <c r="F1329" s="1737"/>
      <c r="G1329" s="1737"/>
      <c r="H1329" s="1737"/>
      <c r="I1329" s="1737"/>
      <c r="J1329" s="1737"/>
      <c r="K1329" s="1737"/>
      <c r="L1329" s="1737"/>
      <c r="M1329" s="1737"/>
      <c r="N1329" s="1737"/>
      <c r="O1329" s="1737"/>
      <c r="P1329" s="1737"/>
      <c r="Q1329" s="1737"/>
      <c r="R1329" s="1737"/>
      <c r="S1329" s="1737"/>
      <c r="T1329" s="1737"/>
      <c r="U1329" s="1737"/>
      <c r="V1329" s="1737"/>
      <c r="W1329" s="1737"/>
      <c r="X1329" s="1737"/>
      <c r="Y1329" s="1737"/>
      <c r="Z1329" s="1737"/>
      <c r="AA1329" s="1737"/>
      <c r="AB1329" s="1737"/>
      <c r="AC1329" s="1737"/>
      <c r="AD1329" s="1737"/>
      <c r="AE1329" s="1737"/>
      <c r="AF1329" s="1737"/>
      <c r="AG1329" s="1737"/>
    </row>
    <row r="1330" spans="1:33" ht="14.25" customHeight="1" thickBot="1"/>
    <row r="1331" spans="1:33" ht="28.5" customHeight="1" thickBot="1">
      <c r="A1331" s="605">
        <v>40</v>
      </c>
      <c r="D1331" s="1706" t="s">
        <v>1808</v>
      </c>
      <c r="E1331" s="1706"/>
      <c r="F1331" s="1706"/>
      <c r="G1331" s="1706"/>
      <c r="H1331" s="1706"/>
      <c r="I1331" s="1706"/>
      <c r="J1331" s="1706"/>
      <c r="K1331" s="1706"/>
      <c r="L1331" s="1706"/>
      <c r="M1331" s="1706"/>
      <c r="N1331" s="1706"/>
      <c r="O1331" s="1706"/>
      <c r="P1331" s="1706" t="s">
        <v>1809</v>
      </c>
      <c r="Q1331" s="1706"/>
      <c r="R1331" s="1706"/>
      <c r="S1331" s="1706"/>
      <c r="T1331" s="1706"/>
      <c r="U1331" s="1706"/>
      <c r="V1331" s="1706"/>
      <c r="W1331" s="1706"/>
      <c r="X1331" s="1706"/>
      <c r="Y1331" s="1706" t="s">
        <v>2094</v>
      </c>
      <c r="Z1331" s="1706"/>
      <c r="AA1331" s="1706"/>
      <c r="AB1331" s="1706"/>
      <c r="AC1331" s="1706"/>
      <c r="AD1331" s="1706"/>
      <c r="AE1331" s="1706"/>
      <c r="AF1331" s="1706"/>
      <c r="AG1331" s="1706"/>
    </row>
    <row r="1332" spans="1:33" ht="46.5" customHeight="1">
      <c r="D1332" s="2310" t="s">
        <v>2331</v>
      </c>
      <c r="E1332" s="1739"/>
      <c r="F1332" s="1739"/>
      <c r="G1332" s="1739"/>
      <c r="H1332" s="1739"/>
      <c r="I1332" s="1739"/>
      <c r="J1332" s="1739"/>
      <c r="K1332" s="1739"/>
      <c r="L1332" s="1739"/>
      <c r="M1332" s="1739"/>
      <c r="N1332" s="1739"/>
      <c r="O1332" s="1739"/>
      <c r="P1332" s="1710">
        <f>'Notes- SK Template'!P575</f>
        <v>0</v>
      </c>
      <c r="Q1332" s="1710">
        <f>'Notes- SK Template'!Q575</f>
        <v>0</v>
      </c>
      <c r="R1332" s="1710">
        <f>'Notes- SK Template'!R575</f>
        <v>0</v>
      </c>
      <c r="S1332" s="1710">
        <f>'Notes- SK Template'!S575</f>
        <v>0</v>
      </c>
      <c r="T1332" s="1710">
        <f>'Notes- SK Template'!T575</f>
        <v>0</v>
      </c>
      <c r="U1332" s="1710">
        <f>'Notes- SK Template'!U575</f>
        <v>0</v>
      </c>
      <c r="V1332" s="1710">
        <f>'Notes- SK Template'!V575</f>
        <v>0</v>
      </c>
      <c r="W1332" s="1710">
        <f>'Notes- SK Template'!W575</f>
        <v>0</v>
      </c>
      <c r="X1332" s="1710">
        <f>'Notes- SK Template'!X575</f>
        <v>0</v>
      </c>
      <c r="Y1332" s="1710">
        <f>'Notes- SK Template'!Y575</f>
        <v>0</v>
      </c>
      <c r="Z1332" s="1710">
        <f>'Notes- SK Template'!Z575</f>
        <v>0</v>
      </c>
      <c r="AA1332" s="1710">
        <f>'Notes- SK Template'!AA575</f>
        <v>0</v>
      </c>
      <c r="AB1332" s="1710">
        <f>'Notes- SK Template'!AB575</f>
        <v>0</v>
      </c>
      <c r="AC1332" s="1710">
        <f>'Notes- SK Template'!AC575</f>
        <v>0</v>
      </c>
      <c r="AD1332" s="1710">
        <f>'Notes- SK Template'!AD575</f>
        <v>0</v>
      </c>
      <c r="AE1332" s="1710">
        <f>'Notes- SK Template'!AE575</f>
        <v>0</v>
      </c>
      <c r="AF1332" s="1710">
        <f>'Notes- SK Template'!AF575</f>
        <v>0</v>
      </c>
      <c r="AG1332" s="1710">
        <f>'Notes- SK Template'!AG575</f>
        <v>0</v>
      </c>
    </row>
    <row r="1333" spans="1:33" ht="45.75" customHeight="1">
      <c r="D1333" s="2309" t="s">
        <v>2332</v>
      </c>
      <c r="E1333" s="1681"/>
      <c r="F1333" s="1681"/>
      <c r="G1333" s="1681"/>
      <c r="H1333" s="1681"/>
      <c r="I1333" s="1681"/>
      <c r="J1333" s="1681"/>
      <c r="K1333" s="1681"/>
      <c r="L1333" s="1681"/>
      <c r="M1333" s="1681"/>
      <c r="N1333" s="1681"/>
      <c r="O1333" s="1681"/>
      <c r="P1333" s="1679">
        <f>'Notes- SK Template'!P576</f>
        <v>0</v>
      </c>
      <c r="Q1333" s="1679">
        <f>'Notes- SK Template'!Q576</f>
        <v>0</v>
      </c>
      <c r="R1333" s="1679">
        <f>'Notes- SK Template'!R576</f>
        <v>0</v>
      </c>
      <c r="S1333" s="1679">
        <f>'Notes- SK Template'!S576</f>
        <v>0</v>
      </c>
      <c r="T1333" s="1679">
        <f>'Notes- SK Template'!T576</f>
        <v>0</v>
      </c>
      <c r="U1333" s="1679">
        <f>'Notes- SK Template'!U576</f>
        <v>0</v>
      </c>
      <c r="V1333" s="1679">
        <f>'Notes- SK Template'!V576</f>
        <v>0</v>
      </c>
      <c r="W1333" s="1679">
        <f>'Notes- SK Template'!W576</f>
        <v>0</v>
      </c>
      <c r="X1333" s="1679">
        <f>'Notes- SK Template'!X576</f>
        <v>0</v>
      </c>
      <c r="Y1333" s="1679">
        <f>'Notes- SK Template'!Y576</f>
        <v>0</v>
      </c>
      <c r="Z1333" s="1679">
        <f>'Notes- SK Template'!Z576</f>
        <v>0</v>
      </c>
      <c r="AA1333" s="1679">
        <f>'Notes- SK Template'!AA576</f>
        <v>0</v>
      </c>
      <c r="AB1333" s="1679">
        <f>'Notes- SK Template'!AB576</f>
        <v>0</v>
      </c>
      <c r="AC1333" s="1679">
        <f>'Notes- SK Template'!AC576</f>
        <v>0</v>
      </c>
      <c r="AD1333" s="1679">
        <f>'Notes- SK Template'!AD576</f>
        <v>0</v>
      </c>
      <c r="AE1333" s="1679">
        <f>'Notes- SK Template'!AE576</f>
        <v>0</v>
      </c>
      <c r="AF1333" s="1679">
        <f>'Notes- SK Template'!AF576</f>
        <v>0</v>
      </c>
      <c r="AG1333" s="1679">
        <f>'Notes- SK Template'!AG576</f>
        <v>0</v>
      </c>
    </row>
    <row r="1334" spans="1:33" ht="72" customHeight="1">
      <c r="D1334" s="2309" t="s">
        <v>2333</v>
      </c>
      <c r="E1334" s="1681"/>
      <c r="F1334" s="1681"/>
      <c r="G1334" s="1681"/>
      <c r="H1334" s="1681"/>
      <c r="I1334" s="1681"/>
      <c r="J1334" s="1681"/>
      <c r="K1334" s="1681"/>
      <c r="L1334" s="1681"/>
      <c r="M1334" s="1681"/>
      <c r="N1334" s="1681"/>
      <c r="O1334" s="1681"/>
      <c r="P1334" s="1679">
        <f>'Notes- SK Template'!P577</f>
        <v>0</v>
      </c>
      <c r="Q1334" s="1679">
        <f>'Notes- SK Template'!Q577</f>
        <v>0</v>
      </c>
      <c r="R1334" s="1679">
        <f>'Notes- SK Template'!R577</f>
        <v>0</v>
      </c>
      <c r="S1334" s="1679">
        <f>'Notes- SK Template'!S577</f>
        <v>0</v>
      </c>
      <c r="T1334" s="1679">
        <f>'Notes- SK Template'!T577</f>
        <v>0</v>
      </c>
      <c r="U1334" s="1679">
        <f>'Notes- SK Template'!U577</f>
        <v>0</v>
      </c>
      <c r="V1334" s="1679">
        <f>'Notes- SK Template'!V577</f>
        <v>0</v>
      </c>
      <c r="W1334" s="1679">
        <f>'Notes- SK Template'!W577</f>
        <v>0</v>
      </c>
      <c r="X1334" s="1679">
        <f>'Notes- SK Template'!X577</f>
        <v>0</v>
      </c>
      <c r="Y1334" s="1679">
        <f>'Notes- SK Template'!Y577</f>
        <v>0</v>
      </c>
      <c r="Z1334" s="1679">
        <f>'Notes- SK Template'!Z577</f>
        <v>0</v>
      </c>
      <c r="AA1334" s="1679">
        <f>'Notes- SK Template'!AA577</f>
        <v>0</v>
      </c>
      <c r="AB1334" s="1679">
        <f>'Notes- SK Template'!AB577</f>
        <v>0</v>
      </c>
      <c r="AC1334" s="1679">
        <f>'Notes- SK Template'!AC577</f>
        <v>0</v>
      </c>
      <c r="AD1334" s="1679">
        <f>'Notes- SK Template'!AD577</f>
        <v>0</v>
      </c>
      <c r="AE1334" s="1679">
        <f>'Notes- SK Template'!AE577</f>
        <v>0</v>
      </c>
      <c r="AF1334" s="1679">
        <f>'Notes- SK Template'!AF577</f>
        <v>0</v>
      </c>
      <c r="AG1334" s="1679">
        <f>'Notes- SK Template'!AG577</f>
        <v>0</v>
      </c>
    </row>
    <row r="1335" spans="1:33" ht="55.5" customHeight="1">
      <c r="D1335" s="2309" t="s">
        <v>2334</v>
      </c>
      <c r="E1335" s="1681"/>
      <c r="F1335" s="1681"/>
      <c r="G1335" s="1681"/>
      <c r="H1335" s="1681"/>
      <c r="I1335" s="1681"/>
      <c r="J1335" s="1681"/>
      <c r="K1335" s="1681"/>
      <c r="L1335" s="1681"/>
      <c r="M1335" s="1681"/>
      <c r="N1335" s="1681"/>
      <c r="O1335" s="1681"/>
      <c r="P1335" s="1679">
        <f>'Notes- SK Template'!P578</f>
        <v>0</v>
      </c>
      <c r="Q1335" s="1679">
        <f>'Notes- SK Template'!Q578</f>
        <v>0</v>
      </c>
      <c r="R1335" s="1679">
        <f>'Notes- SK Template'!R578</f>
        <v>0</v>
      </c>
      <c r="S1335" s="1679">
        <f>'Notes- SK Template'!S578</f>
        <v>0</v>
      </c>
      <c r="T1335" s="1679">
        <f>'Notes- SK Template'!T578</f>
        <v>0</v>
      </c>
      <c r="U1335" s="1679">
        <f>'Notes- SK Template'!U578</f>
        <v>0</v>
      </c>
      <c r="V1335" s="1679">
        <f>'Notes- SK Template'!V578</f>
        <v>0</v>
      </c>
      <c r="W1335" s="1679">
        <f>'Notes- SK Template'!W578</f>
        <v>0</v>
      </c>
      <c r="X1335" s="1679">
        <f>'Notes- SK Template'!X578</f>
        <v>0</v>
      </c>
      <c r="Y1335" s="1679">
        <f>'Notes- SK Template'!Y578</f>
        <v>0</v>
      </c>
      <c r="Z1335" s="1679">
        <f>'Notes- SK Template'!Z578</f>
        <v>0</v>
      </c>
      <c r="AA1335" s="1679">
        <f>'Notes- SK Template'!AA578</f>
        <v>0</v>
      </c>
      <c r="AB1335" s="1679">
        <f>'Notes- SK Template'!AB578</f>
        <v>0</v>
      </c>
      <c r="AC1335" s="1679">
        <f>'Notes- SK Template'!AC578</f>
        <v>0</v>
      </c>
      <c r="AD1335" s="1679">
        <f>'Notes- SK Template'!AD578</f>
        <v>0</v>
      </c>
      <c r="AE1335" s="1679">
        <f>'Notes- SK Template'!AE578</f>
        <v>0</v>
      </c>
      <c r="AF1335" s="1679">
        <f>'Notes- SK Template'!AF578</f>
        <v>0</v>
      </c>
      <c r="AG1335" s="1679">
        <f>'Notes- SK Template'!AG578</f>
        <v>0</v>
      </c>
    </row>
    <row r="1336" spans="1:33" ht="55.5" customHeight="1">
      <c r="D1336" s="2309" t="s">
        <v>2335</v>
      </c>
      <c r="E1336" s="1681"/>
      <c r="F1336" s="1681"/>
      <c r="G1336" s="1681"/>
      <c r="H1336" s="1681"/>
      <c r="I1336" s="1681"/>
      <c r="J1336" s="1681"/>
      <c r="K1336" s="1681"/>
      <c r="L1336" s="1681"/>
      <c r="M1336" s="1681"/>
      <c r="N1336" s="1681"/>
      <c r="O1336" s="1681"/>
      <c r="P1336" s="1679">
        <f>'Notes- SK Template'!P579</f>
        <v>0</v>
      </c>
      <c r="Q1336" s="1679">
        <f>'Notes- SK Template'!Q579</f>
        <v>0</v>
      </c>
      <c r="R1336" s="1679">
        <f>'Notes- SK Template'!R579</f>
        <v>0</v>
      </c>
      <c r="S1336" s="1679">
        <f>'Notes- SK Template'!S579</f>
        <v>0</v>
      </c>
      <c r="T1336" s="1679">
        <f>'Notes- SK Template'!T579</f>
        <v>0</v>
      </c>
      <c r="U1336" s="1679">
        <f>'Notes- SK Template'!U579</f>
        <v>0</v>
      </c>
      <c r="V1336" s="1679">
        <f>'Notes- SK Template'!V579</f>
        <v>0</v>
      </c>
      <c r="W1336" s="1679">
        <f>'Notes- SK Template'!W579</f>
        <v>0</v>
      </c>
      <c r="X1336" s="1679">
        <f>'Notes- SK Template'!X579</f>
        <v>0</v>
      </c>
      <c r="Y1336" s="1679">
        <f>'Notes- SK Template'!Y579</f>
        <v>0</v>
      </c>
      <c r="Z1336" s="1679">
        <f>'Notes- SK Template'!Z579</f>
        <v>0</v>
      </c>
      <c r="AA1336" s="1679">
        <f>'Notes- SK Template'!AA579</f>
        <v>0</v>
      </c>
      <c r="AB1336" s="1679">
        <f>'Notes- SK Template'!AB579</f>
        <v>0</v>
      </c>
      <c r="AC1336" s="1679">
        <f>'Notes- SK Template'!AC579</f>
        <v>0</v>
      </c>
      <c r="AD1336" s="1679">
        <f>'Notes- SK Template'!AD579</f>
        <v>0</v>
      </c>
      <c r="AE1336" s="1679">
        <f>'Notes- SK Template'!AE579</f>
        <v>0</v>
      </c>
      <c r="AF1336" s="1679">
        <f>'Notes- SK Template'!AF579</f>
        <v>0</v>
      </c>
      <c r="AG1336" s="1679">
        <f>'Notes- SK Template'!AG579</f>
        <v>0</v>
      </c>
    </row>
    <row r="1337" spans="1:33" ht="44.25" customHeight="1" thickBot="1">
      <c r="D1337" s="2189" t="s">
        <v>2336</v>
      </c>
      <c r="E1337" s="1738"/>
      <c r="F1337" s="1738"/>
      <c r="G1337" s="1738"/>
      <c r="H1337" s="1738"/>
      <c r="I1337" s="1738"/>
      <c r="J1337" s="1738"/>
      <c r="K1337" s="1738"/>
      <c r="L1337" s="1738"/>
      <c r="M1337" s="1738"/>
      <c r="N1337" s="1738"/>
      <c r="O1337" s="1738"/>
      <c r="P1337" s="1680">
        <f>'Notes- SK Template'!P580</f>
        <v>0</v>
      </c>
      <c r="Q1337" s="1680">
        <f>'Notes- SK Template'!Q580</f>
        <v>0</v>
      </c>
      <c r="R1337" s="1680">
        <f>'Notes- SK Template'!R580</f>
        <v>0</v>
      </c>
      <c r="S1337" s="1680">
        <f>'Notes- SK Template'!S580</f>
        <v>0</v>
      </c>
      <c r="T1337" s="1680">
        <f>'Notes- SK Template'!T580</f>
        <v>0</v>
      </c>
      <c r="U1337" s="1680">
        <f>'Notes- SK Template'!U580</f>
        <v>0</v>
      </c>
      <c r="V1337" s="1680">
        <f>'Notes- SK Template'!V580</f>
        <v>0</v>
      </c>
      <c r="W1337" s="1680">
        <f>'Notes- SK Template'!W580</f>
        <v>0</v>
      </c>
      <c r="X1337" s="1680">
        <f>'Notes- SK Template'!X580</f>
        <v>0</v>
      </c>
      <c r="Y1337" s="1680">
        <f>'Notes- SK Template'!Y580</f>
        <v>0</v>
      </c>
      <c r="Z1337" s="1680">
        <f>'Notes- SK Template'!Z580</f>
        <v>0</v>
      </c>
      <c r="AA1337" s="1680">
        <f>'Notes- SK Template'!AA580</f>
        <v>0</v>
      </c>
      <c r="AB1337" s="1680">
        <f>'Notes- SK Template'!AB580</f>
        <v>0</v>
      </c>
      <c r="AC1337" s="1680">
        <f>'Notes- SK Template'!AC580</f>
        <v>0</v>
      </c>
      <c r="AD1337" s="1680">
        <f>'Notes- SK Template'!AD580</f>
        <v>0</v>
      </c>
      <c r="AE1337" s="1680">
        <f>'Notes- SK Template'!AE580</f>
        <v>0</v>
      </c>
      <c r="AF1337" s="1680">
        <f>'Notes- SK Template'!AF580</f>
        <v>0</v>
      </c>
      <c r="AG1337" s="1680">
        <f>'Notes- SK Template'!AG580</f>
        <v>0</v>
      </c>
    </row>
    <row r="1340" spans="1:33" ht="14.25" customHeight="1">
      <c r="D1340" s="2315" t="s">
        <v>2337</v>
      </c>
      <c r="E1340" s="1704"/>
      <c r="F1340" s="1704"/>
      <c r="G1340" s="1704"/>
      <c r="H1340" s="1704"/>
      <c r="I1340" s="1704"/>
      <c r="J1340" s="1704"/>
      <c r="K1340" s="1704"/>
      <c r="L1340" s="1704"/>
      <c r="M1340" s="1704"/>
      <c r="N1340" s="1704"/>
      <c r="O1340" s="1704"/>
      <c r="P1340" s="1704"/>
      <c r="Q1340" s="1704"/>
      <c r="R1340" s="1704"/>
      <c r="S1340" s="1704"/>
      <c r="T1340" s="1704"/>
      <c r="U1340" s="1704"/>
      <c r="V1340" s="1704"/>
      <c r="W1340" s="1704"/>
      <c r="X1340" s="1704"/>
      <c r="Y1340" s="1704"/>
      <c r="Z1340" s="1704"/>
      <c r="AA1340" s="1704"/>
      <c r="AB1340" s="1704"/>
      <c r="AC1340" s="1704"/>
      <c r="AD1340" s="1704"/>
      <c r="AE1340" s="1704"/>
      <c r="AF1340" s="1704"/>
      <c r="AG1340" s="1704"/>
    </row>
    <row r="1341" spans="1:33" ht="14.25" customHeight="1" thickBot="1"/>
    <row r="1342" spans="1:33" ht="14.25" customHeight="1" thickBot="1">
      <c r="A1342" s="605">
        <v>41</v>
      </c>
      <c r="D1342" s="1705" t="s">
        <v>1808</v>
      </c>
      <c r="E1342" s="1705"/>
      <c r="F1342" s="1705"/>
      <c r="G1342" s="1705"/>
      <c r="H1342" s="1705"/>
      <c r="I1342" s="1705"/>
      <c r="J1342" s="1697" t="s">
        <v>1809</v>
      </c>
      <c r="K1342" s="1698"/>
      <c r="L1342" s="1698"/>
      <c r="M1342" s="1698"/>
      <c r="N1342" s="1698"/>
      <c r="O1342" s="1698"/>
      <c r="P1342" s="1698"/>
      <c r="Q1342" s="1698"/>
      <c r="R1342" s="1698"/>
      <c r="S1342" s="1698"/>
      <c r="T1342" s="1698"/>
      <c r="U1342" s="1699"/>
      <c r="V1342" s="1697" t="s">
        <v>2094</v>
      </c>
      <c r="W1342" s="1698"/>
      <c r="X1342" s="1698"/>
      <c r="Y1342" s="1698"/>
      <c r="Z1342" s="1698"/>
      <c r="AA1342" s="1698"/>
      <c r="AB1342" s="1698"/>
      <c r="AC1342" s="1698"/>
      <c r="AD1342" s="1698"/>
      <c r="AE1342" s="1698"/>
      <c r="AF1342" s="1698"/>
      <c r="AG1342" s="1699"/>
    </row>
    <row r="1343" spans="1:33" ht="14.25" customHeight="1" thickBot="1">
      <c r="D1343" s="1705"/>
      <c r="E1343" s="1705"/>
      <c r="F1343" s="1705"/>
      <c r="G1343" s="1705"/>
      <c r="H1343" s="1705"/>
      <c r="I1343" s="1705"/>
      <c r="J1343" s="1700"/>
      <c r="K1343" s="1701"/>
      <c r="L1343" s="1701"/>
      <c r="M1343" s="1701"/>
      <c r="N1343" s="1701"/>
      <c r="O1343" s="1701"/>
      <c r="P1343" s="1701"/>
      <c r="Q1343" s="1701"/>
      <c r="R1343" s="1701"/>
      <c r="S1343" s="1701"/>
      <c r="T1343" s="1701"/>
      <c r="U1343" s="1702"/>
      <c r="V1343" s="1700"/>
      <c r="W1343" s="1701"/>
      <c r="X1343" s="1701"/>
      <c r="Y1343" s="1701"/>
      <c r="Z1343" s="1701"/>
      <c r="AA1343" s="1701"/>
      <c r="AB1343" s="1701"/>
      <c r="AC1343" s="1701"/>
      <c r="AD1343" s="1701"/>
      <c r="AE1343" s="1701"/>
      <c r="AF1343" s="1701"/>
      <c r="AG1343" s="1702"/>
    </row>
    <row r="1344" spans="1:33" ht="14.25" customHeight="1" thickBot="1">
      <c r="D1344" s="1705"/>
      <c r="E1344" s="1705"/>
      <c r="F1344" s="1705"/>
      <c r="G1344" s="1705"/>
      <c r="H1344" s="1705"/>
      <c r="I1344" s="1705"/>
      <c r="J1344" s="1706" t="s">
        <v>2338</v>
      </c>
      <c r="K1344" s="1706"/>
      <c r="L1344" s="1706"/>
      <c r="M1344" s="1706"/>
      <c r="N1344" s="1706" t="s">
        <v>2339</v>
      </c>
      <c r="O1344" s="1706"/>
      <c r="P1344" s="1706"/>
      <c r="Q1344" s="1706"/>
      <c r="R1344" s="1706" t="s">
        <v>2340</v>
      </c>
      <c r="S1344" s="1706"/>
      <c r="T1344" s="1706"/>
      <c r="U1344" s="1706"/>
      <c r="V1344" s="1706" t="s">
        <v>2338</v>
      </c>
      <c r="W1344" s="1706"/>
      <c r="X1344" s="1706"/>
      <c r="Y1344" s="1706"/>
      <c r="Z1344" s="1706" t="s">
        <v>2339</v>
      </c>
      <c r="AA1344" s="1706"/>
      <c r="AB1344" s="1706"/>
      <c r="AC1344" s="1706"/>
      <c r="AD1344" s="1706" t="s">
        <v>2340</v>
      </c>
      <c r="AE1344" s="1706"/>
      <c r="AF1344" s="1706"/>
      <c r="AG1344" s="1706"/>
    </row>
    <row r="1345" spans="4:33" ht="34.5" customHeight="1">
      <c r="D1345" s="2314" t="s">
        <v>2341</v>
      </c>
      <c r="E1345" s="1708"/>
      <c r="F1345" s="1708"/>
      <c r="G1345" s="1708"/>
      <c r="H1345" s="1708"/>
      <c r="I1345" s="1709"/>
      <c r="J1345" s="1710">
        <f>'Notes- SK Template'!J588</f>
        <v>-1896.27</v>
      </c>
      <c r="K1345" s="1710">
        <f>'Notes- SK Template'!K588</f>
        <v>0</v>
      </c>
      <c r="L1345" s="1710">
        <f>'Notes- SK Template'!L588</f>
        <v>0</v>
      </c>
      <c r="M1345" s="1711">
        <f>'Notes- SK Template'!M588</f>
        <v>0</v>
      </c>
      <c r="N1345" s="1730" t="str">
        <f>'Notes- SK Template'!N588</f>
        <v>x</v>
      </c>
      <c r="O1345" s="1731">
        <f>'Notes- SK Template'!O588</f>
        <v>0</v>
      </c>
      <c r="P1345" s="1731">
        <f>'Notes- SK Template'!P588</f>
        <v>0</v>
      </c>
      <c r="Q1345" s="1732">
        <f>'Notes- SK Template'!Q588</f>
        <v>0</v>
      </c>
      <c r="R1345" s="1733" t="str">
        <f>'Notes- SK Template'!R588</f>
        <v>x</v>
      </c>
      <c r="S1345" s="1731">
        <f>'Notes- SK Template'!S588</f>
        <v>0</v>
      </c>
      <c r="T1345" s="1731">
        <f>'Notes- SK Template'!T588</f>
        <v>0</v>
      </c>
      <c r="U1345" s="1731">
        <f>'Notes- SK Template'!U588</f>
        <v>0</v>
      </c>
      <c r="V1345" s="1710">
        <f>'Notes- SK Template'!V588</f>
        <v>-39787</v>
      </c>
      <c r="W1345" s="1710">
        <f>'Notes- SK Template'!W588</f>
        <v>0</v>
      </c>
      <c r="X1345" s="1710">
        <f>'Notes- SK Template'!X588</f>
        <v>0</v>
      </c>
      <c r="Y1345" s="1711">
        <f>'Notes- SK Template'!Y588</f>
        <v>0</v>
      </c>
      <c r="Z1345" s="1730" t="str">
        <f>'Notes- SK Template'!Z588</f>
        <v>x</v>
      </c>
      <c r="AA1345" s="1731">
        <f>'Notes- SK Template'!AA588</f>
        <v>0</v>
      </c>
      <c r="AB1345" s="1731">
        <f>'Notes- SK Template'!AB588</f>
        <v>0</v>
      </c>
      <c r="AC1345" s="1732">
        <f>'Notes- SK Template'!AC588</f>
        <v>0</v>
      </c>
      <c r="AD1345" s="1733" t="str">
        <f>'Notes- SK Template'!AD588</f>
        <v>x</v>
      </c>
      <c r="AE1345" s="1731">
        <f>'Notes- SK Template'!AE588</f>
        <v>0</v>
      </c>
      <c r="AF1345" s="1731">
        <f>'Notes- SK Template'!AF588</f>
        <v>0</v>
      </c>
      <c r="AG1345" s="1731">
        <f>'Notes- SK Template'!AG588</f>
        <v>0</v>
      </c>
    </row>
    <row r="1346" spans="4:33" ht="27.75" customHeight="1">
      <c r="D1346" s="2312" t="s">
        <v>2342</v>
      </c>
      <c r="E1346" s="1694"/>
      <c r="F1346" s="1694"/>
      <c r="G1346" s="1694"/>
      <c r="H1346" s="1694"/>
      <c r="I1346" s="1695"/>
      <c r="J1346" s="1687" t="str">
        <f>'Notes- SK Template'!J589</f>
        <v>x</v>
      </c>
      <c r="K1346" s="1687">
        <f>'Notes- SK Template'!K589</f>
        <v>0</v>
      </c>
      <c r="L1346" s="1687">
        <f>'Notes- SK Template'!L589</f>
        <v>0</v>
      </c>
      <c r="M1346" s="1688">
        <f>'Notes- SK Template'!M589</f>
        <v>0</v>
      </c>
      <c r="N1346" s="1683">
        <f>'Notes- SK Template'!N589</f>
        <v>0.22</v>
      </c>
      <c r="O1346" s="1679">
        <f>'Notes- SK Template'!O589</f>
        <v>0</v>
      </c>
      <c r="P1346" s="1679">
        <f>'Notes- SK Template'!P589</f>
        <v>0</v>
      </c>
      <c r="Q1346" s="1684">
        <f>'Notes- SK Template'!Q589</f>
        <v>0</v>
      </c>
      <c r="R1346" s="1692">
        <f>'Notes- SK Template'!R589</f>
        <v>-417.17939999999999</v>
      </c>
      <c r="S1346" s="1686">
        <f>'Notes- SK Template'!S589</f>
        <v>0</v>
      </c>
      <c r="T1346" s="1686">
        <f>'Notes- SK Template'!T589</f>
        <v>0</v>
      </c>
      <c r="U1346" s="1686">
        <f>'Notes- SK Template'!U589</f>
        <v>0</v>
      </c>
      <c r="V1346" s="1687" t="str">
        <f>'Notes- SK Template'!V589</f>
        <v>x</v>
      </c>
      <c r="W1346" s="1687">
        <f>'Notes- SK Template'!W589</f>
        <v>0</v>
      </c>
      <c r="X1346" s="1687">
        <f>'Notes- SK Template'!X589</f>
        <v>0</v>
      </c>
      <c r="Y1346" s="1688">
        <f>'Notes- SK Template'!Y589</f>
        <v>0</v>
      </c>
      <c r="Z1346" s="1683">
        <f>'Notes- SK Template'!Z589</f>
        <v>-9152</v>
      </c>
      <c r="AA1346" s="1679">
        <f>'Notes- SK Template'!AA589</f>
        <v>0</v>
      </c>
      <c r="AB1346" s="1679">
        <f>'Notes- SK Template'!AB589</f>
        <v>0</v>
      </c>
      <c r="AC1346" s="1684">
        <f>'Notes- SK Template'!AC589</f>
        <v>0</v>
      </c>
      <c r="AD1346" s="1692">
        <f>'Notes- SK Template'!AD589</f>
        <v>0.23</v>
      </c>
      <c r="AE1346" s="1686">
        <f>'Notes- SK Template'!AE589</f>
        <v>0</v>
      </c>
      <c r="AF1346" s="1686">
        <f>'Notes- SK Template'!AF589</f>
        <v>0</v>
      </c>
      <c r="AG1346" s="1686">
        <f>'Notes- SK Template'!AG589</f>
        <v>0</v>
      </c>
    </row>
    <row r="1347" spans="4:33" ht="27.75" customHeight="1">
      <c r="D1347" s="2312" t="s">
        <v>2343</v>
      </c>
      <c r="E1347" s="1694"/>
      <c r="F1347" s="1694"/>
      <c r="G1347" s="1694"/>
      <c r="H1347" s="1694"/>
      <c r="I1347" s="1695"/>
      <c r="J1347" s="1715">
        <f>'Notes- SK Template'!J590</f>
        <v>4605.91</v>
      </c>
      <c r="K1347" s="1715">
        <f>'Notes- SK Template'!K590</f>
        <v>0</v>
      </c>
      <c r="L1347" s="1715">
        <f>'Notes- SK Template'!L590</f>
        <v>0</v>
      </c>
      <c r="M1347" s="1716">
        <f>'Notes- SK Template'!M590</f>
        <v>0</v>
      </c>
      <c r="N1347" s="1717">
        <f>'Notes- SK Template'!N590</f>
        <v>0.22</v>
      </c>
      <c r="O1347" s="1715">
        <f>'Notes- SK Template'!O590</f>
        <v>0</v>
      </c>
      <c r="P1347" s="1715">
        <f>'Notes- SK Template'!P590</f>
        <v>0</v>
      </c>
      <c r="Q1347" s="1718">
        <f>'Notes- SK Template'!Q590</f>
        <v>0</v>
      </c>
      <c r="R1347" s="2487">
        <f>'Notes- SK Template'!R590</f>
        <v>1013.3002</v>
      </c>
      <c r="S1347" s="1720">
        <f>'Notes- SK Template'!S590</f>
        <v>0</v>
      </c>
      <c r="T1347" s="1720">
        <f>'Notes- SK Template'!T590</f>
        <v>0</v>
      </c>
      <c r="U1347" s="1720">
        <f>'Notes- SK Template'!U590</f>
        <v>0</v>
      </c>
      <c r="V1347" s="1715">
        <f>'Notes- SK Template'!V590</f>
        <v>13539</v>
      </c>
      <c r="W1347" s="1715">
        <f>'Notes- SK Template'!W590</f>
        <v>0</v>
      </c>
      <c r="X1347" s="1715">
        <f>'Notes- SK Template'!X590</f>
        <v>0</v>
      </c>
      <c r="Y1347" s="1716">
        <f>'Notes- SK Template'!Y590</f>
        <v>0</v>
      </c>
      <c r="Z1347" s="1717">
        <f>'Notes- SK Template'!Z590</f>
        <v>3114</v>
      </c>
      <c r="AA1347" s="1715">
        <f>'Notes- SK Template'!AA590</f>
        <v>0</v>
      </c>
      <c r="AB1347" s="1715">
        <f>'Notes- SK Template'!AB590</f>
        <v>0</v>
      </c>
      <c r="AC1347" s="1718">
        <f>'Notes- SK Template'!AC590</f>
        <v>0</v>
      </c>
      <c r="AD1347" s="2487">
        <f>'Notes- SK Template'!AD590</f>
        <v>0.23</v>
      </c>
      <c r="AE1347" s="1720">
        <f>'Notes- SK Template'!AE590</f>
        <v>0</v>
      </c>
      <c r="AF1347" s="1720">
        <f>'Notes- SK Template'!AF590</f>
        <v>0</v>
      </c>
      <c r="AG1347" s="1720">
        <f>'Notes- SK Template'!AG590</f>
        <v>0</v>
      </c>
    </row>
    <row r="1348" spans="4:33" ht="27.75" customHeight="1">
      <c r="D1348" s="2312" t="s">
        <v>2344</v>
      </c>
      <c r="E1348" s="1694"/>
      <c r="F1348" s="1694"/>
      <c r="G1348" s="1694"/>
      <c r="H1348" s="1694"/>
      <c r="I1348" s="1695"/>
      <c r="J1348" s="1679">
        <f>'Notes- SK Template'!J591</f>
        <v>0</v>
      </c>
      <c r="K1348" s="1679">
        <f>'Notes- SK Template'!K591</f>
        <v>0</v>
      </c>
      <c r="L1348" s="1679">
        <f>'Notes- SK Template'!L591</f>
        <v>0</v>
      </c>
      <c r="M1348" s="1682">
        <f>'Notes- SK Template'!M591</f>
        <v>0</v>
      </c>
      <c r="N1348" s="1683">
        <f>'Notes- SK Template'!N591</f>
        <v>0</v>
      </c>
      <c r="O1348" s="1679">
        <f>'Notes- SK Template'!O591</f>
        <v>0</v>
      </c>
      <c r="P1348" s="1679">
        <f>'Notes- SK Template'!P591</f>
        <v>0</v>
      </c>
      <c r="Q1348" s="1684">
        <f>'Notes- SK Template'!Q591</f>
        <v>0</v>
      </c>
      <c r="R1348" s="1692">
        <f>'Notes- SK Template'!R591</f>
        <v>0</v>
      </c>
      <c r="S1348" s="1686">
        <f>'Notes- SK Template'!S591</f>
        <v>0</v>
      </c>
      <c r="T1348" s="1686">
        <f>'Notes- SK Template'!T591</f>
        <v>0</v>
      </c>
      <c r="U1348" s="1686">
        <f>'Notes- SK Template'!U591</f>
        <v>0</v>
      </c>
      <c r="V1348" s="1679">
        <f>'Notes- SK Template'!V591</f>
        <v>0</v>
      </c>
      <c r="W1348" s="1679">
        <f>'Notes- SK Template'!W591</f>
        <v>0</v>
      </c>
      <c r="X1348" s="1679">
        <f>'Notes- SK Template'!X591</f>
        <v>0</v>
      </c>
      <c r="Y1348" s="1682">
        <f>'Notes- SK Template'!Y591</f>
        <v>0</v>
      </c>
      <c r="Z1348" s="1683">
        <f>'Notes- SK Template'!Z591</f>
        <v>0</v>
      </c>
      <c r="AA1348" s="1679">
        <f>'Notes- SK Template'!AA591</f>
        <v>0</v>
      </c>
      <c r="AB1348" s="1679">
        <f>'Notes- SK Template'!AB591</f>
        <v>0</v>
      </c>
      <c r="AC1348" s="1684">
        <f>'Notes- SK Template'!AC591</f>
        <v>0</v>
      </c>
      <c r="AD1348" s="1692">
        <f>'Notes- SK Template'!AD591</f>
        <v>0</v>
      </c>
      <c r="AE1348" s="1686">
        <f>'Notes- SK Template'!AE591</f>
        <v>0</v>
      </c>
      <c r="AF1348" s="1686">
        <f>'Notes- SK Template'!AF591</f>
        <v>0</v>
      </c>
      <c r="AG1348" s="1686">
        <f>'Notes- SK Template'!AG591</f>
        <v>0</v>
      </c>
    </row>
    <row r="1349" spans="4:33" ht="27.75" customHeight="1">
      <c r="D1349" s="2491" t="s">
        <v>2406</v>
      </c>
      <c r="E1349" s="2489"/>
      <c r="F1349" s="2489"/>
      <c r="G1349" s="2489"/>
      <c r="H1349" s="2489"/>
      <c r="I1349" s="2490"/>
      <c r="J1349" s="1679">
        <f>'Notes- SK Template'!J592</f>
        <v>0</v>
      </c>
      <c r="K1349" s="1679">
        <f>'Notes- SK Template'!K592</f>
        <v>0</v>
      </c>
      <c r="L1349" s="1679">
        <f>'Notes- SK Template'!L592</f>
        <v>0</v>
      </c>
      <c r="M1349" s="1682">
        <f>'Notes- SK Template'!M592</f>
        <v>0</v>
      </c>
      <c r="N1349" s="1683">
        <f>'Notes- SK Template'!N592</f>
        <v>0</v>
      </c>
      <c r="O1349" s="1679">
        <f>'Notes- SK Template'!O592</f>
        <v>0</v>
      </c>
      <c r="P1349" s="1679">
        <f>'Notes- SK Template'!P592</f>
        <v>0</v>
      </c>
      <c r="Q1349" s="1684">
        <f>'Notes- SK Template'!Q592</f>
        <v>0</v>
      </c>
      <c r="R1349" s="1692">
        <f>'Notes- SK Template'!R592</f>
        <v>0</v>
      </c>
      <c r="S1349" s="1686">
        <f>'Notes- SK Template'!S592</f>
        <v>0</v>
      </c>
      <c r="T1349" s="1686">
        <f>'Notes- SK Template'!T592</f>
        <v>0</v>
      </c>
      <c r="U1349" s="1686">
        <f>'Notes- SK Template'!U592</f>
        <v>0</v>
      </c>
      <c r="V1349" s="1679">
        <f>'Notes- SK Template'!V592</f>
        <v>0</v>
      </c>
      <c r="W1349" s="1679">
        <f>'Notes- SK Template'!W592</f>
        <v>0</v>
      </c>
      <c r="X1349" s="1679">
        <f>'Notes- SK Template'!X592</f>
        <v>0</v>
      </c>
      <c r="Y1349" s="1682">
        <f>'Notes- SK Template'!Y592</f>
        <v>0</v>
      </c>
      <c r="Z1349" s="1683">
        <f>'Notes- SK Template'!Z592</f>
        <v>0</v>
      </c>
      <c r="AA1349" s="1679">
        <f>'Notes- SK Template'!AA592</f>
        <v>0</v>
      </c>
      <c r="AB1349" s="1679">
        <f>'Notes- SK Template'!AB592</f>
        <v>0</v>
      </c>
      <c r="AC1349" s="1684">
        <f>'Notes- SK Template'!AC592</f>
        <v>0</v>
      </c>
      <c r="AD1349" s="1692">
        <f>'Notes- SK Template'!AD592</f>
        <v>0</v>
      </c>
      <c r="AE1349" s="1686">
        <f>'Notes- SK Template'!AE592</f>
        <v>0</v>
      </c>
      <c r="AF1349" s="1686">
        <f>'Notes- SK Template'!AF592</f>
        <v>0</v>
      </c>
      <c r="AG1349" s="1686">
        <f>'Notes- SK Template'!AG592</f>
        <v>0</v>
      </c>
    </row>
    <row r="1350" spans="4:33" ht="27.75" customHeight="1">
      <c r="D1350" s="2488" t="s">
        <v>2178</v>
      </c>
      <c r="E1350" s="2489"/>
      <c r="F1350" s="2489"/>
      <c r="G1350" s="2489"/>
      <c r="H1350" s="2489"/>
      <c r="I1350" s="2490"/>
      <c r="J1350" s="1679">
        <f>'Notes- SK Template'!J593</f>
        <v>0</v>
      </c>
      <c r="K1350" s="1679">
        <f>'Notes- SK Template'!K593</f>
        <v>0</v>
      </c>
      <c r="L1350" s="1679">
        <f>'Notes- SK Template'!L593</f>
        <v>0</v>
      </c>
      <c r="M1350" s="1682">
        <f>'Notes- SK Template'!M593</f>
        <v>0</v>
      </c>
      <c r="N1350" s="1683">
        <f>'Notes- SK Template'!N593</f>
        <v>0</v>
      </c>
      <c r="O1350" s="1679">
        <f>'Notes- SK Template'!O593</f>
        <v>0</v>
      </c>
      <c r="P1350" s="1679">
        <f>'Notes- SK Template'!P593</f>
        <v>0</v>
      </c>
      <c r="Q1350" s="1684">
        <f>'Notes- SK Template'!Q593</f>
        <v>0</v>
      </c>
      <c r="R1350" s="1692">
        <f>'Notes- SK Template'!R593</f>
        <v>0</v>
      </c>
      <c r="S1350" s="1686">
        <f>'Notes- SK Template'!S593</f>
        <v>0</v>
      </c>
      <c r="T1350" s="1686">
        <f>'Notes- SK Template'!T593</f>
        <v>0</v>
      </c>
      <c r="U1350" s="1686">
        <f>'Notes- SK Template'!U593</f>
        <v>0</v>
      </c>
      <c r="V1350" s="1679">
        <f>'Notes- SK Template'!V593</f>
        <v>0</v>
      </c>
      <c r="W1350" s="1679">
        <f>'Notes- SK Template'!W593</f>
        <v>0</v>
      </c>
      <c r="X1350" s="1679">
        <f>'Notes- SK Template'!X593</f>
        <v>0</v>
      </c>
      <c r="Y1350" s="1682">
        <f>'Notes- SK Template'!Y593</f>
        <v>0</v>
      </c>
      <c r="Z1350" s="1683">
        <f>'Notes- SK Template'!Z593</f>
        <v>0</v>
      </c>
      <c r="AA1350" s="1679">
        <f>'Notes- SK Template'!AA593</f>
        <v>0</v>
      </c>
      <c r="AB1350" s="1679">
        <f>'Notes- SK Template'!AB593</f>
        <v>0</v>
      </c>
      <c r="AC1350" s="1684">
        <f>'Notes- SK Template'!AC593</f>
        <v>0</v>
      </c>
      <c r="AD1350" s="1692">
        <f>'Notes- SK Template'!AD593</f>
        <v>0</v>
      </c>
      <c r="AE1350" s="1686">
        <f>'Notes- SK Template'!AE593</f>
        <v>0</v>
      </c>
      <c r="AF1350" s="1686">
        <f>'Notes- SK Template'!AF593</f>
        <v>0</v>
      </c>
      <c r="AG1350" s="1686">
        <f>'Notes- SK Template'!AG593</f>
        <v>0</v>
      </c>
    </row>
    <row r="1351" spans="4:33" ht="27.75" customHeight="1">
      <c r="D1351" s="2488" t="s">
        <v>2345</v>
      </c>
      <c r="E1351" s="2489"/>
      <c r="F1351" s="2489"/>
      <c r="G1351" s="2489"/>
      <c r="H1351" s="2489"/>
      <c r="I1351" s="2490"/>
      <c r="J1351" s="1679">
        <f>'Notes- SK Template'!J594</f>
        <v>0</v>
      </c>
      <c r="K1351" s="1679">
        <f>'Notes- SK Template'!K594</f>
        <v>0</v>
      </c>
      <c r="L1351" s="1679">
        <f>'Notes- SK Template'!L594</f>
        <v>0</v>
      </c>
      <c r="M1351" s="1682">
        <f>'Notes- SK Template'!M594</f>
        <v>0</v>
      </c>
      <c r="N1351" s="1683">
        <f>'Notes- SK Template'!N594</f>
        <v>0</v>
      </c>
      <c r="O1351" s="1679">
        <f>'Notes- SK Template'!O594</f>
        <v>0</v>
      </c>
      <c r="P1351" s="1679">
        <f>'Notes- SK Template'!P594</f>
        <v>0</v>
      </c>
      <c r="Q1351" s="1684">
        <f>'Notes- SK Template'!Q594</f>
        <v>0</v>
      </c>
      <c r="R1351" s="1692">
        <f>'Notes- SK Template'!R594</f>
        <v>0</v>
      </c>
      <c r="S1351" s="1686">
        <f>'Notes- SK Template'!S594</f>
        <v>0</v>
      </c>
      <c r="T1351" s="1686">
        <f>'Notes- SK Template'!T594</f>
        <v>0</v>
      </c>
      <c r="U1351" s="1686">
        <f>'Notes- SK Template'!U594</f>
        <v>0</v>
      </c>
      <c r="V1351" s="1679">
        <f>'Notes- SK Template'!V594</f>
        <v>0</v>
      </c>
      <c r="W1351" s="1679">
        <f>'Notes- SK Template'!W594</f>
        <v>0</v>
      </c>
      <c r="X1351" s="1679">
        <f>'Notes- SK Template'!X594</f>
        <v>0</v>
      </c>
      <c r="Y1351" s="1682">
        <f>'Notes- SK Template'!Y594</f>
        <v>0</v>
      </c>
      <c r="Z1351" s="1683">
        <f>'Notes- SK Template'!Z594</f>
        <v>0</v>
      </c>
      <c r="AA1351" s="1679">
        <f>'Notes- SK Template'!AA594</f>
        <v>0</v>
      </c>
      <c r="AB1351" s="1679">
        <f>'Notes- SK Template'!AB594</f>
        <v>0</v>
      </c>
      <c r="AC1351" s="1684">
        <f>'Notes- SK Template'!AC594</f>
        <v>0</v>
      </c>
      <c r="AD1351" s="1692">
        <f>'Notes- SK Template'!AD594</f>
        <v>0</v>
      </c>
      <c r="AE1351" s="1686">
        <f>'Notes- SK Template'!AE594</f>
        <v>0</v>
      </c>
      <c r="AF1351" s="1686">
        <f>'Notes- SK Template'!AF594</f>
        <v>0</v>
      </c>
      <c r="AG1351" s="1686">
        <f>'Notes- SK Template'!AG594</f>
        <v>0</v>
      </c>
    </row>
    <row r="1352" spans="4:33" ht="27.75" customHeight="1">
      <c r="D1352" s="2488" t="s">
        <v>2144</v>
      </c>
      <c r="E1352" s="2489"/>
      <c r="F1352" s="2489"/>
      <c r="G1352" s="2489"/>
      <c r="H1352" s="2489"/>
      <c r="I1352" s="2490"/>
      <c r="J1352" s="1679">
        <f>'Notes- SK Template'!J595</f>
        <v>0</v>
      </c>
      <c r="K1352" s="1679">
        <f>'Notes- SK Template'!K595</f>
        <v>0</v>
      </c>
      <c r="L1352" s="1679">
        <f>'Notes- SK Template'!L595</f>
        <v>0</v>
      </c>
      <c r="M1352" s="1682">
        <f>'Notes- SK Template'!M595</f>
        <v>0</v>
      </c>
      <c r="N1352" s="1683">
        <f>'Notes- SK Template'!N595</f>
        <v>0</v>
      </c>
      <c r="O1352" s="1679">
        <f>'Notes- SK Template'!O595</f>
        <v>0</v>
      </c>
      <c r="P1352" s="1679">
        <f>'Notes- SK Template'!P595</f>
        <v>0</v>
      </c>
      <c r="Q1352" s="1684">
        <f>'Notes- SK Template'!Q595</f>
        <v>0</v>
      </c>
      <c r="R1352" s="1692">
        <f>'Notes- SK Template'!R595</f>
        <v>0</v>
      </c>
      <c r="S1352" s="1686">
        <f>'Notes- SK Template'!S595</f>
        <v>0</v>
      </c>
      <c r="T1352" s="1686">
        <f>'Notes- SK Template'!T595</f>
        <v>0</v>
      </c>
      <c r="U1352" s="1686">
        <f>'Notes- SK Template'!U595</f>
        <v>0</v>
      </c>
      <c r="V1352" s="1679">
        <f>'Notes- SK Template'!V595</f>
        <v>0</v>
      </c>
      <c r="W1352" s="1679">
        <f>'Notes- SK Template'!W595</f>
        <v>0</v>
      </c>
      <c r="X1352" s="1679">
        <f>'Notes- SK Template'!X595</f>
        <v>0</v>
      </c>
      <c r="Y1352" s="1682">
        <f>'Notes- SK Template'!Y595</f>
        <v>0</v>
      </c>
      <c r="Z1352" s="1683">
        <f>'Notes- SK Template'!Z595</f>
        <v>0</v>
      </c>
      <c r="AA1352" s="1679">
        <f>'Notes- SK Template'!AA595</f>
        <v>0</v>
      </c>
      <c r="AB1352" s="1679">
        <f>'Notes- SK Template'!AB595</f>
        <v>0</v>
      </c>
      <c r="AC1352" s="1684">
        <f>'Notes- SK Template'!AC595</f>
        <v>0</v>
      </c>
      <c r="AD1352" s="1692">
        <f>'Notes- SK Template'!AD595</f>
        <v>0</v>
      </c>
      <c r="AE1352" s="1686">
        <f>'Notes- SK Template'!AE595</f>
        <v>0</v>
      </c>
      <c r="AF1352" s="1686">
        <f>'Notes- SK Template'!AF595</f>
        <v>0</v>
      </c>
      <c r="AG1352" s="1686">
        <f>'Notes- SK Template'!AG595</f>
        <v>0</v>
      </c>
    </row>
    <row r="1353" spans="4:33" ht="27.75" customHeight="1">
      <c r="D1353" s="2312" t="s">
        <v>1821</v>
      </c>
      <c r="E1353" s="1694"/>
      <c r="F1353" s="1694"/>
      <c r="G1353" s="1694"/>
      <c r="H1353" s="1694"/>
      <c r="I1353" s="1695"/>
      <c r="J1353" s="1679">
        <f>'Notes- SK Template'!J596</f>
        <v>2709.64</v>
      </c>
      <c r="K1353" s="1679">
        <f>'Notes- SK Template'!K596</f>
        <v>0</v>
      </c>
      <c r="L1353" s="1679">
        <f>'Notes- SK Template'!L596</f>
        <v>0</v>
      </c>
      <c r="M1353" s="1682">
        <f>'Notes- SK Template'!M596</f>
        <v>0</v>
      </c>
      <c r="N1353" s="1683">
        <f>'Notes- SK Template'!N596</f>
        <v>0.22</v>
      </c>
      <c r="O1353" s="1679">
        <f>'Notes- SK Template'!O596</f>
        <v>0</v>
      </c>
      <c r="P1353" s="1679">
        <f>'Notes- SK Template'!P596</f>
        <v>0</v>
      </c>
      <c r="Q1353" s="1684">
        <f>'Notes- SK Template'!Q596</f>
        <v>0</v>
      </c>
      <c r="R1353" s="1692">
        <f>'Notes- SK Template'!R596</f>
        <v>596.12080000000003</v>
      </c>
      <c r="S1353" s="1686">
        <f>'Notes- SK Template'!S596</f>
        <v>0</v>
      </c>
      <c r="T1353" s="1686">
        <f>'Notes- SK Template'!T596</f>
        <v>0</v>
      </c>
      <c r="U1353" s="1686">
        <f>'Notes- SK Template'!U596</f>
        <v>0</v>
      </c>
      <c r="V1353" s="1679">
        <f>'Notes- SK Template'!V596</f>
        <v>-26248</v>
      </c>
      <c r="W1353" s="1679">
        <f>'Notes- SK Template'!W596</f>
        <v>0</v>
      </c>
      <c r="X1353" s="1679">
        <f>'Notes- SK Template'!X596</f>
        <v>0</v>
      </c>
      <c r="Y1353" s="1682">
        <f>'Notes- SK Template'!Y596</f>
        <v>0</v>
      </c>
      <c r="Z1353" s="1683">
        <f>'Notes- SK Template'!Z596</f>
        <v>-6038</v>
      </c>
      <c r="AA1353" s="1679">
        <f>'Notes- SK Template'!AA596</f>
        <v>0</v>
      </c>
      <c r="AB1353" s="1679">
        <f>'Notes- SK Template'!AB596</f>
        <v>0</v>
      </c>
      <c r="AC1353" s="1684">
        <f>'Notes- SK Template'!AC596</f>
        <v>0</v>
      </c>
      <c r="AD1353" s="1692">
        <f>'Notes- SK Template'!AD596</f>
        <v>0.23</v>
      </c>
      <c r="AE1353" s="1686">
        <f>'Notes- SK Template'!AE596</f>
        <v>0</v>
      </c>
      <c r="AF1353" s="1686">
        <f>'Notes- SK Template'!AF596</f>
        <v>0</v>
      </c>
      <c r="AG1353" s="1686">
        <f>'Notes- SK Template'!AG596</f>
        <v>0</v>
      </c>
    </row>
    <row r="1354" spans="4:33" ht="27.75" customHeight="1">
      <c r="D1354" s="2312" t="s">
        <v>2346</v>
      </c>
      <c r="E1354" s="1694"/>
      <c r="F1354" s="1694"/>
      <c r="G1354" s="1694"/>
      <c r="H1354" s="1694"/>
      <c r="I1354" s="1695"/>
      <c r="J1354" s="1687" t="str">
        <f>'Notes- SK Template'!J597</f>
        <v>x</v>
      </c>
      <c r="K1354" s="1687">
        <f>'Notes- SK Template'!K597</f>
        <v>0</v>
      </c>
      <c r="L1354" s="1687">
        <f>'Notes- SK Template'!L597</f>
        <v>0</v>
      </c>
      <c r="M1354" s="1688">
        <f>'Notes- SK Template'!M597</f>
        <v>0</v>
      </c>
      <c r="N1354" s="1683">
        <f>'Notes- SK Template'!N597</f>
        <v>0.22</v>
      </c>
      <c r="O1354" s="1679">
        <f>'Notes- SK Template'!O597</f>
        <v>0</v>
      </c>
      <c r="P1354" s="1679">
        <f>'Notes- SK Template'!P597</f>
        <v>0</v>
      </c>
      <c r="Q1354" s="1684">
        <f>'Notes- SK Template'!Q597</f>
        <v>0</v>
      </c>
      <c r="R1354" s="1692">
        <f>'Notes- SK Template'!R597</f>
        <v>0</v>
      </c>
      <c r="S1354" s="1686">
        <f>'Notes- SK Template'!S597</f>
        <v>0</v>
      </c>
      <c r="T1354" s="1686">
        <f>'Notes- SK Template'!T597</f>
        <v>0</v>
      </c>
      <c r="U1354" s="1686">
        <f>'Notes- SK Template'!U597</f>
        <v>0</v>
      </c>
      <c r="V1354" s="1687" t="str">
        <f>'Notes- SK Template'!V597</f>
        <v>x</v>
      </c>
      <c r="W1354" s="1687">
        <f>'Notes- SK Template'!W597</f>
        <v>0</v>
      </c>
      <c r="X1354" s="1687">
        <f>'Notes- SK Template'!X597</f>
        <v>0</v>
      </c>
      <c r="Y1354" s="1688">
        <f>'Notes- SK Template'!Y597</f>
        <v>0</v>
      </c>
      <c r="Z1354" s="1683">
        <f>'Notes- SK Template'!Z597</f>
        <v>0</v>
      </c>
      <c r="AA1354" s="1679">
        <f>'Notes- SK Template'!AA597</f>
        <v>0</v>
      </c>
      <c r="AB1354" s="1679">
        <f>'Notes- SK Template'!AB597</f>
        <v>0</v>
      </c>
      <c r="AC1354" s="1684">
        <f>'Notes- SK Template'!AC597</f>
        <v>0</v>
      </c>
      <c r="AD1354" s="1692">
        <f>'Notes- SK Template'!AD597</f>
        <v>0</v>
      </c>
      <c r="AE1354" s="1686">
        <f>'Notes- SK Template'!AE597</f>
        <v>0</v>
      </c>
      <c r="AF1354" s="1686">
        <f>'Notes- SK Template'!AF597</f>
        <v>0</v>
      </c>
      <c r="AG1354" s="1686">
        <f>'Notes- SK Template'!AG597</f>
        <v>0</v>
      </c>
    </row>
    <row r="1355" spans="4:33" ht="27.75" customHeight="1">
      <c r="D1355" s="2312" t="s">
        <v>2347</v>
      </c>
      <c r="E1355" s="1694"/>
      <c r="F1355" s="1694"/>
      <c r="G1355" s="1694"/>
      <c r="H1355" s="1694"/>
      <c r="I1355" s="1695"/>
      <c r="J1355" s="1687" t="str">
        <f>'Notes- SK Template'!J598</f>
        <v>x</v>
      </c>
      <c r="K1355" s="1687">
        <f>'Notes- SK Template'!K598</f>
        <v>0</v>
      </c>
      <c r="L1355" s="1687">
        <f>'Notes- SK Template'!L598</f>
        <v>0</v>
      </c>
      <c r="M1355" s="1688">
        <f>'Notes- SK Template'!M598</f>
        <v>0</v>
      </c>
      <c r="N1355" s="1683">
        <f>'Notes- SK Template'!N598</f>
        <v>0.22</v>
      </c>
      <c r="O1355" s="1679">
        <f>'Notes- SK Template'!O598</f>
        <v>0</v>
      </c>
      <c r="P1355" s="1679">
        <f>'Notes- SK Template'!P598</f>
        <v>0</v>
      </c>
      <c r="Q1355" s="1684">
        <f>'Notes- SK Template'!Q598</f>
        <v>0</v>
      </c>
      <c r="R1355" s="1692">
        <f>'Notes- SK Template'!R598</f>
        <v>0</v>
      </c>
      <c r="S1355" s="1686">
        <f>'Notes- SK Template'!S598</f>
        <v>0</v>
      </c>
      <c r="T1355" s="1686">
        <f>'Notes- SK Template'!T598</f>
        <v>0</v>
      </c>
      <c r="U1355" s="1686">
        <f>'Notes- SK Template'!U598</f>
        <v>0</v>
      </c>
      <c r="V1355" s="1687" t="str">
        <f>'Notes- SK Template'!V598</f>
        <v>x</v>
      </c>
      <c r="W1355" s="1687">
        <f>'Notes- SK Template'!W598</f>
        <v>0</v>
      </c>
      <c r="X1355" s="1687">
        <f>'Notes- SK Template'!X598</f>
        <v>0</v>
      </c>
      <c r="Y1355" s="1688">
        <f>'Notes- SK Template'!Y598</f>
        <v>0</v>
      </c>
      <c r="Z1355" s="1683">
        <f>'Notes- SK Template'!Z598</f>
        <v>0</v>
      </c>
      <c r="AA1355" s="1679">
        <f>'Notes- SK Template'!AA598</f>
        <v>0</v>
      </c>
      <c r="AB1355" s="1679">
        <f>'Notes- SK Template'!AB598</f>
        <v>0</v>
      </c>
      <c r="AC1355" s="1684">
        <f>'Notes- SK Template'!AC598</f>
        <v>0</v>
      </c>
      <c r="AD1355" s="1692">
        <f>'Notes- SK Template'!AD598</f>
        <v>0</v>
      </c>
      <c r="AE1355" s="1686">
        <f>'Notes- SK Template'!AE598</f>
        <v>0</v>
      </c>
      <c r="AF1355" s="1686">
        <f>'Notes- SK Template'!AF598</f>
        <v>0</v>
      </c>
      <c r="AG1355" s="1686">
        <f>'Notes- SK Template'!AG598</f>
        <v>0</v>
      </c>
    </row>
    <row r="1356" spans="4:33" ht="27.75" customHeight="1" thickBot="1">
      <c r="D1356" s="2244" t="s">
        <v>2348</v>
      </c>
      <c r="E1356" s="1713"/>
      <c r="F1356" s="1713"/>
      <c r="G1356" s="1713"/>
      <c r="H1356" s="1713"/>
      <c r="I1356" s="1714"/>
      <c r="J1356" s="1721" t="str">
        <f>'Notes- SK Template'!J599</f>
        <v>x</v>
      </c>
      <c r="K1356" s="1721">
        <f>'Notes- SK Template'!K599</f>
        <v>0</v>
      </c>
      <c r="L1356" s="1721">
        <f>'Notes- SK Template'!L599</f>
        <v>0</v>
      </c>
      <c r="M1356" s="1722">
        <f>'Notes- SK Template'!M599</f>
        <v>0</v>
      </c>
      <c r="N1356" s="1723">
        <f>'Notes- SK Template'!N599</f>
        <v>0.44</v>
      </c>
      <c r="O1356" s="1724">
        <f>'Notes- SK Template'!O599</f>
        <v>0</v>
      </c>
      <c r="P1356" s="1724">
        <f>'Notes- SK Template'!P599</f>
        <v>0</v>
      </c>
      <c r="Q1356" s="1725">
        <f>'Notes- SK Template'!Q599</f>
        <v>0</v>
      </c>
      <c r="R1356" s="1726">
        <f>'Notes- SK Template'!R599</f>
        <v>0</v>
      </c>
      <c r="S1356" s="1727">
        <f>'Notes- SK Template'!S599</f>
        <v>0</v>
      </c>
      <c r="T1356" s="1727">
        <f>'Notes- SK Template'!T599</f>
        <v>0</v>
      </c>
      <c r="U1356" s="1727">
        <f>'Notes- SK Template'!U599</f>
        <v>0</v>
      </c>
      <c r="V1356" s="1721" t="str">
        <f>'Notes- SK Template'!V599</f>
        <v>x</v>
      </c>
      <c r="W1356" s="1721">
        <f>'Notes- SK Template'!W599</f>
        <v>0</v>
      </c>
      <c r="X1356" s="1721">
        <f>'Notes- SK Template'!X599</f>
        <v>0</v>
      </c>
      <c r="Y1356" s="1722">
        <f>'Notes- SK Template'!Y599</f>
        <v>0</v>
      </c>
      <c r="Z1356" s="1723">
        <f>'Notes- SK Template'!Z599</f>
        <v>0</v>
      </c>
      <c r="AA1356" s="1724">
        <f>'Notes- SK Template'!AA599</f>
        <v>0</v>
      </c>
      <c r="AB1356" s="1724">
        <f>'Notes- SK Template'!AB599</f>
        <v>0</v>
      </c>
      <c r="AC1356" s="1725">
        <f>'Notes- SK Template'!AC599</f>
        <v>0</v>
      </c>
      <c r="AD1356" s="1726">
        <f>'Notes- SK Template'!AD599</f>
        <v>0</v>
      </c>
      <c r="AE1356" s="1727">
        <f>'Notes- SK Template'!AE599</f>
        <v>0</v>
      </c>
      <c r="AF1356" s="1727">
        <f>'Notes- SK Template'!AF599</f>
        <v>0</v>
      </c>
      <c r="AG1356" s="1727">
        <f>'Notes- SK Template'!AG599</f>
        <v>0</v>
      </c>
    </row>
    <row r="1359" spans="4:33" ht="24" customHeight="1">
      <c r="D1359" s="2497" t="s">
        <v>2349</v>
      </c>
      <c r="E1359" s="2497"/>
      <c r="F1359" s="2497"/>
      <c r="G1359" s="2497"/>
      <c r="H1359" s="2497"/>
      <c r="I1359" s="2497"/>
      <c r="J1359" s="2497"/>
      <c r="K1359" s="2497"/>
      <c r="L1359" s="2497"/>
      <c r="M1359" s="2497"/>
      <c r="N1359" s="2497"/>
      <c r="O1359" s="2497"/>
      <c r="P1359" s="2497"/>
      <c r="Q1359" s="2497"/>
      <c r="R1359" s="2497"/>
      <c r="S1359" s="2497"/>
      <c r="T1359" s="2497"/>
      <c r="U1359" s="2497"/>
      <c r="V1359" s="2497"/>
      <c r="W1359" s="2497"/>
      <c r="X1359" s="2497"/>
      <c r="Y1359" s="2497"/>
      <c r="Z1359" s="2497"/>
      <c r="AA1359" s="2497"/>
      <c r="AB1359" s="2497"/>
      <c r="AC1359" s="2497"/>
      <c r="AD1359" s="2497"/>
      <c r="AE1359" s="2497"/>
      <c r="AF1359" s="2497"/>
      <c r="AG1359" s="2497"/>
    </row>
    <row r="1361" spans="4:33" ht="28.5" customHeight="1">
      <c r="D1361" s="2181" t="s">
        <v>2350</v>
      </c>
      <c r="E1361" s="2498"/>
      <c r="F1361" s="2498"/>
      <c r="G1361" s="2498"/>
      <c r="H1361" s="2498"/>
      <c r="I1361" s="2498"/>
      <c r="J1361" s="2498"/>
      <c r="K1361" s="2498"/>
      <c r="L1361" s="2498"/>
      <c r="M1361" s="2498"/>
      <c r="N1361" s="2498"/>
      <c r="O1361" s="2498"/>
      <c r="P1361" s="2498"/>
      <c r="Q1361" s="2498"/>
      <c r="R1361" s="2498"/>
      <c r="S1361" s="2498"/>
      <c r="T1361" s="2498"/>
      <c r="U1361" s="2498"/>
      <c r="V1361" s="2498"/>
      <c r="W1361" s="2498"/>
      <c r="X1361" s="2498"/>
      <c r="Y1361" s="2498"/>
      <c r="Z1361" s="2498"/>
      <c r="AA1361" s="2498"/>
      <c r="AB1361" s="2498"/>
      <c r="AC1361" s="2498"/>
      <c r="AD1361" s="2498"/>
      <c r="AE1361" s="2498"/>
      <c r="AF1361" s="2498"/>
      <c r="AG1361" s="2498"/>
    </row>
    <row r="1362" spans="4:33" ht="14.25" customHeight="1" thickBot="1"/>
    <row r="1363" spans="4:33" ht="14.25" customHeight="1" thickBot="1">
      <c r="D1363" s="1697" t="s">
        <v>2351</v>
      </c>
      <c r="E1363" s="1698"/>
      <c r="F1363" s="1698"/>
      <c r="G1363" s="1698"/>
      <c r="H1363" s="1698"/>
      <c r="I1363" s="1699"/>
      <c r="J1363" s="1706" t="s">
        <v>2352</v>
      </c>
      <c r="K1363" s="1706"/>
      <c r="L1363" s="1706"/>
      <c r="M1363" s="1706"/>
      <c r="N1363" s="1706"/>
      <c r="O1363" s="1706"/>
      <c r="P1363" s="1706"/>
      <c r="Q1363" s="1706"/>
      <c r="R1363" s="1706"/>
      <c r="S1363" s="1706"/>
      <c r="T1363" s="1706"/>
      <c r="U1363" s="1706"/>
      <c r="V1363" s="1706" t="s">
        <v>2353</v>
      </c>
      <c r="W1363" s="1706"/>
      <c r="X1363" s="1706"/>
      <c r="Y1363" s="1706"/>
      <c r="Z1363" s="1706"/>
      <c r="AA1363" s="1706"/>
      <c r="AB1363" s="1706"/>
      <c r="AC1363" s="1706"/>
      <c r="AD1363" s="1706"/>
      <c r="AE1363" s="1706"/>
      <c r="AF1363" s="1706"/>
      <c r="AG1363" s="1706"/>
    </row>
    <row r="1364" spans="4:33" ht="14.25" customHeight="1" thickBot="1">
      <c r="D1364" s="2499"/>
      <c r="E1364" s="2500"/>
      <c r="F1364" s="2500"/>
      <c r="G1364" s="2500"/>
      <c r="H1364" s="2500"/>
      <c r="I1364" s="2501"/>
      <c r="J1364" s="1706"/>
      <c r="K1364" s="1706"/>
      <c r="L1364" s="1706"/>
      <c r="M1364" s="1706"/>
      <c r="N1364" s="1706"/>
      <c r="O1364" s="1706"/>
      <c r="P1364" s="1706"/>
      <c r="Q1364" s="1706"/>
      <c r="R1364" s="1706"/>
      <c r="S1364" s="1706"/>
      <c r="T1364" s="1706"/>
      <c r="U1364" s="1706"/>
      <c r="V1364" s="1706"/>
      <c r="W1364" s="1706"/>
      <c r="X1364" s="1706"/>
      <c r="Y1364" s="1706"/>
      <c r="Z1364" s="1706"/>
      <c r="AA1364" s="1706"/>
      <c r="AB1364" s="1706"/>
      <c r="AC1364" s="1706"/>
      <c r="AD1364" s="1706"/>
      <c r="AE1364" s="1706"/>
      <c r="AF1364" s="1706"/>
      <c r="AG1364" s="1706"/>
    </row>
    <row r="1365" spans="4:33" ht="14.25" customHeight="1" thickBot="1">
      <c r="D1365" s="2499"/>
      <c r="E1365" s="2500"/>
      <c r="F1365" s="2500"/>
      <c r="G1365" s="2500"/>
      <c r="H1365" s="2500"/>
      <c r="I1365" s="2501"/>
      <c r="J1365" s="1706" t="s">
        <v>2354</v>
      </c>
      <c r="K1365" s="1706"/>
      <c r="L1365" s="1706"/>
      <c r="M1365" s="1706"/>
      <c r="N1365" s="1706" t="s">
        <v>2355</v>
      </c>
      <c r="O1365" s="1706"/>
      <c r="P1365" s="1706"/>
      <c r="Q1365" s="1706"/>
      <c r="R1365" s="1706" t="s">
        <v>2144</v>
      </c>
      <c r="S1365" s="1706"/>
      <c r="T1365" s="1706"/>
      <c r="U1365" s="1706"/>
      <c r="V1365" s="1706" t="s">
        <v>2354</v>
      </c>
      <c r="W1365" s="1706"/>
      <c r="X1365" s="1706"/>
      <c r="Y1365" s="1706"/>
      <c r="Z1365" s="1706" t="s">
        <v>2355</v>
      </c>
      <c r="AA1365" s="1706"/>
      <c r="AB1365" s="1706"/>
      <c r="AC1365" s="1706"/>
      <c r="AD1365" s="1706" t="s">
        <v>2144</v>
      </c>
      <c r="AE1365" s="1706"/>
      <c r="AF1365" s="1706"/>
      <c r="AG1365" s="1706"/>
    </row>
    <row r="1366" spans="4:33" ht="24" customHeight="1" thickBot="1">
      <c r="D1366" s="2499"/>
      <c r="E1366" s="2500"/>
      <c r="F1366" s="2500"/>
      <c r="G1366" s="2500"/>
      <c r="H1366" s="2500"/>
      <c r="I1366" s="2501"/>
      <c r="J1366" s="2492" t="s">
        <v>2356</v>
      </c>
      <c r="K1366" s="2474"/>
      <c r="L1366" s="2474"/>
      <c r="M1366" s="2474"/>
      <c r="N1366" s="2474"/>
      <c r="O1366" s="2474"/>
      <c r="P1366" s="2474"/>
      <c r="Q1366" s="2474"/>
      <c r="R1366" s="2474"/>
      <c r="S1366" s="2474"/>
      <c r="T1366" s="2474"/>
      <c r="U1366" s="2474"/>
      <c r="V1366" s="2492" t="s">
        <v>2356</v>
      </c>
      <c r="W1366" s="2474"/>
      <c r="X1366" s="2474"/>
      <c r="Y1366" s="2474"/>
      <c r="Z1366" s="2474"/>
      <c r="AA1366" s="2474"/>
      <c r="AB1366" s="2474"/>
      <c r="AC1366" s="2474"/>
      <c r="AD1366" s="2474"/>
      <c r="AE1366" s="2474"/>
      <c r="AF1366" s="2474"/>
      <c r="AG1366" s="2474"/>
    </row>
    <row r="1367" spans="4:33" ht="24" customHeight="1" thickBot="1">
      <c r="D1367" s="1700"/>
      <c r="E1367" s="1701"/>
      <c r="F1367" s="1701"/>
      <c r="G1367" s="1701"/>
      <c r="H1367" s="1701"/>
      <c r="I1367" s="1702"/>
      <c r="J1367" s="2493" t="s">
        <v>2357</v>
      </c>
      <c r="K1367" s="2494"/>
      <c r="L1367" s="2494"/>
      <c r="M1367" s="2494"/>
      <c r="N1367" s="2494"/>
      <c r="O1367" s="2494"/>
      <c r="P1367" s="2494"/>
      <c r="Q1367" s="2494"/>
      <c r="R1367" s="2494"/>
      <c r="S1367" s="2494"/>
      <c r="T1367" s="2494"/>
      <c r="U1367" s="2494"/>
      <c r="V1367" s="2493" t="s">
        <v>2357</v>
      </c>
      <c r="W1367" s="2494"/>
      <c r="X1367" s="2494"/>
      <c r="Y1367" s="2494"/>
      <c r="Z1367" s="2494"/>
      <c r="AA1367" s="2494"/>
      <c r="AB1367" s="2494"/>
      <c r="AC1367" s="2494"/>
      <c r="AD1367" s="2494"/>
      <c r="AE1367" s="2494"/>
      <c r="AF1367" s="2494"/>
      <c r="AG1367" s="2494"/>
    </row>
    <row r="1368" spans="4:33" ht="16.5" customHeight="1" thickBot="1">
      <c r="D1368" s="2495" t="s">
        <v>2358</v>
      </c>
      <c r="E1368" s="2496"/>
      <c r="F1368" s="2496"/>
      <c r="G1368" s="2496"/>
      <c r="H1368" s="2496"/>
      <c r="I1368" s="2496"/>
      <c r="J1368" s="1780" t="e">
        <f>'Notes- SK Template'!#REF!</f>
        <v>#REF!</v>
      </c>
      <c r="K1368" s="1780" t="e">
        <f>'Notes- SK Template'!#REF!</f>
        <v>#REF!</v>
      </c>
      <c r="L1368" s="1780" t="e">
        <f>'Notes- SK Template'!#REF!</f>
        <v>#REF!</v>
      </c>
      <c r="M1368" s="1780" t="e">
        <f>'Notes- SK Template'!#REF!</f>
        <v>#REF!</v>
      </c>
      <c r="N1368" s="1780" t="e">
        <f>'Notes- SK Template'!#REF!</f>
        <v>#REF!</v>
      </c>
      <c r="O1368" s="1780" t="e">
        <f>'Notes- SK Template'!#REF!</f>
        <v>#REF!</v>
      </c>
      <c r="P1368" s="1780" t="e">
        <f>'Notes- SK Template'!#REF!</f>
        <v>#REF!</v>
      </c>
      <c r="Q1368" s="1780" t="e">
        <f>'Notes- SK Template'!#REF!</f>
        <v>#REF!</v>
      </c>
      <c r="R1368" s="1780" t="e">
        <f>'Notes- SK Template'!#REF!</f>
        <v>#REF!</v>
      </c>
      <c r="S1368" s="1780" t="e">
        <f>'Notes- SK Template'!#REF!</f>
        <v>#REF!</v>
      </c>
      <c r="T1368" s="1780" t="e">
        <f>'Notes- SK Template'!#REF!</f>
        <v>#REF!</v>
      </c>
      <c r="U1368" s="1780" t="e">
        <f>'Notes- SK Template'!#REF!</f>
        <v>#REF!</v>
      </c>
      <c r="V1368" s="1780" t="e">
        <f>'Notes- SK Template'!#REF!</f>
        <v>#REF!</v>
      </c>
      <c r="W1368" s="1780" t="e">
        <f>'Notes- SK Template'!#REF!</f>
        <v>#REF!</v>
      </c>
      <c r="X1368" s="1780" t="e">
        <f>'Notes- SK Template'!#REF!</f>
        <v>#REF!</v>
      </c>
      <c r="Y1368" s="1780" t="e">
        <f>'Notes- SK Template'!#REF!</f>
        <v>#REF!</v>
      </c>
      <c r="Z1368" s="1780" t="e">
        <f>'Notes- SK Template'!#REF!</f>
        <v>#REF!</v>
      </c>
      <c r="AA1368" s="1780" t="e">
        <f>'Notes- SK Template'!#REF!</f>
        <v>#REF!</v>
      </c>
      <c r="AB1368" s="1780" t="e">
        <f>'Notes- SK Template'!#REF!</f>
        <v>#REF!</v>
      </c>
      <c r="AC1368" s="1780" t="e">
        <f>'Notes- SK Template'!#REF!</f>
        <v>#REF!</v>
      </c>
      <c r="AD1368" s="1780" t="e">
        <f>'Notes- SK Template'!#REF!</f>
        <v>#REF!</v>
      </c>
      <c r="AE1368" s="1780" t="e">
        <f>'Notes- SK Template'!#REF!</f>
        <v>#REF!</v>
      </c>
      <c r="AF1368" s="1780" t="e">
        <f>'Notes- SK Template'!#REF!</f>
        <v>#REF!</v>
      </c>
      <c r="AG1368" s="1780" t="e">
        <f>'Notes- SK Template'!#REF!</f>
        <v>#REF!</v>
      </c>
    </row>
    <row r="1369" spans="4:33" ht="16.5" customHeight="1" thickBot="1">
      <c r="D1369" s="2496"/>
      <c r="E1369" s="2496"/>
      <c r="F1369" s="2496"/>
      <c r="G1369" s="2496"/>
      <c r="H1369" s="2496"/>
      <c r="I1369" s="2496"/>
      <c r="J1369" s="1773" t="e">
        <f>'Notes- SK Template'!#REF!</f>
        <v>#REF!</v>
      </c>
      <c r="K1369" s="1773" t="e">
        <f>'Notes- SK Template'!#REF!</f>
        <v>#REF!</v>
      </c>
      <c r="L1369" s="1773" t="e">
        <f>'Notes- SK Template'!#REF!</f>
        <v>#REF!</v>
      </c>
      <c r="M1369" s="1773" t="e">
        <f>'Notes- SK Template'!#REF!</f>
        <v>#REF!</v>
      </c>
      <c r="N1369" s="1773" t="e">
        <f>'Notes- SK Template'!#REF!</f>
        <v>#REF!</v>
      </c>
      <c r="O1369" s="1773" t="e">
        <f>'Notes- SK Template'!#REF!</f>
        <v>#REF!</v>
      </c>
      <c r="P1369" s="1773" t="e">
        <f>'Notes- SK Template'!#REF!</f>
        <v>#REF!</v>
      </c>
      <c r="Q1369" s="1773" t="e">
        <f>'Notes- SK Template'!#REF!</f>
        <v>#REF!</v>
      </c>
      <c r="R1369" s="1773" t="e">
        <f>'Notes- SK Template'!#REF!</f>
        <v>#REF!</v>
      </c>
      <c r="S1369" s="1773" t="e">
        <f>'Notes- SK Template'!#REF!</f>
        <v>#REF!</v>
      </c>
      <c r="T1369" s="1773" t="e">
        <f>'Notes- SK Template'!#REF!</f>
        <v>#REF!</v>
      </c>
      <c r="U1369" s="1773" t="e">
        <f>'Notes- SK Template'!#REF!</f>
        <v>#REF!</v>
      </c>
      <c r="V1369" s="1773" t="e">
        <f>'Notes- SK Template'!#REF!</f>
        <v>#REF!</v>
      </c>
      <c r="W1369" s="1773" t="e">
        <f>'Notes- SK Template'!#REF!</f>
        <v>#REF!</v>
      </c>
      <c r="X1369" s="1773" t="e">
        <f>'Notes- SK Template'!#REF!</f>
        <v>#REF!</v>
      </c>
      <c r="Y1369" s="1773" t="e">
        <f>'Notes- SK Template'!#REF!</f>
        <v>#REF!</v>
      </c>
      <c r="Z1369" s="1773" t="e">
        <f>'Notes- SK Template'!#REF!</f>
        <v>#REF!</v>
      </c>
      <c r="AA1369" s="1773" t="e">
        <f>'Notes- SK Template'!#REF!</f>
        <v>#REF!</v>
      </c>
      <c r="AB1369" s="1773" t="e">
        <f>'Notes- SK Template'!#REF!</f>
        <v>#REF!</v>
      </c>
      <c r="AC1369" s="1773" t="e">
        <f>'Notes- SK Template'!#REF!</f>
        <v>#REF!</v>
      </c>
      <c r="AD1369" s="1773" t="e">
        <f>'Notes- SK Template'!#REF!</f>
        <v>#REF!</v>
      </c>
      <c r="AE1369" s="1773" t="e">
        <f>'Notes- SK Template'!#REF!</f>
        <v>#REF!</v>
      </c>
      <c r="AF1369" s="1773" t="e">
        <f>'Notes- SK Template'!#REF!</f>
        <v>#REF!</v>
      </c>
      <c r="AG1369" s="1773" t="e">
        <f>'Notes- SK Template'!#REF!</f>
        <v>#REF!</v>
      </c>
    </row>
    <row r="1370" spans="4:33" ht="16.5" customHeight="1" thickBot="1">
      <c r="D1370" s="2495" t="s">
        <v>2359</v>
      </c>
      <c r="E1370" s="2496"/>
      <c r="F1370" s="2496"/>
      <c r="G1370" s="2496"/>
      <c r="H1370" s="2496"/>
      <c r="I1370" s="2496"/>
      <c r="J1370" s="1773" t="e">
        <f>'Notes- SK Template'!#REF!</f>
        <v>#REF!</v>
      </c>
      <c r="K1370" s="1773" t="e">
        <f>'Notes- SK Template'!#REF!</f>
        <v>#REF!</v>
      </c>
      <c r="L1370" s="1773" t="e">
        <f>'Notes- SK Template'!#REF!</f>
        <v>#REF!</v>
      </c>
      <c r="M1370" s="1773" t="e">
        <f>'Notes- SK Template'!#REF!</f>
        <v>#REF!</v>
      </c>
      <c r="N1370" s="1773" t="e">
        <f>'Notes- SK Template'!#REF!</f>
        <v>#REF!</v>
      </c>
      <c r="O1370" s="1773" t="e">
        <f>'Notes- SK Template'!#REF!</f>
        <v>#REF!</v>
      </c>
      <c r="P1370" s="1773" t="e">
        <f>'Notes- SK Template'!#REF!</f>
        <v>#REF!</v>
      </c>
      <c r="Q1370" s="1773" t="e">
        <f>'Notes- SK Template'!#REF!</f>
        <v>#REF!</v>
      </c>
      <c r="R1370" s="1773" t="e">
        <f>'Notes- SK Template'!#REF!</f>
        <v>#REF!</v>
      </c>
      <c r="S1370" s="1773" t="e">
        <f>'Notes- SK Template'!#REF!</f>
        <v>#REF!</v>
      </c>
      <c r="T1370" s="1773" t="e">
        <f>'Notes- SK Template'!#REF!</f>
        <v>#REF!</v>
      </c>
      <c r="U1370" s="1773" t="e">
        <f>'Notes- SK Template'!#REF!</f>
        <v>#REF!</v>
      </c>
      <c r="V1370" s="1773" t="e">
        <f>'Notes- SK Template'!#REF!</f>
        <v>#REF!</v>
      </c>
      <c r="W1370" s="1773" t="e">
        <f>'Notes- SK Template'!#REF!</f>
        <v>#REF!</v>
      </c>
      <c r="X1370" s="1773" t="e">
        <f>'Notes- SK Template'!#REF!</f>
        <v>#REF!</v>
      </c>
      <c r="Y1370" s="1773" t="e">
        <f>'Notes- SK Template'!#REF!</f>
        <v>#REF!</v>
      </c>
      <c r="Z1370" s="1773" t="e">
        <f>'Notes- SK Template'!#REF!</f>
        <v>#REF!</v>
      </c>
      <c r="AA1370" s="1773" t="e">
        <f>'Notes- SK Template'!#REF!</f>
        <v>#REF!</v>
      </c>
      <c r="AB1370" s="1773" t="e">
        <f>'Notes- SK Template'!#REF!</f>
        <v>#REF!</v>
      </c>
      <c r="AC1370" s="1773" t="e">
        <f>'Notes- SK Template'!#REF!</f>
        <v>#REF!</v>
      </c>
      <c r="AD1370" s="1773" t="e">
        <f>'Notes- SK Template'!#REF!</f>
        <v>#REF!</v>
      </c>
      <c r="AE1370" s="1773" t="e">
        <f>'Notes- SK Template'!#REF!</f>
        <v>#REF!</v>
      </c>
      <c r="AF1370" s="1773" t="e">
        <f>'Notes- SK Template'!#REF!</f>
        <v>#REF!</v>
      </c>
      <c r="AG1370" s="1773" t="e">
        <f>'Notes- SK Template'!#REF!</f>
        <v>#REF!</v>
      </c>
    </row>
    <row r="1371" spans="4:33" ht="16.5" customHeight="1" thickBot="1">
      <c r="D1371" s="2496"/>
      <c r="E1371" s="2496"/>
      <c r="F1371" s="2496"/>
      <c r="G1371" s="2496"/>
      <c r="H1371" s="2496"/>
      <c r="I1371" s="2496"/>
      <c r="J1371" s="1773" t="e">
        <f>'Notes- SK Template'!#REF!</f>
        <v>#REF!</v>
      </c>
      <c r="K1371" s="1773" t="e">
        <f>'Notes- SK Template'!#REF!</f>
        <v>#REF!</v>
      </c>
      <c r="L1371" s="1773" t="e">
        <f>'Notes- SK Template'!#REF!</f>
        <v>#REF!</v>
      </c>
      <c r="M1371" s="1773" t="e">
        <f>'Notes- SK Template'!#REF!</f>
        <v>#REF!</v>
      </c>
      <c r="N1371" s="1773" t="e">
        <f>'Notes- SK Template'!#REF!</f>
        <v>#REF!</v>
      </c>
      <c r="O1371" s="1773" t="e">
        <f>'Notes- SK Template'!#REF!</f>
        <v>#REF!</v>
      </c>
      <c r="P1371" s="1773" t="e">
        <f>'Notes- SK Template'!#REF!</f>
        <v>#REF!</v>
      </c>
      <c r="Q1371" s="1773" t="e">
        <f>'Notes- SK Template'!#REF!</f>
        <v>#REF!</v>
      </c>
      <c r="R1371" s="1773" t="e">
        <f>'Notes- SK Template'!#REF!</f>
        <v>#REF!</v>
      </c>
      <c r="S1371" s="1773" t="e">
        <f>'Notes- SK Template'!#REF!</f>
        <v>#REF!</v>
      </c>
      <c r="T1371" s="1773" t="e">
        <f>'Notes- SK Template'!#REF!</f>
        <v>#REF!</v>
      </c>
      <c r="U1371" s="1773" t="e">
        <f>'Notes- SK Template'!#REF!</f>
        <v>#REF!</v>
      </c>
      <c r="V1371" s="1773" t="e">
        <f>'Notes- SK Template'!#REF!</f>
        <v>#REF!</v>
      </c>
      <c r="W1371" s="1773" t="e">
        <f>'Notes- SK Template'!#REF!</f>
        <v>#REF!</v>
      </c>
      <c r="X1371" s="1773" t="e">
        <f>'Notes- SK Template'!#REF!</f>
        <v>#REF!</v>
      </c>
      <c r="Y1371" s="1773" t="e">
        <f>'Notes- SK Template'!#REF!</f>
        <v>#REF!</v>
      </c>
      <c r="Z1371" s="1773" t="e">
        <f>'Notes- SK Template'!#REF!</f>
        <v>#REF!</v>
      </c>
      <c r="AA1371" s="1773" t="e">
        <f>'Notes- SK Template'!#REF!</f>
        <v>#REF!</v>
      </c>
      <c r="AB1371" s="1773" t="e">
        <f>'Notes- SK Template'!#REF!</f>
        <v>#REF!</v>
      </c>
      <c r="AC1371" s="1773" t="e">
        <f>'Notes- SK Template'!#REF!</f>
        <v>#REF!</v>
      </c>
      <c r="AD1371" s="1773" t="e">
        <f>'Notes- SK Template'!#REF!</f>
        <v>#REF!</v>
      </c>
      <c r="AE1371" s="1773" t="e">
        <f>'Notes- SK Template'!#REF!</f>
        <v>#REF!</v>
      </c>
      <c r="AF1371" s="1773" t="e">
        <f>'Notes- SK Template'!#REF!</f>
        <v>#REF!</v>
      </c>
      <c r="AG1371" s="1773" t="e">
        <f>'Notes- SK Template'!#REF!</f>
        <v>#REF!</v>
      </c>
    </row>
    <row r="1372" spans="4:33" ht="16.5" customHeight="1" thickBot="1">
      <c r="D1372" s="2182" t="s">
        <v>2360</v>
      </c>
      <c r="E1372" s="1796"/>
      <c r="F1372" s="1796"/>
      <c r="G1372" s="1796"/>
      <c r="H1372" s="1796"/>
      <c r="I1372" s="1796"/>
      <c r="J1372" s="1679" t="e">
        <f>'Notes- SK Template'!#REF!</f>
        <v>#REF!</v>
      </c>
      <c r="K1372" s="1679" t="e">
        <f>'Notes- SK Template'!#REF!</f>
        <v>#REF!</v>
      </c>
      <c r="L1372" s="1679" t="e">
        <f>'Notes- SK Template'!#REF!</f>
        <v>#REF!</v>
      </c>
      <c r="M1372" s="1679" t="e">
        <f>'Notes- SK Template'!#REF!</f>
        <v>#REF!</v>
      </c>
      <c r="N1372" s="1679" t="e">
        <f>'Notes- SK Template'!#REF!</f>
        <v>#REF!</v>
      </c>
      <c r="O1372" s="1679" t="e">
        <f>'Notes- SK Template'!#REF!</f>
        <v>#REF!</v>
      </c>
      <c r="P1372" s="1679" t="e">
        <f>'Notes- SK Template'!#REF!</f>
        <v>#REF!</v>
      </c>
      <c r="Q1372" s="1679" t="e">
        <f>'Notes- SK Template'!#REF!</f>
        <v>#REF!</v>
      </c>
      <c r="R1372" s="1679" t="e">
        <f>'Notes- SK Template'!#REF!</f>
        <v>#REF!</v>
      </c>
      <c r="S1372" s="1679" t="e">
        <f>'Notes- SK Template'!#REF!</f>
        <v>#REF!</v>
      </c>
      <c r="T1372" s="1679" t="e">
        <f>'Notes- SK Template'!#REF!</f>
        <v>#REF!</v>
      </c>
      <c r="U1372" s="1679" t="e">
        <f>'Notes- SK Template'!#REF!</f>
        <v>#REF!</v>
      </c>
      <c r="V1372" s="1679" t="e">
        <f>'Notes- SK Template'!#REF!</f>
        <v>#REF!</v>
      </c>
      <c r="W1372" s="1679" t="e">
        <f>'Notes- SK Template'!#REF!</f>
        <v>#REF!</v>
      </c>
      <c r="X1372" s="1679" t="e">
        <f>'Notes- SK Template'!#REF!</f>
        <v>#REF!</v>
      </c>
      <c r="Y1372" s="1679" t="e">
        <f>'Notes- SK Template'!#REF!</f>
        <v>#REF!</v>
      </c>
      <c r="Z1372" s="1679" t="e">
        <f>'Notes- SK Template'!#REF!</f>
        <v>#REF!</v>
      </c>
      <c r="AA1372" s="1679" t="e">
        <f>'Notes- SK Template'!#REF!</f>
        <v>#REF!</v>
      </c>
      <c r="AB1372" s="1679" t="e">
        <f>'Notes- SK Template'!#REF!</f>
        <v>#REF!</v>
      </c>
      <c r="AC1372" s="1679" t="e">
        <f>'Notes- SK Template'!#REF!</f>
        <v>#REF!</v>
      </c>
      <c r="AD1372" s="1679" t="e">
        <f>'Notes- SK Template'!#REF!</f>
        <v>#REF!</v>
      </c>
      <c r="AE1372" s="1679" t="e">
        <f>'Notes- SK Template'!#REF!</f>
        <v>#REF!</v>
      </c>
      <c r="AF1372" s="1679" t="e">
        <f>'Notes- SK Template'!#REF!</f>
        <v>#REF!</v>
      </c>
      <c r="AG1372" s="1679" t="e">
        <f>'Notes- SK Template'!#REF!</f>
        <v>#REF!</v>
      </c>
    </row>
    <row r="1373" spans="4:33" ht="16.5" customHeight="1" thickBot="1">
      <c r="D1373" s="1796"/>
      <c r="E1373" s="1796"/>
      <c r="F1373" s="1796"/>
      <c r="G1373" s="1796"/>
      <c r="H1373" s="1796"/>
      <c r="I1373" s="1796"/>
      <c r="J1373" s="1679" t="e">
        <f>'Notes- SK Template'!#REF!</f>
        <v>#REF!</v>
      </c>
      <c r="K1373" s="1679" t="e">
        <f>'Notes- SK Template'!#REF!</f>
        <v>#REF!</v>
      </c>
      <c r="L1373" s="1679" t="e">
        <f>'Notes- SK Template'!#REF!</f>
        <v>#REF!</v>
      </c>
      <c r="M1373" s="1679" t="e">
        <f>'Notes- SK Template'!#REF!</f>
        <v>#REF!</v>
      </c>
      <c r="N1373" s="1679" t="e">
        <f>'Notes- SK Template'!#REF!</f>
        <v>#REF!</v>
      </c>
      <c r="O1373" s="1679" t="e">
        <f>'Notes- SK Template'!#REF!</f>
        <v>#REF!</v>
      </c>
      <c r="P1373" s="1679" t="e">
        <f>'Notes- SK Template'!#REF!</f>
        <v>#REF!</v>
      </c>
      <c r="Q1373" s="1679" t="e">
        <f>'Notes- SK Template'!#REF!</f>
        <v>#REF!</v>
      </c>
      <c r="R1373" s="1679" t="e">
        <f>'Notes- SK Template'!#REF!</f>
        <v>#REF!</v>
      </c>
      <c r="S1373" s="1679" t="e">
        <f>'Notes- SK Template'!#REF!</f>
        <v>#REF!</v>
      </c>
      <c r="T1373" s="1679" t="e">
        <f>'Notes- SK Template'!#REF!</f>
        <v>#REF!</v>
      </c>
      <c r="U1373" s="1679" t="e">
        <f>'Notes- SK Template'!#REF!</f>
        <v>#REF!</v>
      </c>
      <c r="V1373" s="1679" t="e">
        <f>'Notes- SK Template'!#REF!</f>
        <v>#REF!</v>
      </c>
      <c r="W1373" s="1679" t="e">
        <f>'Notes- SK Template'!#REF!</f>
        <v>#REF!</v>
      </c>
      <c r="X1373" s="1679" t="e">
        <f>'Notes- SK Template'!#REF!</f>
        <v>#REF!</v>
      </c>
      <c r="Y1373" s="1679" t="e">
        <f>'Notes- SK Template'!#REF!</f>
        <v>#REF!</v>
      </c>
      <c r="Z1373" s="1679" t="e">
        <f>'Notes- SK Template'!#REF!</f>
        <v>#REF!</v>
      </c>
      <c r="AA1373" s="1679" t="e">
        <f>'Notes- SK Template'!#REF!</f>
        <v>#REF!</v>
      </c>
      <c r="AB1373" s="1679" t="e">
        <f>'Notes- SK Template'!#REF!</f>
        <v>#REF!</v>
      </c>
      <c r="AC1373" s="1679" t="e">
        <f>'Notes- SK Template'!#REF!</f>
        <v>#REF!</v>
      </c>
      <c r="AD1373" s="1679" t="e">
        <f>'Notes- SK Template'!#REF!</f>
        <v>#REF!</v>
      </c>
      <c r="AE1373" s="1679" t="e">
        <f>'Notes- SK Template'!#REF!</f>
        <v>#REF!</v>
      </c>
      <c r="AF1373" s="1679" t="e">
        <f>'Notes- SK Template'!#REF!</f>
        <v>#REF!</v>
      </c>
      <c r="AG1373" s="1679" t="e">
        <f>'Notes- SK Template'!#REF!</f>
        <v>#REF!</v>
      </c>
    </row>
    <row r="1374" spans="4:33" ht="16.5" customHeight="1">
      <c r="D1374" s="2502" t="s">
        <v>2361</v>
      </c>
      <c r="E1374" s="2503"/>
      <c r="F1374" s="2503"/>
      <c r="G1374" s="2503"/>
      <c r="H1374" s="2503"/>
      <c r="I1374" s="2504"/>
      <c r="J1374" s="1679" t="e">
        <f>'Notes- SK Template'!#REF!</f>
        <v>#REF!</v>
      </c>
      <c r="K1374" s="1679" t="e">
        <f>'Notes- SK Template'!#REF!</f>
        <v>#REF!</v>
      </c>
      <c r="L1374" s="1679" t="e">
        <f>'Notes- SK Template'!#REF!</f>
        <v>#REF!</v>
      </c>
      <c r="M1374" s="1679" t="e">
        <f>'Notes- SK Template'!#REF!</f>
        <v>#REF!</v>
      </c>
      <c r="N1374" s="1679" t="e">
        <f>'Notes- SK Template'!#REF!</f>
        <v>#REF!</v>
      </c>
      <c r="O1374" s="1679" t="e">
        <f>'Notes- SK Template'!#REF!</f>
        <v>#REF!</v>
      </c>
      <c r="P1374" s="1679" t="e">
        <f>'Notes- SK Template'!#REF!</f>
        <v>#REF!</v>
      </c>
      <c r="Q1374" s="1679" t="e">
        <f>'Notes- SK Template'!#REF!</f>
        <v>#REF!</v>
      </c>
      <c r="R1374" s="1679" t="e">
        <f>'Notes- SK Template'!#REF!</f>
        <v>#REF!</v>
      </c>
      <c r="S1374" s="1679" t="e">
        <f>'Notes- SK Template'!#REF!</f>
        <v>#REF!</v>
      </c>
      <c r="T1374" s="1679" t="e">
        <f>'Notes- SK Template'!#REF!</f>
        <v>#REF!</v>
      </c>
      <c r="U1374" s="1679" t="e">
        <f>'Notes- SK Template'!#REF!</f>
        <v>#REF!</v>
      </c>
      <c r="V1374" s="1679" t="e">
        <f>'Notes- SK Template'!#REF!</f>
        <v>#REF!</v>
      </c>
      <c r="W1374" s="1679" t="e">
        <f>'Notes- SK Template'!#REF!</f>
        <v>#REF!</v>
      </c>
      <c r="X1374" s="1679" t="e">
        <f>'Notes- SK Template'!#REF!</f>
        <v>#REF!</v>
      </c>
      <c r="Y1374" s="1679" t="e">
        <f>'Notes- SK Template'!#REF!</f>
        <v>#REF!</v>
      </c>
      <c r="Z1374" s="1679" t="e">
        <f>'Notes- SK Template'!#REF!</f>
        <v>#REF!</v>
      </c>
      <c r="AA1374" s="1679" t="e">
        <f>'Notes- SK Template'!#REF!</f>
        <v>#REF!</v>
      </c>
      <c r="AB1374" s="1679" t="e">
        <f>'Notes- SK Template'!#REF!</f>
        <v>#REF!</v>
      </c>
      <c r="AC1374" s="1679" t="e">
        <f>'Notes- SK Template'!#REF!</f>
        <v>#REF!</v>
      </c>
      <c r="AD1374" s="1679" t="e">
        <f>'Notes- SK Template'!#REF!</f>
        <v>#REF!</v>
      </c>
      <c r="AE1374" s="1679" t="e">
        <f>'Notes- SK Template'!#REF!</f>
        <v>#REF!</v>
      </c>
      <c r="AF1374" s="1679" t="e">
        <f>'Notes- SK Template'!#REF!</f>
        <v>#REF!</v>
      </c>
      <c r="AG1374" s="1679" t="e">
        <f>'Notes- SK Template'!#REF!</f>
        <v>#REF!</v>
      </c>
    </row>
    <row r="1375" spans="4:33" ht="16.5" customHeight="1" thickBot="1">
      <c r="D1375" s="2505"/>
      <c r="E1375" s="2506"/>
      <c r="F1375" s="2506"/>
      <c r="G1375" s="2506"/>
      <c r="H1375" s="2506"/>
      <c r="I1375" s="2507"/>
      <c r="J1375" s="1679" t="e">
        <f>'Notes- SK Template'!#REF!</f>
        <v>#REF!</v>
      </c>
      <c r="K1375" s="1679" t="e">
        <f>'Notes- SK Template'!#REF!</f>
        <v>#REF!</v>
      </c>
      <c r="L1375" s="1679" t="e">
        <f>'Notes- SK Template'!#REF!</f>
        <v>#REF!</v>
      </c>
      <c r="M1375" s="1679" t="e">
        <f>'Notes- SK Template'!#REF!</f>
        <v>#REF!</v>
      </c>
      <c r="N1375" s="1679" t="e">
        <f>'Notes- SK Template'!#REF!</f>
        <v>#REF!</v>
      </c>
      <c r="O1375" s="1679" t="e">
        <f>'Notes- SK Template'!#REF!</f>
        <v>#REF!</v>
      </c>
      <c r="P1375" s="1679" t="e">
        <f>'Notes- SK Template'!#REF!</f>
        <v>#REF!</v>
      </c>
      <c r="Q1375" s="1679" t="e">
        <f>'Notes- SK Template'!#REF!</f>
        <v>#REF!</v>
      </c>
      <c r="R1375" s="1679" t="e">
        <f>'Notes- SK Template'!#REF!</f>
        <v>#REF!</v>
      </c>
      <c r="S1375" s="1679" t="e">
        <f>'Notes- SK Template'!#REF!</f>
        <v>#REF!</v>
      </c>
      <c r="T1375" s="1679" t="e">
        <f>'Notes- SK Template'!#REF!</f>
        <v>#REF!</v>
      </c>
      <c r="U1375" s="1679" t="e">
        <f>'Notes- SK Template'!#REF!</f>
        <v>#REF!</v>
      </c>
      <c r="V1375" s="1679" t="e">
        <f>'Notes- SK Template'!#REF!</f>
        <v>#REF!</v>
      </c>
      <c r="W1375" s="1679" t="e">
        <f>'Notes- SK Template'!#REF!</f>
        <v>#REF!</v>
      </c>
      <c r="X1375" s="1679" t="e">
        <f>'Notes- SK Template'!#REF!</f>
        <v>#REF!</v>
      </c>
      <c r="Y1375" s="1679" t="e">
        <f>'Notes- SK Template'!#REF!</f>
        <v>#REF!</v>
      </c>
      <c r="Z1375" s="1679" t="e">
        <f>'Notes- SK Template'!#REF!</f>
        <v>#REF!</v>
      </c>
      <c r="AA1375" s="1679" t="e">
        <f>'Notes- SK Template'!#REF!</f>
        <v>#REF!</v>
      </c>
      <c r="AB1375" s="1679" t="e">
        <f>'Notes- SK Template'!#REF!</f>
        <v>#REF!</v>
      </c>
      <c r="AC1375" s="1679" t="e">
        <f>'Notes- SK Template'!#REF!</f>
        <v>#REF!</v>
      </c>
      <c r="AD1375" s="1679" t="e">
        <f>'Notes- SK Template'!#REF!</f>
        <v>#REF!</v>
      </c>
      <c r="AE1375" s="1679" t="e">
        <f>'Notes- SK Template'!#REF!</f>
        <v>#REF!</v>
      </c>
      <c r="AF1375" s="1679" t="e">
        <f>'Notes- SK Template'!#REF!</f>
        <v>#REF!</v>
      </c>
      <c r="AG1375" s="1679" t="e">
        <f>'Notes- SK Template'!#REF!</f>
        <v>#REF!</v>
      </c>
    </row>
    <row r="1376" spans="4:33" ht="16.5" customHeight="1">
      <c r="D1376" s="2514" t="s">
        <v>2430</v>
      </c>
      <c r="E1376" s="2515"/>
      <c r="F1376" s="2515"/>
      <c r="G1376" s="2515"/>
      <c r="H1376" s="2515"/>
      <c r="I1376" s="2516"/>
      <c r="J1376" s="1679" t="e">
        <f>'Notes- SK Template'!#REF!</f>
        <v>#REF!</v>
      </c>
      <c r="K1376" s="1679" t="e">
        <f>'Notes- SK Template'!#REF!</f>
        <v>#REF!</v>
      </c>
      <c r="L1376" s="1679" t="e">
        <f>'Notes- SK Template'!#REF!</f>
        <v>#REF!</v>
      </c>
      <c r="M1376" s="1679" t="e">
        <f>'Notes- SK Template'!#REF!</f>
        <v>#REF!</v>
      </c>
      <c r="N1376" s="2520" t="e">
        <f>'Notes- SK Template'!#REF!</f>
        <v>#REF!</v>
      </c>
      <c r="O1376" s="2520" t="e">
        <f>'Notes- SK Template'!#REF!</f>
        <v>#REF!</v>
      </c>
      <c r="P1376" s="2520" t="e">
        <f>'Notes- SK Template'!#REF!</f>
        <v>#REF!</v>
      </c>
      <c r="Q1376" s="2520" t="e">
        <f>'Notes- SK Template'!#REF!</f>
        <v>#REF!</v>
      </c>
      <c r="R1376" s="1679" t="e">
        <f>'Notes- SK Template'!#REF!</f>
        <v>#REF!</v>
      </c>
      <c r="S1376" s="1679" t="e">
        <f>'Notes- SK Template'!#REF!</f>
        <v>#REF!</v>
      </c>
      <c r="T1376" s="1679" t="e">
        <f>'Notes- SK Template'!#REF!</f>
        <v>#REF!</v>
      </c>
      <c r="U1376" s="1679" t="e">
        <f>'Notes- SK Template'!#REF!</f>
        <v>#REF!</v>
      </c>
      <c r="V1376" s="1679" t="e">
        <f>'Notes- SK Template'!#REF!</f>
        <v>#REF!</v>
      </c>
      <c r="W1376" s="1679" t="e">
        <f>'Notes- SK Template'!#REF!</f>
        <v>#REF!</v>
      </c>
      <c r="X1376" s="1679" t="e">
        <f>'Notes- SK Template'!#REF!</f>
        <v>#REF!</v>
      </c>
      <c r="Y1376" s="1679" t="e">
        <f>'Notes- SK Template'!#REF!</f>
        <v>#REF!</v>
      </c>
      <c r="Z1376" s="1679" t="e">
        <f>'Notes- SK Template'!#REF!</f>
        <v>#REF!</v>
      </c>
      <c r="AA1376" s="1679" t="e">
        <f>'Notes- SK Template'!#REF!</f>
        <v>#REF!</v>
      </c>
      <c r="AB1376" s="1679" t="e">
        <f>'Notes- SK Template'!#REF!</f>
        <v>#REF!</v>
      </c>
      <c r="AC1376" s="1679" t="e">
        <f>'Notes- SK Template'!#REF!</f>
        <v>#REF!</v>
      </c>
      <c r="AD1376" s="1679" t="e">
        <f>'Notes- SK Template'!#REF!</f>
        <v>#REF!</v>
      </c>
      <c r="AE1376" s="1679" t="e">
        <f>'Notes- SK Template'!#REF!</f>
        <v>#REF!</v>
      </c>
      <c r="AF1376" s="1679" t="e">
        <f>'Notes- SK Template'!#REF!</f>
        <v>#REF!</v>
      </c>
      <c r="AG1376" s="1679" t="e">
        <f>'Notes- SK Template'!#REF!</f>
        <v>#REF!</v>
      </c>
    </row>
    <row r="1377" spans="3:33" ht="16.5" customHeight="1" thickBot="1">
      <c r="D1377" s="2517"/>
      <c r="E1377" s="2518"/>
      <c r="F1377" s="2518"/>
      <c r="G1377" s="2518"/>
      <c r="H1377" s="2518"/>
      <c r="I1377" s="2519"/>
      <c r="J1377" s="1679" t="e">
        <f>'Notes- SK Template'!#REF!</f>
        <v>#REF!</v>
      </c>
      <c r="K1377" s="1679" t="e">
        <f>'Notes- SK Template'!#REF!</f>
        <v>#REF!</v>
      </c>
      <c r="L1377" s="1679" t="e">
        <f>'Notes- SK Template'!#REF!</f>
        <v>#REF!</v>
      </c>
      <c r="M1377" s="1679" t="e">
        <f>'Notes- SK Template'!#REF!</f>
        <v>#REF!</v>
      </c>
      <c r="N1377" s="1679" t="e">
        <f>'Notes- SK Template'!#REF!</f>
        <v>#REF!</v>
      </c>
      <c r="O1377" s="1679" t="e">
        <f>'Notes- SK Template'!#REF!</f>
        <v>#REF!</v>
      </c>
      <c r="P1377" s="1679" t="e">
        <f>'Notes- SK Template'!#REF!</f>
        <v>#REF!</v>
      </c>
      <c r="Q1377" s="1679" t="e">
        <f>'Notes- SK Template'!#REF!</f>
        <v>#REF!</v>
      </c>
      <c r="R1377" s="1679" t="e">
        <f>'Notes- SK Template'!#REF!</f>
        <v>#REF!</v>
      </c>
      <c r="S1377" s="1679" t="e">
        <f>'Notes- SK Template'!#REF!</f>
        <v>#REF!</v>
      </c>
      <c r="T1377" s="1679" t="e">
        <f>'Notes- SK Template'!#REF!</f>
        <v>#REF!</v>
      </c>
      <c r="U1377" s="1679" t="e">
        <f>'Notes- SK Template'!#REF!</f>
        <v>#REF!</v>
      </c>
      <c r="V1377" s="1679" t="e">
        <f>'Notes- SK Template'!#REF!</f>
        <v>#REF!</v>
      </c>
      <c r="W1377" s="1679" t="e">
        <f>'Notes- SK Template'!#REF!</f>
        <v>#REF!</v>
      </c>
      <c r="X1377" s="1679" t="e">
        <f>'Notes- SK Template'!#REF!</f>
        <v>#REF!</v>
      </c>
      <c r="Y1377" s="1679" t="e">
        <f>'Notes- SK Template'!#REF!</f>
        <v>#REF!</v>
      </c>
      <c r="Z1377" s="1679" t="e">
        <f>'Notes- SK Template'!#REF!</f>
        <v>#REF!</v>
      </c>
      <c r="AA1377" s="1679" t="e">
        <f>'Notes- SK Template'!#REF!</f>
        <v>#REF!</v>
      </c>
      <c r="AB1377" s="1679" t="e">
        <f>'Notes- SK Template'!#REF!</f>
        <v>#REF!</v>
      </c>
      <c r="AC1377" s="1679" t="e">
        <f>'Notes- SK Template'!#REF!</f>
        <v>#REF!</v>
      </c>
      <c r="AD1377" s="1679" t="e">
        <f>'Notes- SK Template'!#REF!</f>
        <v>#REF!</v>
      </c>
      <c r="AE1377" s="1679" t="e">
        <f>'Notes- SK Template'!#REF!</f>
        <v>#REF!</v>
      </c>
      <c r="AF1377" s="1679" t="e">
        <f>'Notes- SK Template'!#REF!</f>
        <v>#REF!</v>
      </c>
      <c r="AG1377" s="1679" t="e">
        <f>'Notes- SK Template'!#REF!</f>
        <v>#REF!</v>
      </c>
    </row>
    <row r="1378" spans="3:33" ht="16.5" customHeight="1">
      <c r="D1378" s="2508" t="s">
        <v>2362</v>
      </c>
      <c r="E1378" s="2509"/>
      <c r="F1378" s="2509"/>
      <c r="G1378" s="2509"/>
      <c r="H1378" s="2509"/>
      <c r="I1378" s="2510"/>
      <c r="J1378" s="1679" t="e">
        <f>'Notes- SK Template'!#REF!</f>
        <v>#REF!</v>
      </c>
      <c r="K1378" s="1679" t="e">
        <f>'Notes- SK Template'!#REF!</f>
        <v>#REF!</v>
      </c>
      <c r="L1378" s="1679" t="e">
        <f>'Notes- SK Template'!#REF!</f>
        <v>#REF!</v>
      </c>
      <c r="M1378" s="1679" t="e">
        <f>'Notes- SK Template'!#REF!</f>
        <v>#REF!</v>
      </c>
      <c r="N1378" s="1679" t="e">
        <f>'Notes- SK Template'!#REF!</f>
        <v>#REF!</v>
      </c>
      <c r="O1378" s="1679" t="e">
        <f>'Notes- SK Template'!#REF!</f>
        <v>#REF!</v>
      </c>
      <c r="P1378" s="1679" t="e">
        <f>'Notes- SK Template'!#REF!</f>
        <v>#REF!</v>
      </c>
      <c r="Q1378" s="1679" t="e">
        <f>'Notes- SK Template'!#REF!</f>
        <v>#REF!</v>
      </c>
      <c r="R1378" s="1679" t="e">
        <f>'Notes- SK Template'!#REF!</f>
        <v>#REF!</v>
      </c>
      <c r="S1378" s="1679" t="e">
        <f>'Notes- SK Template'!#REF!</f>
        <v>#REF!</v>
      </c>
      <c r="T1378" s="1679" t="e">
        <f>'Notes- SK Template'!#REF!</f>
        <v>#REF!</v>
      </c>
      <c r="U1378" s="1679" t="e">
        <f>'Notes- SK Template'!#REF!</f>
        <v>#REF!</v>
      </c>
      <c r="V1378" s="1679" t="e">
        <f>'Notes- SK Template'!#REF!</f>
        <v>#REF!</v>
      </c>
      <c r="W1378" s="1679" t="e">
        <f>'Notes- SK Template'!#REF!</f>
        <v>#REF!</v>
      </c>
      <c r="X1378" s="1679" t="e">
        <f>'Notes- SK Template'!#REF!</f>
        <v>#REF!</v>
      </c>
      <c r="Y1378" s="1679" t="e">
        <f>'Notes- SK Template'!#REF!</f>
        <v>#REF!</v>
      </c>
      <c r="Z1378" s="1679" t="e">
        <f>'Notes- SK Template'!#REF!</f>
        <v>#REF!</v>
      </c>
      <c r="AA1378" s="1679" t="e">
        <f>'Notes- SK Template'!#REF!</f>
        <v>#REF!</v>
      </c>
      <c r="AB1378" s="1679" t="e">
        <f>'Notes- SK Template'!#REF!</f>
        <v>#REF!</v>
      </c>
      <c r="AC1378" s="1679" t="e">
        <f>'Notes- SK Template'!#REF!</f>
        <v>#REF!</v>
      </c>
      <c r="AD1378" s="1679" t="e">
        <f>'Notes- SK Template'!#REF!</f>
        <v>#REF!</v>
      </c>
      <c r="AE1378" s="1679" t="e">
        <f>'Notes- SK Template'!#REF!</f>
        <v>#REF!</v>
      </c>
      <c r="AF1378" s="1679" t="e">
        <f>'Notes- SK Template'!#REF!</f>
        <v>#REF!</v>
      </c>
      <c r="AG1378" s="1679" t="e">
        <f>'Notes- SK Template'!#REF!</f>
        <v>#REF!</v>
      </c>
    </row>
    <row r="1379" spans="3:33" ht="16.5" customHeight="1" thickBot="1">
      <c r="D1379" s="2511"/>
      <c r="E1379" s="2512"/>
      <c r="F1379" s="2512"/>
      <c r="G1379" s="2512"/>
      <c r="H1379" s="2512"/>
      <c r="I1379" s="2513"/>
      <c r="J1379" s="1679" t="e">
        <f>'Notes- SK Template'!#REF!</f>
        <v>#REF!</v>
      </c>
      <c r="K1379" s="1679" t="e">
        <f>'Notes- SK Template'!#REF!</f>
        <v>#REF!</v>
      </c>
      <c r="L1379" s="1679" t="e">
        <f>'Notes- SK Template'!#REF!</f>
        <v>#REF!</v>
      </c>
      <c r="M1379" s="1679" t="e">
        <f>'Notes- SK Template'!#REF!</f>
        <v>#REF!</v>
      </c>
      <c r="N1379" s="1679" t="e">
        <f>'Notes- SK Template'!#REF!</f>
        <v>#REF!</v>
      </c>
      <c r="O1379" s="1679" t="e">
        <f>'Notes- SK Template'!#REF!</f>
        <v>#REF!</v>
      </c>
      <c r="P1379" s="1679" t="e">
        <f>'Notes- SK Template'!#REF!</f>
        <v>#REF!</v>
      </c>
      <c r="Q1379" s="1679" t="e">
        <f>'Notes- SK Template'!#REF!</f>
        <v>#REF!</v>
      </c>
      <c r="R1379" s="1679" t="e">
        <f>'Notes- SK Template'!#REF!</f>
        <v>#REF!</v>
      </c>
      <c r="S1379" s="1679" t="e">
        <f>'Notes- SK Template'!#REF!</f>
        <v>#REF!</v>
      </c>
      <c r="T1379" s="1679" t="e">
        <f>'Notes- SK Template'!#REF!</f>
        <v>#REF!</v>
      </c>
      <c r="U1379" s="1679" t="e">
        <f>'Notes- SK Template'!#REF!</f>
        <v>#REF!</v>
      </c>
      <c r="V1379" s="1679" t="e">
        <f>'Notes- SK Template'!#REF!</f>
        <v>#REF!</v>
      </c>
      <c r="W1379" s="1679" t="e">
        <f>'Notes- SK Template'!#REF!</f>
        <v>#REF!</v>
      </c>
      <c r="X1379" s="1679" t="e">
        <f>'Notes- SK Template'!#REF!</f>
        <v>#REF!</v>
      </c>
      <c r="Y1379" s="1679" t="e">
        <f>'Notes- SK Template'!#REF!</f>
        <v>#REF!</v>
      </c>
      <c r="Z1379" s="1679" t="e">
        <f>'Notes- SK Template'!#REF!</f>
        <v>#REF!</v>
      </c>
      <c r="AA1379" s="1679" t="e">
        <f>'Notes- SK Template'!#REF!</f>
        <v>#REF!</v>
      </c>
      <c r="AB1379" s="1679" t="e">
        <f>'Notes- SK Template'!#REF!</f>
        <v>#REF!</v>
      </c>
      <c r="AC1379" s="1679" t="e">
        <f>'Notes- SK Template'!#REF!</f>
        <v>#REF!</v>
      </c>
      <c r="AD1379" s="1679" t="e">
        <f>'Notes- SK Template'!#REF!</f>
        <v>#REF!</v>
      </c>
      <c r="AE1379" s="1679" t="e">
        <f>'Notes- SK Template'!#REF!</f>
        <v>#REF!</v>
      </c>
      <c r="AF1379" s="1679" t="e">
        <f>'Notes- SK Template'!#REF!</f>
        <v>#REF!</v>
      </c>
      <c r="AG1379" s="1679" t="e">
        <f>'Notes- SK Template'!#REF!</f>
        <v>#REF!</v>
      </c>
    </row>
    <row r="1380" spans="3:33" ht="16.5" customHeight="1">
      <c r="D1380" s="2514" t="s">
        <v>2396</v>
      </c>
      <c r="E1380" s="2515"/>
      <c r="F1380" s="2515"/>
      <c r="G1380" s="2515"/>
      <c r="H1380" s="2515"/>
      <c r="I1380" s="2516"/>
      <c r="J1380" s="1679" t="e">
        <f>'Notes- SK Template'!#REF!</f>
        <v>#REF!</v>
      </c>
      <c r="K1380" s="1679" t="e">
        <f>'Notes- SK Template'!#REF!</f>
        <v>#REF!</v>
      </c>
      <c r="L1380" s="1679" t="e">
        <f>'Notes- SK Template'!#REF!</f>
        <v>#REF!</v>
      </c>
      <c r="M1380" s="1679" t="e">
        <f>'Notes- SK Template'!#REF!</f>
        <v>#REF!</v>
      </c>
      <c r="N1380" s="1679" t="e">
        <f>'Notes- SK Template'!#REF!</f>
        <v>#REF!</v>
      </c>
      <c r="O1380" s="1679" t="e">
        <f>'Notes- SK Template'!#REF!</f>
        <v>#REF!</v>
      </c>
      <c r="P1380" s="1679" t="e">
        <f>'Notes- SK Template'!#REF!</f>
        <v>#REF!</v>
      </c>
      <c r="Q1380" s="1679" t="e">
        <f>'Notes- SK Template'!#REF!</f>
        <v>#REF!</v>
      </c>
      <c r="R1380" s="1679" t="e">
        <f>'Notes- SK Template'!#REF!</f>
        <v>#REF!</v>
      </c>
      <c r="S1380" s="1679" t="e">
        <f>'Notes- SK Template'!#REF!</f>
        <v>#REF!</v>
      </c>
      <c r="T1380" s="1679" t="e">
        <f>'Notes- SK Template'!#REF!</f>
        <v>#REF!</v>
      </c>
      <c r="U1380" s="1679" t="e">
        <f>'Notes- SK Template'!#REF!</f>
        <v>#REF!</v>
      </c>
      <c r="V1380" s="1679" t="e">
        <f>'Notes- SK Template'!#REF!</f>
        <v>#REF!</v>
      </c>
      <c r="W1380" s="1679" t="e">
        <f>'Notes- SK Template'!#REF!</f>
        <v>#REF!</v>
      </c>
      <c r="X1380" s="1679" t="e">
        <f>'Notes- SK Template'!#REF!</f>
        <v>#REF!</v>
      </c>
      <c r="Y1380" s="1679" t="e">
        <f>'Notes- SK Template'!#REF!</f>
        <v>#REF!</v>
      </c>
      <c r="Z1380" s="1679" t="e">
        <f>'Notes- SK Template'!#REF!</f>
        <v>#REF!</v>
      </c>
      <c r="AA1380" s="1679" t="e">
        <f>'Notes- SK Template'!#REF!</f>
        <v>#REF!</v>
      </c>
      <c r="AB1380" s="1679" t="e">
        <f>'Notes- SK Template'!#REF!</f>
        <v>#REF!</v>
      </c>
      <c r="AC1380" s="1679" t="e">
        <f>'Notes- SK Template'!#REF!</f>
        <v>#REF!</v>
      </c>
      <c r="AD1380" s="1679" t="e">
        <f>'Notes- SK Template'!#REF!</f>
        <v>#REF!</v>
      </c>
      <c r="AE1380" s="1679" t="e">
        <f>'Notes- SK Template'!#REF!</f>
        <v>#REF!</v>
      </c>
      <c r="AF1380" s="1679" t="e">
        <f>'Notes- SK Template'!#REF!</f>
        <v>#REF!</v>
      </c>
      <c r="AG1380" s="1679" t="e">
        <f>'Notes- SK Template'!#REF!</f>
        <v>#REF!</v>
      </c>
    </row>
    <row r="1381" spans="3:33" ht="16.5" customHeight="1" thickBot="1">
      <c r="D1381" s="2517"/>
      <c r="E1381" s="2518"/>
      <c r="F1381" s="2518"/>
      <c r="G1381" s="2518"/>
      <c r="H1381" s="2518"/>
      <c r="I1381" s="2519"/>
      <c r="J1381" s="1679" t="e">
        <f>'Notes- SK Template'!#REF!</f>
        <v>#REF!</v>
      </c>
      <c r="K1381" s="1679" t="e">
        <f>'Notes- SK Template'!#REF!</f>
        <v>#REF!</v>
      </c>
      <c r="L1381" s="1679" t="e">
        <f>'Notes- SK Template'!#REF!</f>
        <v>#REF!</v>
      </c>
      <c r="M1381" s="1679" t="e">
        <f>'Notes- SK Template'!#REF!</f>
        <v>#REF!</v>
      </c>
      <c r="N1381" s="1679" t="e">
        <f>'Notes- SK Template'!#REF!</f>
        <v>#REF!</v>
      </c>
      <c r="O1381" s="1679" t="e">
        <f>'Notes- SK Template'!#REF!</f>
        <v>#REF!</v>
      </c>
      <c r="P1381" s="1679" t="e">
        <f>'Notes- SK Template'!#REF!</f>
        <v>#REF!</v>
      </c>
      <c r="Q1381" s="1679" t="e">
        <f>'Notes- SK Template'!#REF!</f>
        <v>#REF!</v>
      </c>
      <c r="R1381" s="1679" t="e">
        <f>'Notes- SK Template'!#REF!</f>
        <v>#REF!</v>
      </c>
      <c r="S1381" s="1679" t="e">
        <f>'Notes- SK Template'!#REF!</f>
        <v>#REF!</v>
      </c>
      <c r="T1381" s="1679" t="e">
        <f>'Notes- SK Template'!#REF!</f>
        <v>#REF!</v>
      </c>
      <c r="U1381" s="1679" t="e">
        <f>'Notes- SK Template'!#REF!</f>
        <v>#REF!</v>
      </c>
      <c r="V1381" s="1679" t="e">
        <f>'Notes- SK Template'!#REF!</f>
        <v>#REF!</v>
      </c>
      <c r="W1381" s="1679" t="e">
        <f>'Notes- SK Template'!#REF!</f>
        <v>#REF!</v>
      </c>
      <c r="X1381" s="1679" t="e">
        <f>'Notes- SK Template'!#REF!</f>
        <v>#REF!</v>
      </c>
      <c r="Y1381" s="1679" t="e">
        <f>'Notes- SK Template'!#REF!</f>
        <v>#REF!</v>
      </c>
      <c r="Z1381" s="1679" t="e">
        <f>'Notes- SK Template'!#REF!</f>
        <v>#REF!</v>
      </c>
      <c r="AA1381" s="1679" t="e">
        <f>'Notes- SK Template'!#REF!</f>
        <v>#REF!</v>
      </c>
      <c r="AB1381" s="1679" t="e">
        <f>'Notes- SK Template'!#REF!</f>
        <v>#REF!</v>
      </c>
      <c r="AC1381" s="1679" t="e">
        <f>'Notes- SK Template'!#REF!</f>
        <v>#REF!</v>
      </c>
      <c r="AD1381" s="1679" t="e">
        <f>'Notes- SK Template'!#REF!</f>
        <v>#REF!</v>
      </c>
      <c r="AE1381" s="1679" t="e">
        <f>'Notes- SK Template'!#REF!</f>
        <v>#REF!</v>
      </c>
      <c r="AF1381" s="1679" t="e">
        <f>'Notes- SK Template'!#REF!</f>
        <v>#REF!</v>
      </c>
      <c r="AG1381" s="1679" t="e">
        <f>'Notes- SK Template'!#REF!</f>
        <v>#REF!</v>
      </c>
    </row>
    <row r="1382" spans="3:33" ht="16.5" customHeight="1">
      <c r="D1382" s="2521" t="s">
        <v>2399</v>
      </c>
      <c r="E1382" s="2522"/>
      <c r="F1382" s="2522"/>
      <c r="G1382" s="2522"/>
      <c r="H1382" s="2522"/>
      <c r="I1382" s="2523"/>
      <c r="J1382" s="1679" t="e">
        <f>'Notes- SK Template'!#REF!</f>
        <v>#REF!</v>
      </c>
      <c r="K1382" s="1679" t="e">
        <f>'Notes- SK Template'!#REF!</f>
        <v>#REF!</v>
      </c>
      <c r="L1382" s="1679" t="e">
        <f>'Notes- SK Template'!#REF!</f>
        <v>#REF!</v>
      </c>
      <c r="M1382" s="1679" t="e">
        <f>'Notes- SK Template'!#REF!</f>
        <v>#REF!</v>
      </c>
      <c r="N1382" s="1679" t="e">
        <f>'Notes- SK Template'!#REF!</f>
        <v>#REF!</v>
      </c>
      <c r="O1382" s="1679" t="e">
        <f>'Notes- SK Template'!#REF!</f>
        <v>#REF!</v>
      </c>
      <c r="P1382" s="1679" t="e">
        <f>'Notes- SK Template'!#REF!</f>
        <v>#REF!</v>
      </c>
      <c r="Q1382" s="1679" t="e">
        <f>'Notes- SK Template'!#REF!</f>
        <v>#REF!</v>
      </c>
      <c r="R1382" s="1679" t="e">
        <f>'Notes- SK Template'!#REF!</f>
        <v>#REF!</v>
      </c>
      <c r="S1382" s="1679" t="e">
        <f>'Notes- SK Template'!#REF!</f>
        <v>#REF!</v>
      </c>
      <c r="T1382" s="1679" t="e">
        <f>'Notes- SK Template'!#REF!</f>
        <v>#REF!</v>
      </c>
      <c r="U1382" s="1679" t="e">
        <f>'Notes- SK Template'!#REF!</f>
        <v>#REF!</v>
      </c>
      <c r="V1382" s="1679" t="e">
        <f>'Notes- SK Template'!#REF!</f>
        <v>#REF!</v>
      </c>
      <c r="W1382" s="1679" t="e">
        <f>'Notes- SK Template'!#REF!</f>
        <v>#REF!</v>
      </c>
      <c r="X1382" s="1679" t="e">
        <f>'Notes- SK Template'!#REF!</f>
        <v>#REF!</v>
      </c>
      <c r="Y1382" s="1679" t="e">
        <f>'Notes- SK Template'!#REF!</f>
        <v>#REF!</v>
      </c>
      <c r="Z1382" s="1679" t="e">
        <f>'Notes- SK Template'!#REF!</f>
        <v>#REF!</v>
      </c>
      <c r="AA1382" s="1679" t="e">
        <f>'Notes- SK Template'!#REF!</f>
        <v>#REF!</v>
      </c>
      <c r="AB1382" s="1679" t="e">
        <f>'Notes- SK Template'!#REF!</f>
        <v>#REF!</v>
      </c>
      <c r="AC1382" s="1679" t="e">
        <f>'Notes- SK Template'!#REF!</f>
        <v>#REF!</v>
      </c>
      <c r="AD1382" s="1679" t="e">
        <f>'Notes- SK Template'!#REF!</f>
        <v>#REF!</v>
      </c>
      <c r="AE1382" s="1679" t="e">
        <f>'Notes- SK Template'!#REF!</f>
        <v>#REF!</v>
      </c>
      <c r="AF1382" s="1679" t="e">
        <f>'Notes- SK Template'!#REF!</f>
        <v>#REF!</v>
      </c>
      <c r="AG1382" s="1679" t="e">
        <f>'Notes- SK Template'!#REF!</f>
        <v>#REF!</v>
      </c>
    </row>
    <row r="1383" spans="3:33" ht="16.5" customHeight="1" thickBot="1">
      <c r="D1383" s="2524"/>
      <c r="E1383" s="2525"/>
      <c r="F1383" s="2525"/>
      <c r="G1383" s="2525"/>
      <c r="H1383" s="2525"/>
      <c r="I1383" s="2526"/>
      <c r="J1383" s="1679" t="e">
        <f>'Notes- SK Template'!#REF!</f>
        <v>#REF!</v>
      </c>
      <c r="K1383" s="1679" t="e">
        <f>'Notes- SK Template'!#REF!</f>
        <v>#REF!</v>
      </c>
      <c r="L1383" s="1679" t="e">
        <f>'Notes- SK Template'!#REF!</f>
        <v>#REF!</v>
      </c>
      <c r="M1383" s="1679" t="e">
        <f>'Notes- SK Template'!#REF!</f>
        <v>#REF!</v>
      </c>
      <c r="N1383" s="1679" t="e">
        <f>'Notes- SK Template'!#REF!</f>
        <v>#REF!</v>
      </c>
      <c r="O1383" s="1679" t="e">
        <f>'Notes- SK Template'!#REF!</f>
        <v>#REF!</v>
      </c>
      <c r="P1383" s="1679" t="e">
        <f>'Notes- SK Template'!#REF!</f>
        <v>#REF!</v>
      </c>
      <c r="Q1383" s="1679" t="e">
        <f>'Notes- SK Template'!#REF!</f>
        <v>#REF!</v>
      </c>
      <c r="R1383" s="1679" t="e">
        <f>'Notes- SK Template'!#REF!</f>
        <v>#REF!</v>
      </c>
      <c r="S1383" s="1679" t="e">
        <f>'Notes- SK Template'!#REF!</f>
        <v>#REF!</v>
      </c>
      <c r="T1383" s="1679" t="e">
        <f>'Notes- SK Template'!#REF!</f>
        <v>#REF!</v>
      </c>
      <c r="U1383" s="1679" t="e">
        <f>'Notes- SK Template'!#REF!</f>
        <v>#REF!</v>
      </c>
      <c r="V1383" s="1679" t="e">
        <f>'Notes- SK Template'!#REF!</f>
        <v>#REF!</v>
      </c>
      <c r="W1383" s="1679" t="e">
        <f>'Notes- SK Template'!#REF!</f>
        <v>#REF!</v>
      </c>
      <c r="X1383" s="1679" t="e">
        <f>'Notes- SK Template'!#REF!</f>
        <v>#REF!</v>
      </c>
      <c r="Y1383" s="1679" t="e">
        <f>'Notes- SK Template'!#REF!</f>
        <v>#REF!</v>
      </c>
      <c r="Z1383" s="1679" t="e">
        <f>'Notes- SK Template'!#REF!</f>
        <v>#REF!</v>
      </c>
      <c r="AA1383" s="1679" t="e">
        <f>'Notes- SK Template'!#REF!</f>
        <v>#REF!</v>
      </c>
      <c r="AB1383" s="1679" t="e">
        <f>'Notes- SK Template'!#REF!</f>
        <v>#REF!</v>
      </c>
      <c r="AC1383" s="1679" t="e">
        <f>'Notes- SK Template'!#REF!</f>
        <v>#REF!</v>
      </c>
      <c r="AD1383" s="1679" t="e">
        <f>'Notes- SK Template'!#REF!</f>
        <v>#REF!</v>
      </c>
      <c r="AE1383" s="1679" t="e">
        <f>'Notes- SK Template'!#REF!</f>
        <v>#REF!</v>
      </c>
      <c r="AF1383" s="1679" t="e">
        <f>'Notes- SK Template'!#REF!</f>
        <v>#REF!</v>
      </c>
      <c r="AG1383" s="1679" t="e">
        <f>'Notes- SK Template'!#REF!</f>
        <v>#REF!</v>
      </c>
    </row>
    <row r="1384" spans="3:33" ht="16.5" customHeight="1">
      <c r="D1384" s="2514" t="s">
        <v>2400</v>
      </c>
      <c r="E1384" s="2515"/>
      <c r="F1384" s="2515"/>
      <c r="G1384" s="2515"/>
      <c r="H1384" s="2515"/>
      <c r="I1384" s="2516"/>
      <c r="J1384" s="1679" t="e">
        <f>'Notes- SK Template'!#REF!</f>
        <v>#REF!</v>
      </c>
      <c r="K1384" s="1679" t="e">
        <f>'Notes- SK Template'!#REF!</f>
        <v>#REF!</v>
      </c>
      <c r="L1384" s="1679" t="e">
        <f>'Notes- SK Template'!#REF!</f>
        <v>#REF!</v>
      </c>
      <c r="M1384" s="1679" t="e">
        <f>'Notes- SK Template'!#REF!</f>
        <v>#REF!</v>
      </c>
      <c r="N1384" s="1679" t="e">
        <f>'Notes- SK Template'!#REF!</f>
        <v>#REF!</v>
      </c>
      <c r="O1384" s="1679" t="e">
        <f>'Notes- SK Template'!#REF!</f>
        <v>#REF!</v>
      </c>
      <c r="P1384" s="1679" t="e">
        <f>'Notes- SK Template'!#REF!</f>
        <v>#REF!</v>
      </c>
      <c r="Q1384" s="1679" t="e">
        <f>'Notes- SK Template'!#REF!</f>
        <v>#REF!</v>
      </c>
      <c r="R1384" s="1679" t="e">
        <f>'Notes- SK Template'!#REF!</f>
        <v>#REF!</v>
      </c>
      <c r="S1384" s="1679" t="e">
        <f>'Notes- SK Template'!#REF!</f>
        <v>#REF!</v>
      </c>
      <c r="T1384" s="1679" t="e">
        <f>'Notes- SK Template'!#REF!</f>
        <v>#REF!</v>
      </c>
      <c r="U1384" s="1679" t="e">
        <f>'Notes- SK Template'!#REF!</f>
        <v>#REF!</v>
      </c>
      <c r="V1384" s="1679" t="e">
        <f>'Notes- SK Template'!#REF!</f>
        <v>#REF!</v>
      </c>
      <c r="W1384" s="1679" t="e">
        <f>'Notes- SK Template'!#REF!</f>
        <v>#REF!</v>
      </c>
      <c r="X1384" s="1679" t="e">
        <f>'Notes- SK Template'!#REF!</f>
        <v>#REF!</v>
      </c>
      <c r="Y1384" s="1679" t="e">
        <f>'Notes- SK Template'!#REF!</f>
        <v>#REF!</v>
      </c>
      <c r="Z1384" s="1679" t="e">
        <f>'Notes- SK Template'!#REF!</f>
        <v>#REF!</v>
      </c>
      <c r="AA1384" s="1679" t="e">
        <f>'Notes- SK Template'!#REF!</f>
        <v>#REF!</v>
      </c>
      <c r="AB1384" s="1679" t="e">
        <f>'Notes- SK Template'!#REF!</f>
        <v>#REF!</v>
      </c>
      <c r="AC1384" s="1679" t="e">
        <f>'Notes- SK Template'!#REF!</f>
        <v>#REF!</v>
      </c>
      <c r="AD1384" s="1679" t="e">
        <f>'Notes- SK Template'!#REF!</f>
        <v>#REF!</v>
      </c>
      <c r="AE1384" s="1679" t="e">
        <f>'Notes- SK Template'!#REF!</f>
        <v>#REF!</v>
      </c>
      <c r="AF1384" s="1679" t="e">
        <f>'Notes- SK Template'!#REF!</f>
        <v>#REF!</v>
      </c>
      <c r="AG1384" s="1679" t="e">
        <f>'Notes- SK Template'!#REF!</f>
        <v>#REF!</v>
      </c>
    </row>
    <row r="1385" spans="3:33" ht="16.5" customHeight="1" thickBot="1">
      <c r="D1385" s="2517"/>
      <c r="E1385" s="2518"/>
      <c r="F1385" s="2518"/>
      <c r="G1385" s="2518"/>
      <c r="H1385" s="2518"/>
      <c r="I1385" s="2519"/>
      <c r="J1385" s="1679" t="e">
        <f>'Notes- SK Template'!#REF!</f>
        <v>#REF!</v>
      </c>
      <c r="K1385" s="1679" t="e">
        <f>'Notes- SK Template'!#REF!</f>
        <v>#REF!</v>
      </c>
      <c r="L1385" s="1679" t="e">
        <f>'Notes- SK Template'!#REF!</f>
        <v>#REF!</v>
      </c>
      <c r="M1385" s="1679" t="e">
        <f>'Notes- SK Template'!#REF!</f>
        <v>#REF!</v>
      </c>
      <c r="N1385" s="1679" t="e">
        <f>'Notes- SK Template'!#REF!</f>
        <v>#REF!</v>
      </c>
      <c r="O1385" s="1679" t="e">
        <f>'Notes- SK Template'!#REF!</f>
        <v>#REF!</v>
      </c>
      <c r="P1385" s="1679" t="e">
        <f>'Notes- SK Template'!#REF!</f>
        <v>#REF!</v>
      </c>
      <c r="Q1385" s="1679" t="e">
        <f>'Notes- SK Template'!#REF!</f>
        <v>#REF!</v>
      </c>
      <c r="R1385" s="1679" t="e">
        <f>'Notes- SK Template'!#REF!</f>
        <v>#REF!</v>
      </c>
      <c r="S1385" s="1679" t="e">
        <f>'Notes- SK Template'!#REF!</f>
        <v>#REF!</v>
      </c>
      <c r="T1385" s="1679" t="e">
        <f>'Notes- SK Template'!#REF!</f>
        <v>#REF!</v>
      </c>
      <c r="U1385" s="1679" t="e">
        <f>'Notes- SK Template'!#REF!</f>
        <v>#REF!</v>
      </c>
      <c r="V1385" s="1679" t="e">
        <f>'Notes- SK Template'!#REF!</f>
        <v>#REF!</v>
      </c>
      <c r="W1385" s="1679" t="e">
        <f>'Notes- SK Template'!#REF!</f>
        <v>#REF!</v>
      </c>
      <c r="X1385" s="1679" t="e">
        <f>'Notes- SK Template'!#REF!</f>
        <v>#REF!</v>
      </c>
      <c r="Y1385" s="1679" t="e">
        <f>'Notes- SK Template'!#REF!</f>
        <v>#REF!</v>
      </c>
      <c r="Z1385" s="1679" t="e">
        <f>'Notes- SK Template'!#REF!</f>
        <v>#REF!</v>
      </c>
      <c r="AA1385" s="1679" t="e">
        <f>'Notes- SK Template'!#REF!</f>
        <v>#REF!</v>
      </c>
      <c r="AB1385" s="1679" t="e">
        <f>'Notes- SK Template'!#REF!</f>
        <v>#REF!</v>
      </c>
      <c r="AC1385" s="1679" t="e">
        <f>'Notes- SK Template'!#REF!</f>
        <v>#REF!</v>
      </c>
      <c r="AD1385" s="1679" t="e">
        <f>'Notes- SK Template'!#REF!</f>
        <v>#REF!</v>
      </c>
      <c r="AE1385" s="1679" t="e">
        <f>'Notes- SK Template'!#REF!</f>
        <v>#REF!</v>
      </c>
      <c r="AF1385" s="1679" t="e">
        <f>'Notes- SK Template'!#REF!</f>
        <v>#REF!</v>
      </c>
      <c r="AG1385" s="1679" t="e">
        <f>'Notes- SK Template'!#REF!</f>
        <v>#REF!</v>
      </c>
    </row>
    <row r="1386" spans="3:33" ht="16.5" customHeight="1" thickBot="1">
      <c r="D1386" s="2527" t="s">
        <v>2363</v>
      </c>
      <c r="E1386" s="2528"/>
      <c r="F1386" s="2528"/>
      <c r="G1386" s="2528"/>
      <c r="H1386" s="2528"/>
      <c r="I1386" s="2528"/>
      <c r="J1386" s="1679" t="e">
        <f>'Notes- SK Template'!#REF!</f>
        <v>#REF!</v>
      </c>
      <c r="K1386" s="1679" t="e">
        <f>'Notes- SK Template'!#REF!</f>
        <v>#REF!</v>
      </c>
      <c r="L1386" s="1679" t="e">
        <f>'Notes- SK Template'!#REF!</f>
        <v>#REF!</v>
      </c>
      <c r="M1386" s="1679" t="e">
        <f>'Notes- SK Template'!#REF!</f>
        <v>#REF!</v>
      </c>
      <c r="N1386" s="1679" t="e">
        <f>'Notes- SK Template'!#REF!</f>
        <v>#REF!</v>
      </c>
      <c r="O1386" s="1679" t="e">
        <f>'Notes- SK Template'!#REF!</f>
        <v>#REF!</v>
      </c>
      <c r="P1386" s="1679" t="e">
        <f>'Notes- SK Template'!#REF!</f>
        <v>#REF!</v>
      </c>
      <c r="Q1386" s="1679" t="e">
        <f>'Notes- SK Template'!#REF!</f>
        <v>#REF!</v>
      </c>
      <c r="R1386" s="1679" t="e">
        <f>'Notes- SK Template'!#REF!</f>
        <v>#REF!</v>
      </c>
      <c r="S1386" s="1679" t="e">
        <f>'Notes- SK Template'!#REF!</f>
        <v>#REF!</v>
      </c>
      <c r="T1386" s="1679" t="e">
        <f>'Notes- SK Template'!#REF!</f>
        <v>#REF!</v>
      </c>
      <c r="U1386" s="1679" t="e">
        <f>'Notes- SK Template'!#REF!</f>
        <v>#REF!</v>
      </c>
      <c r="V1386" s="1679" t="e">
        <f>'Notes- SK Template'!#REF!</f>
        <v>#REF!</v>
      </c>
      <c r="W1386" s="1679" t="e">
        <f>'Notes- SK Template'!#REF!</f>
        <v>#REF!</v>
      </c>
      <c r="X1386" s="1679" t="e">
        <f>'Notes- SK Template'!#REF!</f>
        <v>#REF!</v>
      </c>
      <c r="Y1386" s="1679" t="e">
        <f>'Notes- SK Template'!#REF!</f>
        <v>#REF!</v>
      </c>
      <c r="Z1386" s="1679" t="e">
        <f>'Notes- SK Template'!#REF!</f>
        <v>#REF!</v>
      </c>
      <c r="AA1386" s="1679" t="e">
        <f>'Notes- SK Template'!#REF!</f>
        <v>#REF!</v>
      </c>
      <c r="AB1386" s="1679" t="e">
        <f>'Notes- SK Template'!#REF!</f>
        <v>#REF!</v>
      </c>
      <c r="AC1386" s="1679" t="e">
        <f>'Notes- SK Template'!#REF!</f>
        <v>#REF!</v>
      </c>
      <c r="AD1386" s="1679" t="e">
        <f>'Notes- SK Template'!#REF!</f>
        <v>#REF!</v>
      </c>
      <c r="AE1386" s="1679" t="e">
        <f>'Notes- SK Template'!#REF!</f>
        <v>#REF!</v>
      </c>
      <c r="AF1386" s="1679" t="e">
        <f>'Notes- SK Template'!#REF!</f>
        <v>#REF!</v>
      </c>
      <c r="AG1386" s="1679" t="e">
        <f>'Notes- SK Template'!#REF!</f>
        <v>#REF!</v>
      </c>
    </row>
    <row r="1387" spans="3:33" ht="16.5" customHeight="1" thickBot="1">
      <c r="D1387" s="2528"/>
      <c r="E1387" s="2528"/>
      <c r="F1387" s="2528"/>
      <c r="G1387" s="2528"/>
      <c r="H1387" s="2528"/>
      <c r="I1387" s="2528"/>
      <c r="J1387" s="1679" t="e">
        <f>'Notes- SK Template'!#REF!</f>
        <v>#REF!</v>
      </c>
      <c r="K1387" s="1679" t="e">
        <f>'Notes- SK Template'!#REF!</f>
        <v>#REF!</v>
      </c>
      <c r="L1387" s="1679" t="e">
        <f>'Notes- SK Template'!#REF!</f>
        <v>#REF!</v>
      </c>
      <c r="M1387" s="1679" t="e">
        <f>'Notes- SK Template'!#REF!</f>
        <v>#REF!</v>
      </c>
      <c r="N1387" s="1679" t="e">
        <f>'Notes- SK Template'!#REF!</f>
        <v>#REF!</v>
      </c>
      <c r="O1387" s="1679" t="e">
        <f>'Notes- SK Template'!#REF!</f>
        <v>#REF!</v>
      </c>
      <c r="P1387" s="1679" t="e">
        <f>'Notes- SK Template'!#REF!</f>
        <v>#REF!</v>
      </c>
      <c r="Q1387" s="1679" t="e">
        <f>'Notes- SK Template'!#REF!</f>
        <v>#REF!</v>
      </c>
      <c r="R1387" s="1679" t="e">
        <f>'Notes- SK Template'!#REF!</f>
        <v>#REF!</v>
      </c>
      <c r="S1387" s="1679" t="e">
        <f>'Notes- SK Template'!#REF!</f>
        <v>#REF!</v>
      </c>
      <c r="T1387" s="1679" t="e">
        <f>'Notes- SK Template'!#REF!</f>
        <v>#REF!</v>
      </c>
      <c r="U1387" s="1679" t="e">
        <f>'Notes- SK Template'!#REF!</f>
        <v>#REF!</v>
      </c>
      <c r="V1387" s="1679" t="e">
        <f>'Notes- SK Template'!#REF!</f>
        <v>#REF!</v>
      </c>
      <c r="W1387" s="1679" t="e">
        <f>'Notes- SK Template'!#REF!</f>
        <v>#REF!</v>
      </c>
      <c r="X1387" s="1679" t="e">
        <f>'Notes- SK Template'!#REF!</f>
        <v>#REF!</v>
      </c>
      <c r="Y1387" s="1679" t="e">
        <f>'Notes- SK Template'!#REF!</f>
        <v>#REF!</v>
      </c>
      <c r="Z1387" s="1679" t="e">
        <f>'Notes- SK Template'!#REF!</f>
        <v>#REF!</v>
      </c>
      <c r="AA1387" s="1679" t="e">
        <f>'Notes- SK Template'!#REF!</f>
        <v>#REF!</v>
      </c>
      <c r="AB1387" s="1679" t="e">
        <f>'Notes- SK Template'!#REF!</f>
        <v>#REF!</v>
      </c>
      <c r="AC1387" s="1679" t="e">
        <f>'Notes- SK Template'!#REF!</f>
        <v>#REF!</v>
      </c>
      <c r="AD1387" s="1679" t="e">
        <f>'Notes- SK Template'!#REF!</f>
        <v>#REF!</v>
      </c>
      <c r="AE1387" s="1679" t="e">
        <f>'Notes- SK Template'!#REF!</f>
        <v>#REF!</v>
      </c>
      <c r="AF1387" s="1679" t="e">
        <f>'Notes- SK Template'!#REF!</f>
        <v>#REF!</v>
      </c>
      <c r="AG1387" s="1679" t="e">
        <f>'Notes- SK Template'!#REF!</f>
        <v>#REF!</v>
      </c>
    </row>
    <row r="1388" spans="3:33" ht="16.5" customHeight="1" thickBot="1">
      <c r="D1388" s="2182" t="s">
        <v>2144</v>
      </c>
      <c r="E1388" s="1796"/>
      <c r="F1388" s="1796"/>
      <c r="G1388" s="1796"/>
      <c r="H1388" s="1796"/>
      <c r="I1388" s="1796"/>
      <c r="J1388" s="1679" t="e">
        <f>'Notes- SK Template'!#REF!</f>
        <v>#REF!</v>
      </c>
      <c r="K1388" s="1679" t="e">
        <f>'Notes- SK Template'!#REF!</f>
        <v>#REF!</v>
      </c>
      <c r="L1388" s="1679" t="e">
        <f>'Notes- SK Template'!#REF!</f>
        <v>#REF!</v>
      </c>
      <c r="M1388" s="1679" t="e">
        <f>'Notes- SK Template'!#REF!</f>
        <v>#REF!</v>
      </c>
      <c r="N1388" s="1679" t="e">
        <f>'Notes- SK Template'!#REF!</f>
        <v>#REF!</v>
      </c>
      <c r="O1388" s="1679" t="e">
        <f>'Notes- SK Template'!#REF!</f>
        <v>#REF!</v>
      </c>
      <c r="P1388" s="1679" t="e">
        <f>'Notes- SK Template'!#REF!</f>
        <v>#REF!</v>
      </c>
      <c r="Q1388" s="1679" t="e">
        <f>'Notes- SK Template'!#REF!</f>
        <v>#REF!</v>
      </c>
      <c r="R1388" s="1679" t="e">
        <f>'Notes- SK Template'!#REF!</f>
        <v>#REF!</v>
      </c>
      <c r="S1388" s="1679" t="e">
        <f>'Notes- SK Template'!#REF!</f>
        <v>#REF!</v>
      </c>
      <c r="T1388" s="1679" t="e">
        <f>'Notes- SK Template'!#REF!</f>
        <v>#REF!</v>
      </c>
      <c r="U1388" s="1679" t="e">
        <f>'Notes- SK Template'!#REF!</f>
        <v>#REF!</v>
      </c>
      <c r="V1388" s="1679" t="e">
        <f>'Notes- SK Template'!#REF!</f>
        <v>#REF!</v>
      </c>
      <c r="W1388" s="1679" t="e">
        <f>'Notes- SK Template'!#REF!</f>
        <v>#REF!</v>
      </c>
      <c r="X1388" s="1679" t="e">
        <f>'Notes- SK Template'!#REF!</f>
        <v>#REF!</v>
      </c>
      <c r="Y1388" s="1679" t="e">
        <f>'Notes- SK Template'!#REF!</f>
        <v>#REF!</v>
      </c>
      <c r="Z1388" s="1679" t="e">
        <f>'Notes- SK Template'!#REF!</f>
        <v>#REF!</v>
      </c>
      <c r="AA1388" s="1679" t="e">
        <f>'Notes- SK Template'!#REF!</f>
        <v>#REF!</v>
      </c>
      <c r="AB1388" s="1679" t="e">
        <f>'Notes- SK Template'!#REF!</f>
        <v>#REF!</v>
      </c>
      <c r="AC1388" s="1679" t="e">
        <f>'Notes- SK Template'!#REF!</f>
        <v>#REF!</v>
      </c>
      <c r="AD1388" s="1679" t="e">
        <f>'Notes- SK Template'!#REF!</f>
        <v>#REF!</v>
      </c>
      <c r="AE1388" s="1679" t="e">
        <f>'Notes- SK Template'!#REF!</f>
        <v>#REF!</v>
      </c>
      <c r="AF1388" s="1679" t="e">
        <f>'Notes- SK Template'!#REF!</f>
        <v>#REF!</v>
      </c>
      <c r="AG1388" s="1679" t="e">
        <f>'Notes- SK Template'!#REF!</f>
        <v>#REF!</v>
      </c>
    </row>
    <row r="1389" spans="3:33" ht="16.5" customHeight="1" thickBot="1">
      <c r="C1389" s="605"/>
      <c r="D1389" s="1796"/>
      <c r="E1389" s="1796"/>
      <c r="F1389" s="1796"/>
      <c r="G1389" s="1796"/>
      <c r="H1389" s="1796"/>
      <c r="I1389" s="1796"/>
      <c r="J1389" s="1680" t="e">
        <f>'Notes- SK Template'!#REF!</f>
        <v>#REF!</v>
      </c>
      <c r="K1389" s="1680" t="e">
        <f>'Notes- SK Template'!#REF!</f>
        <v>#REF!</v>
      </c>
      <c r="L1389" s="1680" t="e">
        <f>'Notes- SK Template'!#REF!</f>
        <v>#REF!</v>
      </c>
      <c r="M1389" s="1680" t="e">
        <f>'Notes- SK Template'!#REF!</f>
        <v>#REF!</v>
      </c>
      <c r="N1389" s="1680" t="e">
        <f>'Notes- SK Template'!#REF!</f>
        <v>#REF!</v>
      </c>
      <c r="O1389" s="1680" t="e">
        <f>'Notes- SK Template'!#REF!</f>
        <v>#REF!</v>
      </c>
      <c r="P1389" s="1680" t="e">
        <f>'Notes- SK Template'!#REF!</f>
        <v>#REF!</v>
      </c>
      <c r="Q1389" s="1680" t="e">
        <f>'Notes- SK Template'!#REF!</f>
        <v>#REF!</v>
      </c>
      <c r="R1389" s="1680" t="e">
        <f>'Notes- SK Template'!#REF!</f>
        <v>#REF!</v>
      </c>
      <c r="S1389" s="1680" t="e">
        <f>'Notes- SK Template'!#REF!</f>
        <v>#REF!</v>
      </c>
      <c r="T1389" s="1680" t="e">
        <f>'Notes- SK Template'!#REF!</f>
        <v>#REF!</v>
      </c>
      <c r="U1389" s="1680" t="e">
        <f>'Notes- SK Template'!#REF!</f>
        <v>#REF!</v>
      </c>
      <c r="V1389" s="1680" t="e">
        <f>'Notes- SK Template'!#REF!</f>
        <v>#REF!</v>
      </c>
      <c r="W1389" s="1680" t="e">
        <f>'Notes- SK Template'!#REF!</f>
        <v>#REF!</v>
      </c>
      <c r="X1389" s="1680" t="e">
        <f>'Notes- SK Template'!#REF!</f>
        <v>#REF!</v>
      </c>
      <c r="Y1389" s="1680" t="e">
        <f>'Notes- SK Template'!#REF!</f>
        <v>#REF!</v>
      </c>
      <c r="Z1389" s="1680" t="e">
        <f>'Notes- SK Template'!#REF!</f>
        <v>#REF!</v>
      </c>
      <c r="AA1389" s="1680" t="e">
        <f>'Notes- SK Template'!#REF!</f>
        <v>#REF!</v>
      </c>
      <c r="AB1389" s="1680" t="e">
        <f>'Notes- SK Template'!#REF!</f>
        <v>#REF!</v>
      </c>
      <c r="AC1389" s="1680" t="e">
        <f>'Notes- SK Template'!#REF!</f>
        <v>#REF!</v>
      </c>
      <c r="AD1389" s="1680" t="e">
        <f>'Notes- SK Template'!#REF!</f>
        <v>#REF!</v>
      </c>
      <c r="AE1389" s="1680" t="e">
        <f>'Notes- SK Template'!#REF!</f>
        <v>#REF!</v>
      </c>
      <c r="AF1389" s="1680" t="e">
        <f>'Notes- SK Template'!#REF!</f>
        <v>#REF!</v>
      </c>
      <c r="AG1389" s="1680" t="e">
        <f>'Notes- SK Template'!#REF!</f>
        <v>#REF!</v>
      </c>
    </row>
    <row r="1391" spans="3:33" ht="26.25" customHeight="1">
      <c r="C1391" s="920"/>
      <c r="D1391" s="2529" t="s">
        <v>2442</v>
      </c>
      <c r="E1391" s="2529"/>
      <c r="F1391" s="2529"/>
      <c r="G1391" s="2529"/>
      <c r="H1391" s="2529"/>
      <c r="I1391" s="2529"/>
      <c r="J1391" s="2529"/>
      <c r="K1391" s="2529"/>
      <c r="L1391" s="2529"/>
      <c r="M1391" s="2529"/>
      <c r="N1391" s="2529"/>
      <c r="O1391" s="2529"/>
      <c r="P1391" s="2529"/>
      <c r="Q1391" s="2529"/>
      <c r="R1391" s="2529"/>
      <c r="S1391" s="2529"/>
      <c r="T1391" s="2529"/>
      <c r="U1391" s="2529"/>
      <c r="V1391" s="2529"/>
      <c r="W1391" s="2529"/>
      <c r="X1391" s="2529"/>
      <c r="Y1391" s="2529"/>
      <c r="Z1391" s="2529"/>
      <c r="AA1391" s="2529"/>
      <c r="AB1391" s="2529"/>
      <c r="AC1391" s="2529"/>
      <c r="AD1391" s="2529"/>
      <c r="AE1391" s="2529"/>
      <c r="AF1391" s="2529"/>
      <c r="AG1391" s="2529"/>
    </row>
    <row r="1392" spans="3:33" ht="14.25" customHeight="1">
      <c r="C1392" s="920"/>
      <c r="D1392" s="920" t="s">
        <v>1788</v>
      </c>
      <c r="E1392" s="920" t="s">
        <v>1789</v>
      </c>
      <c r="F1392" s="920"/>
      <c r="G1392" s="920"/>
      <c r="H1392" s="920"/>
      <c r="I1392" s="920"/>
      <c r="J1392" s="920"/>
      <c r="K1392" s="920"/>
      <c r="L1392" s="920"/>
      <c r="M1392" s="920"/>
      <c r="N1392" s="920"/>
      <c r="O1392" s="920"/>
      <c r="P1392" s="920"/>
      <c r="Q1392" s="920"/>
      <c r="R1392" s="920"/>
      <c r="S1392" s="920"/>
      <c r="T1392" s="920"/>
      <c r="U1392" s="920"/>
      <c r="V1392" s="920"/>
      <c r="W1392" s="920"/>
      <c r="X1392" s="920"/>
      <c r="Y1392" s="920"/>
      <c r="Z1392" s="920"/>
      <c r="AA1392" s="920"/>
      <c r="AB1392" s="920"/>
      <c r="AC1392" s="920"/>
      <c r="AD1392" s="920"/>
      <c r="AE1392" s="920"/>
      <c r="AF1392" s="920"/>
      <c r="AG1392" s="920"/>
    </row>
    <row r="1393" spans="1:33" ht="14.25" customHeight="1">
      <c r="C1393" s="920"/>
      <c r="D1393" s="920" t="s">
        <v>1788</v>
      </c>
      <c r="E1393" s="920" t="s">
        <v>2364</v>
      </c>
      <c r="F1393" s="920"/>
      <c r="G1393" s="920"/>
      <c r="H1393" s="920"/>
      <c r="I1393" s="920"/>
      <c r="J1393" s="920"/>
      <c r="K1393" s="920"/>
      <c r="L1393" s="920"/>
      <c r="M1393" s="920"/>
      <c r="N1393" s="920"/>
      <c r="O1393" s="920"/>
      <c r="P1393" s="920"/>
      <c r="Q1393" s="920"/>
      <c r="R1393" s="920"/>
      <c r="S1393" s="920"/>
      <c r="T1393" s="920"/>
      <c r="U1393" s="920"/>
      <c r="V1393" s="920"/>
      <c r="W1393" s="920"/>
      <c r="X1393" s="920"/>
      <c r="Y1393" s="920"/>
      <c r="Z1393" s="920"/>
      <c r="AA1393" s="920"/>
      <c r="AB1393" s="920"/>
      <c r="AC1393" s="920"/>
      <c r="AD1393" s="920"/>
      <c r="AE1393" s="920"/>
      <c r="AF1393" s="920"/>
      <c r="AG1393" s="920"/>
    </row>
    <row r="1394" spans="1:33" ht="14.25" customHeight="1">
      <c r="D1394" s="935"/>
    </row>
    <row r="1395" spans="1:33" ht="14.25" customHeight="1">
      <c r="D1395" s="1871"/>
      <c r="E1395" s="1871"/>
      <c r="F1395" s="1871"/>
      <c r="G1395" s="1871"/>
      <c r="H1395" s="1871"/>
      <c r="I1395" s="1871"/>
      <c r="J1395" s="1871"/>
      <c r="K1395" s="1871"/>
      <c r="L1395" s="1871"/>
      <c r="M1395" s="1871"/>
      <c r="N1395" s="1871"/>
      <c r="O1395" s="1871"/>
      <c r="P1395" s="1871"/>
      <c r="Q1395" s="1871"/>
      <c r="R1395" s="1871"/>
      <c r="S1395" s="1871"/>
      <c r="T1395" s="1871"/>
      <c r="U1395" s="1871"/>
      <c r="V1395" s="1871"/>
      <c r="W1395" s="1871"/>
      <c r="X1395" s="1871"/>
      <c r="Y1395" s="1871"/>
      <c r="Z1395" s="1871"/>
      <c r="AA1395" s="1871"/>
      <c r="AB1395" s="1871"/>
      <c r="AC1395" s="1871"/>
      <c r="AD1395" s="1871"/>
      <c r="AE1395" s="1871"/>
      <c r="AF1395" s="1871"/>
      <c r="AG1395" s="1871"/>
    </row>
    <row r="1396" spans="1:33" ht="14.25" customHeight="1">
      <c r="D1396" s="590" t="s">
        <v>3128</v>
      </c>
    </row>
    <row r="1398" spans="1:33" ht="27" customHeight="1">
      <c r="D1398" s="2181" t="s">
        <v>2365</v>
      </c>
      <c r="E1398" s="2181"/>
      <c r="F1398" s="2181"/>
      <c r="G1398" s="2181"/>
      <c r="H1398" s="2181"/>
      <c r="I1398" s="2181"/>
      <c r="J1398" s="2181"/>
      <c r="K1398" s="2181"/>
      <c r="L1398" s="2181"/>
      <c r="M1398" s="2181"/>
      <c r="N1398" s="2181"/>
      <c r="O1398" s="2181"/>
      <c r="P1398" s="2181"/>
      <c r="Q1398" s="2181"/>
      <c r="R1398" s="2181"/>
      <c r="S1398" s="2181"/>
      <c r="T1398" s="2181"/>
      <c r="U1398" s="2181"/>
      <c r="V1398" s="2181"/>
      <c r="W1398" s="2181"/>
      <c r="X1398" s="2181"/>
      <c r="Y1398" s="2181"/>
      <c r="Z1398" s="2181"/>
      <c r="AA1398" s="2181"/>
      <c r="AB1398" s="2181"/>
      <c r="AC1398" s="2181"/>
      <c r="AD1398" s="2181"/>
      <c r="AE1398" s="2181"/>
      <c r="AF1398" s="2181"/>
      <c r="AG1398" s="2181"/>
    </row>
    <row r="1399" spans="1:33" ht="14.25" customHeight="1" thickBot="1"/>
    <row r="1400" spans="1:33" ht="14.25" customHeight="1" thickBot="1">
      <c r="A1400" s="605" t="s">
        <v>1451</v>
      </c>
      <c r="D1400" s="1705" t="s">
        <v>2366</v>
      </c>
      <c r="E1400" s="1705"/>
      <c r="F1400" s="1705"/>
      <c r="G1400" s="1705"/>
      <c r="H1400" s="1705"/>
      <c r="I1400" s="1705"/>
      <c r="J1400" s="1705"/>
      <c r="K1400" s="1705"/>
      <c r="L1400" s="1705"/>
      <c r="M1400" s="1706" t="s">
        <v>2367</v>
      </c>
      <c r="N1400" s="1706"/>
      <c r="O1400" s="1706"/>
      <c r="P1400" s="1706"/>
      <c r="Q1400" s="1706"/>
      <c r="R1400" s="1706" t="s">
        <v>2368</v>
      </c>
      <c r="S1400" s="1706"/>
      <c r="T1400" s="1706"/>
      <c r="U1400" s="1706"/>
      <c r="V1400" s="1706"/>
      <c r="W1400" s="1706"/>
      <c r="X1400" s="1706"/>
      <c r="Y1400" s="1706"/>
      <c r="Z1400" s="1706"/>
      <c r="AA1400" s="1706"/>
      <c r="AB1400" s="1706"/>
      <c r="AC1400" s="1706"/>
      <c r="AD1400" s="1706"/>
      <c r="AE1400" s="1706"/>
      <c r="AF1400" s="1706"/>
      <c r="AG1400" s="1706"/>
    </row>
    <row r="1401" spans="1:33" ht="26.25" customHeight="1" thickBot="1">
      <c r="D1401" s="1705"/>
      <c r="E1401" s="1705"/>
      <c r="F1401" s="1705"/>
      <c r="G1401" s="1705"/>
      <c r="H1401" s="1705"/>
      <c r="I1401" s="1705"/>
      <c r="J1401" s="1705"/>
      <c r="K1401" s="1705"/>
      <c r="L1401" s="1705"/>
      <c r="M1401" s="1706"/>
      <c r="N1401" s="1706"/>
      <c r="O1401" s="1706"/>
      <c r="P1401" s="1706"/>
      <c r="Q1401" s="1706"/>
      <c r="R1401" s="1706" t="s">
        <v>1809</v>
      </c>
      <c r="S1401" s="1706"/>
      <c r="T1401" s="1706"/>
      <c r="U1401" s="1706"/>
      <c r="V1401" s="1706"/>
      <c r="W1401" s="1706"/>
      <c r="X1401" s="1706"/>
      <c r="Y1401" s="1706"/>
      <c r="Z1401" s="1706" t="s">
        <v>2369</v>
      </c>
      <c r="AA1401" s="1706"/>
      <c r="AB1401" s="1706"/>
      <c r="AC1401" s="1706"/>
      <c r="AD1401" s="1706"/>
      <c r="AE1401" s="1706"/>
      <c r="AF1401" s="1706"/>
      <c r="AG1401" s="1706"/>
    </row>
    <row r="1402" spans="1:33" ht="18.75" customHeight="1">
      <c r="D1402" s="1731" t="e">
        <f>'Notes- SK Template'!#REF!</f>
        <v>#REF!</v>
      </c>
      <c r="E1402" s="1731" t="e">
        <f>'Notes- SK Template'!#REF!</f>
        <v>#REF!</v>
      </c>
      <c r="F1402" s="1731" t="e">
        <f>'Notes- SK Template'!#REF!</f>
        <v>#REF!</v>
      </c>
      <c r="G1402" s="1731" t="e">
        <f>'Notes- SK Template'!#REF!</f>
        <v>#REF!</v>
      </c>
      <c r="H1402" s="1731" t="e">
        <f>'Notes- SK Template'!#REF!</f>
        <v>#REF!</v>
      </c>
      <c r="I1402" s="1731" t="e">
        <f>'Notes- SK Template'!#REF!</f>
        <v>#REF!</v>
      </c>
      <c r="J1402" s="1731" t="e">
        <f>'Notes- SK Template'!#REF!</f>
        <v>#REF!</v>
      </c>
      <c r="K1402" s="1731" t="e">
        <f>'Notes- SK Template'!#REF!</f>
        <v>#REF!</v>
      </c>
      <c r="L1402" s="1731" t="e">
        <f>'Notes- SK Template'!#REF!</f>
        <v>#REF!</v>
      </c>
      <c r="M1402" s="1731" t="e">
        <f>'Notes- SK Template'!#REF!</f>
        <v>#REF!</v>
      </c>
      <c r="N1402" s="1731" t="e">
        <f>'Notes- SK Template'!#REF!</f>
        <v>#REF!</v>
      </c>
      <c r="O1402" s="1731" t="e">
        <f>'Notes- SK Template'!#REF!</f>
        <v>#REF!</v>
      </c>
      <c r="P1402" s="1731" t="e">
        <f>'Notes- SK Template'!#REF!</f>
        <v>#REF!</v>
      </c>
      <c r="Q1402" s="1731" t="e">
        <f>'Notes- SK Template'!#REF!</f>
        <v>#REF!</v>
      </c>
      <c r="R1402" s="1710" t="e">
        <f>'Notes- SK Template'!#REF!</f>
        <v>#REF!</v>
      </c>
      <c r="S1402" s="1710" t="e">
        <f>'Notes- SK Template'!#REF!</f>
        <v>#REF!</v>
      </c>
      <c r="T1402" s="1710" t="e">
        <f>'Notes- SK Template'!#REF!</f>
        <v>#REF!</v>
      </c>
      <c r="U1402" s="1710" t="e">
        <f>'Notes- SK Template'!#REF!</f>
        <v>#REF!</v>
      </c>
      <c r="V1402" s="1710" t="e">
        <f>'Notes- SK Template'!#REF!</f>
        <v>#REF!</v>
      </c>
      <c r="W1402" s="1710" t="e">
        <f>'Notes- SK Template'!#REF!</f>
        <v>#REF!</v>
      </c>
      <c r="X1402" s="1710" t="e">
        <f>'Notes- SK Template'!#REF!</f>
        <v>#REF!</v>
      </c>
      <c r="Y1402" s="1710" t="e">
        <f>'Notes- SK Template'!#REF!</f>
        <v>#REF!</v>
      </c>
      <c r="Z1402" s="1710" t="e">
        <f>'Notes- SK Template'!#REF!</f>
        <v>#REF!</v>
      </c>
      <c r="AA1402" s="1710" t="e">
        <f>'Notes- SK Template'!#REF!</f>
        <v>#REF!</v>
      </c>
      <c r="AB1402" s="1710" t="e">
        <f>'Notes- SK Template'!#REF!</f>
        <v>#REF!</v>
      </c>
      <c r="AC1402" s="1710" t="e">
        <f>'Notes- SK Template'!#REF!</f>
        <v>#REF!</v>
      </c>
      <c r="AD1402" s="1710" t="e">
        <f>'Notes- SK Template'!#REF!</f>
        <v>#REF!</v>
      </c>
      <c r="AE1402" s="1710" t="e">
        <f>'Notes- SK Template'!#REF!</f>
        <v>#REF!</v>
      </c>
      <c r="AF1402" s="1710" t="e">
        <f>'Notes- SK Template'!#REF!</f>
        <v>#REF!</v>
      </c>
      <c r="AG1402" s="1710" t="e">
        <f>'Notes- SK Template'!#REF!</f>
        <v>#REF!</v>
      </c>
    </row>
    <row r="1403" spans="1:33" ht="18.75" customHeight="1">
      <c r="D1403" s="1687" t="e">
        <f>'Notes- SK Template'!#REF!</f>
        <v>#REF!</v>
      </c>
      <c r="E1403" s="1687" t="e">
        <f>'Notes- SK Template'!#REF!</f>
        <v>#REF!</v>
      </c>
      <c r="F1403" s="1687" t="e">
        <f>'Notes- SK Template'!#REF!</f>
        <v>#REF!</v>
      </c>
      <c r="G1403" s="1687" t="e">
        <f>'Notes- SK Template'!#REF!</f>
        <v>#REF!</v>
      </c>
      <c r="H1403" s="1687" t="e">
        <f>'Notes- SK Template'!#REF!</f>
        <v>#REF!</v>
      </c>
      <c r="I1403" s="1687" t="e">
        <f>'Notes- SK Template'!#REF!</f>
        <v>#REF!</v>
      </c>
      <c r="J1403" s="1687" t="e">
        <f>'Notes- SK Template'!#REF!</f>
        <v>#REF!</v>
      </c>
      <c r="K1403" s="1687" t="e">
        <f>'Notes- SK Template'!#REF!</f>
        <v>#REF!</v>
      </c>
      <c r="L1403" s="1687" t="e">
        <f>'Notes- SK Template'!#REF!</f>
        <v>#REF!</v>
      </c>
      <c r="M1403" s="1687" t="e">
        <f>'Notes- SK Template'!#REF!</f>
        <v>#REF!</v>
      </c>
      <c r="N1403" s="1687" t="e">
        <f>'Notes- SK Template'!#REF!</f>
        <v>#REF!</v>
      </c>
      <c r="O1403" s="1687" t="e">
        <f>'Notes- SK Template'!#REF!</f>
        <v>#REF!</v>
      </c>
      <c r="P1403" s="1687" t="e">
        <f>'Notes- SK Template'!#REF!</f>
        <v>#REF!</v>
      </c>
      <c r="Q1403" s="1687" t="e">
        <f>'Notes- SK Template'!#REF!</f>
        <v>#REF!</v>
      </c>
      <c r="R1403" s="1679" t="e">
        <f>'Notes- SK Template'!#REF!</f>
        <v>#REF!</v>
      </c>
      <c r="S1403" s="1679" t="e">
        <f>'Notes- SK Template'!#REF!</f>
        <v>#REF!</v>
      </c>
      <c r="T1403" s="1679" t="e">
        <f>'Notes- SK Template'!#REF!</f>
        <v>#REF!</v>
      </c>
      <c r="U1403" s="1679" t="e">
        <f>'Notes- SK Template'!#REF!</f>
        <v>#REF!</v>
      </c>
      <c r="V1403" s="1679" t="e">
        <f>'Notes- SK Template'!#REF!</f>
        <v>#REF!</v>
      </c>
      <c r="W1403" s="1679" t="e">
        <f>'Notes- SK Template'!#REF!</f>
        <v>#REF!</v>
      </c>
      <c r="X1403" s="1679" t="e">
        <f>'Notes- SK Template'!#REF!</f>
        <v>#REF!</v>
      </c>
      <c r="Y1403" s="1679" t="e">
        <f>'Notes- SK Template'!#REF!</f>
        <v>#REF!</v>
      </c>
      <c r="Z1403" s="1679" t="e">
        <f>'Notes- SK Template'!#REF!</f>
        <v>#REF!</v>
      </c>
      <c r="AA1403" s="1679" t="e">
        <f>'Notes- SK Template'!#REF!</f>
        <v>#REF!</v>
      </c>
      <c r="AB1403" s="1679" t="e">
        <f>'Notes- SK Template'!#REF!</f>
        <v>#REF!</v>
      </c>
      <c r="AC1403" s="1679" t="e">
        <f>'Notes- SK Template'!#REF!</f>
        <v>#REF!</v>
      </c>
      <c r="AD1403" s="1679" t="e">
        <f>'Notes- SK Template'!#REF!</f>
        <v>#REF!</v>
      </c>
      <c r="AE1403" s="1679" t="e">
        <f>'Notes- SK Template'!#REF!</f>
        <v>#REF!</v>
      </c>
      <c r="AF1403" s="1679" t="e">
        <f>'Notes- SK Template'!#REF!</f>
        <v>#REF!</v>
      </c>
      <c r="AG1403" s="1679" t="e">
        <f>'Notes- SK Template'!#REF!</f>
        <v>#REF!</v>
      </c>
    </row>
    <row r="1404" spans="1:33" ht="18.75" customHeight="1">
      <c r="D1404" s="1687" t="e">
        <f>'Notes- SK Template'!#REF!</f>
        <v>#REF!</v>
      </c>
      <c r="E1404" s="1687" t="e">
        <f>'Notes- SK Template'!#REF!</f>
        <v>#REF!</v>
      </c>
      <c r="F1404" s="1687" t="e">
        <f>'Notes- SK Template'!#REF!</f>
        <v>#REF!</v>
      </c>
      <c r="G1404" s="1687" t="e">
        <f>'Notes- SK Template'!#REF!</f>
        <v>#REF!</v>
      </c>
      <c r="H1404" s="1687" t="e">
        <f>'Notes- SK Template'!#REF!</f>
        <v>#REF!</v>
      </c>
      <c r="I1404" s="1687" t="e">
        <f>'Notes- SK Template'!#REF!</f>
        <v>#REF!</v>
      </c>
      <c r="J1404" s="1687" t="e">
        <f>'Notes- SK Template'!#REF!</f>
        <v>#REF!</v>
      </c>
      <c r="K1404" s="1687" t="e">
        <f>'Notes- SK Template'!#REF!</f>
        <v>#REF!</v>
      </c>
      <c r="L1404" s="1687" t="e">
        <f>'Notes- SK Template'!#REF!</f>
        <v>#REF!</v>
      </c>
      <c r="M1404" s="1687" t="e">
        <f>'Notes- SK Template'!#REF!</f>
        <v>#REF!</v>
      </c>
      <c r="N1404" s="1687" t="e">
        <f>'Notes- SK Template'!#REF!</f>
        <v>#REF!</v>
      </c>
      <c r="O1404" s="1687" t="e">
        <f>'Notes- SK Template'!#REF!</f>
        <v>#REF!</v>
      </c>
      <c r="P1404" s="1687" t="e">
        <f>'Notes- SK Template'!#REF!</f>
        <v>#REF!</v>
      </c>
      <c r="Q1404" s="1687" t="e">
        <f>'Notes- SK Template'!#REF!</f>
        <v>#REF!</v>
      </c>
      <c r="R1404" s="1679" t="e">
        <f>'Notes- SK Template'!#REF!</f>
        <v>#REF!</v>
      </c>
      <c r="S1404" s="1679" t="e">
        <f>'Notes- SK Template'!#REF!</f>
        <v>#REF!</v>
      </c>
      <c r="T1404" s="1679" t="e">
        <f>'Notes- SK Template'!#REF!</f>
        <v>#REF!</v>
      </c>
      <c r="U1404" s="1679" t="e">
        <f>'Notes- SK Template'!#REF!</f>
        <v>#REF!</v>
      </c>
      <c r="V1404" s="1679" t="e">
        <f>'Notes- SK Template'!#REF!</f>
        <v>#REF!</v>
      </c>
      <c r="W1404" s="1679" t="e">
        <f>'Notes- SK Template'!#REF!</f>
        <v>#REF!</v>
      </c>
      <c r="X1404" s="1679" t="e">
        <f>'Notes- SK Template'!#REF!</f>
        <v>#REF!</v>
      </c>
      <c r="Y1404" s="1679" t="e">
        <f>'Notes- SK Template'!#REF!</f>
        <v>#REF!</v>
      </c>
      <c r="Z1404" s="1679" t="e">
        <f>'Notes- SK Template'!#REF!</f>
        <v>#REF!</v>
      </c>
      <c r="AA1404" s="1679" t="e">
        <f>'Notes- SK Template'!#REF!</f>
        <v>#REF!</v>
      </c>
      <c r="AB1404" s="1679" t="e">
        <f>'Notes- SK Template'!#REF!</f>
        <v>#REF!</v>
      </c>
      <c r="AC1404" s="1679" t="e">
        <f>'Notes- SK Template'!#REF!</f>
        <v>#REF!</v>
      </c>
      <c r="AD1404" s="1679" t="e">
        <f>'Notes- SK Template'!#REF!</f>
        <v>#REF!</v>
      </c>
      <c r="AE1404" s="1679" t="e">
        <f>'Notes- SK Template'!#REF!</f>
        <v>#REF!</v>
      </c>
      <c r="AF1404" s="1679" t="e">
        <f>'Notes- SK Template'!#REF!</f>
        <v>#REF!</v>
      </c>
      <c r="AG1404" s="1679" t="e">
        <f>'Notes- SK Template'!#REF!</f>
        <v>#REF!</v>
      </c>
    </row>
    <row r="1405" spans="1:33" ht="18.75" customHeight="1">
      <c r="D1405" s="1687" t="e">
        <f>'Notes- SK Template'!#REF!</f>
        <v>#REF!</v>
      </c>
      <c r="E1405" s="1687" t="e">
        <f>'Notes- SK Template'!#REF!</f>
        <v>#REF!</v>
      </c>
      <c r="F1405" s="1687" t="e">
        <f>'Notes- SK Template'!#REF!</f>
        <v>#REF!</v>
      </c>
      <c r="G1405" s="1687" t="e">
        <f>'Notes- SK Template'!#REF!</f>
        <v>#REF!</v>
      </c>
      <c r="H1405" s="1687" t="e">
        <f>'Notes- SK Template'!#REF!</f>
        <v>#REF!</v>
      </c>
      <c r="I1405" s="1687" t="e">
        <f>'Notes- SK Template'!#REF!</f>
        <v>#REF!</v>
      </c>
      <c r="J1405" s="1687" t="e">
        <f>'Notes- SK Template'!#REF!</f>
        <v>#REF!</v>
      </c>
      <c r="K1405" s="1687" t="e">
        <f>'Notes- SK Template'!#REF!</f>
        <v>#REF!</v>
      </c>
      <c r="L1405" s="1687" t="e">
        <f>'Notes- SK Template'!#REF!</f>
        <v>#REF!</v>
      </c>
      <c r="M1405" s="1687" t="e">
        <f>'Notes- SK Template'!#REF!</f>
        <v>#REF!</v>
      </c>
      <c r="N1405" s="1687" t="e">
        <f>'Notes- SK Template'!#REF!</f>
        <v>#REF!</v>
      </c>
      <c r="O1405" s="1687" t="e">
        <f>'Notes- SK Template'!#REF!</f>
        <v>#REF!</v>
      </c>
      <c r="P1405" s="1687" t="e">
        <f>'Notes- SK Template'!#REF!</f>
        <v>#REF!</v>
      </c>
      <c r="Q1405" s="1687" t="e">
        <f>'Notes- SK Template'!#REF!</f>
        <v>#REF!</v>
      </c>
      <c r="R1405" s="1679" t="e">
        <f>'Notes- SK Template'!#REF!</f>
        <v>#REF!</v>
      </c>
      <c r="S1405" s="1679" t="e">
        <f>'Notes- SK Template'!#REF!</f>
        <v>#REF!</v>
      </c>
      <c r="T1405" s="1679" t="e">
        <f>'Notes- SK Template'!#REF!</f>
        <v>#REF!</v>
      </c>
      <c r="U1405" s="1679" t="e">
        <f>'Notes- SK Template'!#REF!</f>
        <v>#REF!</v>
      </c>
      <c r="V1405" s="1679" t="e">
        <f>'Notes- SK Template'!#REF!</f>
        <v>#REF!</v>
      </c>
      <c r="W1405" s="1679" t="e">
        <f>'Notes- SK Template'!#REF!</f>
        <v>#REF!</v>
      </c>
      <c r="X1405" s="1679" t="e">
        <f>'Notes- SK Template'!#REF!</f>
        <v>#REF!</v>
      </c>
      <c r="Y1405" s="1679" t="e">
        <f>'Notes- SK Template'!#REF!</f>
        <v>#REF!</v>
      </c>
      <c r="Z1405" s="1679" t="e">
        <f>'Notes- SK Template'!#REF!</f>
        <v>#REF!</v>
      </c>
      <c r="AA1405" s="1679" t="e">
        <f>'Notes- SK Template'!#REF!</f>
        <v>#REF!</v>
      </c>
      <c r="AB1405" s="1679" t="e">
        <f>'Notes- SK Template'!#REF!</f>
        <v>#REF!</v>
      </c>
      <c r="AC1405" s="1679" t="e">
        <f>'Notes- SK Template'!#REF!</f>
        <v>#REF!</v>
      </c>
      <c r="AD1405" s="1679" t="e">
        <f>'Notes- SK Template'!#REF!</f>
        <v>#REF!</v>
      </c>
      <c r="AE1405" s="1679" t="e">
        <f>'Notes- SK Template'!#REF!</f>
        <v>#REF!</v>
      </c>
      <c r="AF1405" s="1679" t="e">
        <f>'Notes- SK Template'!#REF!</f>
        <v>#REF!</v>
      </c>
      <c r="AG1405" s="1679" t="e">
        <f>'Notes- SK Template'!#REF!</f>
        <v>#REF!</v>
      </c>
    </row>
    <row r="1406" spans="1:33" ht="18.75" customHeight="1">
      <c r="D1406" s="1687" t="e">
        <f>'Notes- SK Template'!#REF!</f>
        <v>#REF!</v>
      </c>
      <c r="E1406" s="1687" t="e">
        <f>'Notes- SK Template'!#REF!</f>
        <v>#REF!</v>
      </c>
      <c r="F1406" s="1687" t="e">
        <f>'Notes- SK Template'!#REF!</f>
        <v>#REF!</v>
      </c>
      <c r="G1406" s="1687" t="e">
        <f>'Notes- SK Template'!#REF!</f>
        <v>#REF!</v>
      </c>
      <c r="H1406" s="1687" t="e">
        <f>'Notes- SK Template'!#REF!</f>
        <v>#REF!</v>
      </c>
      <c r="I1406" s="1687" t="e">
        <f>'Notes- SK Template'!#REF!</f>
        <v>#REF!</v>
      </c>
      <c r="J1406" s="1687" t="e">
        <f>'Notes- SK Template'!#REF!</f>
        <v>#REF!</v>
      </c>
      <c r="K1406" s="1687" t="e">
        <f>'Notes- SK Template'!#REF!</f>
        <v>#REF!</v>
      </c>
      <c r="L1406" s="1687" t="e">
        <f>'Notes- SK Template'!#REF!</f>
        <v>#REF!</v>
      </c>
      <c r="M1406" s="1687" t="e">
        <f>'Notes- SK Template'!#REF!</f>
        <v>#REF!</v>
      </c>
      <c r="N1406" s="1687" t="e">
        <f>'Notes- SK Template'!#REF!</f>
        <v>#REF!</v>
      </c>
      <c r="O1406" s="1687" t="e">
        <f>'Notes- SK Template'!#REF!</f>
        <v>#REF!</v>
      </c>
      <c r="P1406" s="1687" t="e">
        <f>'Notes- SK Template'!#REF!</f>
        <v>#REF!</v>
      </c>
      <c r="Q1406" s="1687" t="e">
        <f>'Notes- SK Template'!#REF!</f>
        <v>#REF!</v>
      </c>
      <c r="R1406" s="1679" t="e">
        <f>'Notes- SK Template'!#REF!</f>
        <v>#REF!</v>
      </c>
      <c r="S1406" s="1679" t="e">
        <f>'Notes- SK Template'!#REF!</f>
        <v>#REF!</v>
      </c>
      <c r="T1406" s="1679" t="e">
        <f>'Notes- SK Template'!#REF!</f>
        <v>#REF!</v>
      </c>
      <c r="U1406" s="1679" t="e">
        <f>'Notes- SK Template'!#REF!</f>
        <v>#REF!</v>
      </c>
      <c r="V1406" s="1679" t="e">
        <f>'Notes- SK Template'!#REF!</f>
        <v>#REF!</v>
      </c>
      <c r="W1406" s="1679" t="e">
        <f>'Notes- SK Template'!#REF!</f>
        <v>#REF!</v>
      </c>
      <c r="X1406" s="1679" t="e">
        <f>'Notes- SK Template'!#REF!</f>
        <v>#REF!</v>
      </c>
      <c r="Y1406" s="1679" t="e">
        <f>'Notes- SK Template'!#REF!</f>
        <v>#REF!</v>
      </c>
      <c r="Z1406" s="1679" t="e">
        <f>'Notes- SK Template'!#REF!</f>
        <v>#REF!</v>
      </c>
      <c r="AA1406" s="1679" t="e">
        <f>'Notes- SK Template'!#REF!</f>
        <v>#REF!</v>
      </c>
      <c r="AB1406" s="1679" t="e">
        <f>'Notes- SK Template'!#REF!</f>
        <v>#REF!</v>
      </c>
      <c r="AC1406" s="1679" t="e">
        <f>'Notes- SK Template'!#REF!</f>
        <v>#REF!</v>
      </c>
      <c r="AD1406" s="1679" t="e">
        <f>'Notes- SK Template'!#REF!</f>
        <v>#REF!</v>
      </c>
      <c r="AE1406" s="1679" t="e">
        <f>'Notes- SK Template'!#REF!</f>
        <v>#REF!</v>
      </c>
      <c r="AF1406" s="1679" t="e">
        <f>'Notes- SK Template'!#REF!</f>
        <v>#REF!</v>
      </c>
      <c r="AG1406" s="1679" t="e">
        <f>'Notes- SK Template'!#REF!</f>
        <v>#REF!</v>
      </c>
    </row>
    <row r="1407" spans="1:33" ht="18.75" customHeight="1">
      <c r="D1407" s="1687" t="e">
        <f>'Notes- SK Template'!#REF!</f>
        <v>#REF!</v>
      </c>
      <c r="E1407" s="1687" t="e">
        <f>'Notes- SK Template'!#REF!</f>
        <v>#REF!</v>
      </c>
      <c r="F1407" s="1687" t="e">
        <f>'Notes- SK Template'!#REF!</f>
        <v>#REF!</v>
      </c>
      <c r="G1407" s="1687" t="e">
        <f>'Notes- SK Template'!#REF!</f>
        <v>#REF!</v>
      </c>
      <c r="H1407" s="1687" t="e">
        <f>'Notes- SK Template'!#REF!</f>
        <v>#REF!</v>
      </c>
      <c r="I1407" s="1687" t="e">
        <f>'Notes- SK Template'!#REF!</f>
        <v>#REF!</v>
      </c>
      <c r="J1407" s="1687" t="e">
        <f>'Notes- SK Template'!#REF!</f>
        <v>#REF!</v>
      </c>
      <c r="K1407" s="1687" t="e">
        <f>'Notes- SK Template'!#REF!</f>
        <v>#REF!</v>
      </c>
      <c r="L1407" s="1687" t="e">
        <f>'Notes- SK Template'!#REF!</f>
        <v>#REF!</v>
      </c>
      <c r="M1407" s="1687" t="e">
        <f>'Notes- SK Template'!#REF!</f>
        <v>#REF!</v>
      </c>
      <c r="N1407" s="1687" t="e">
        <f>'Notes- SK Template'!#REF!</f>
        <v>#REF!</v>
      </c>
      <c r="O1407" s="1687" t="e">
        <f>'Notes- SK Template'!#REF!</f>
        <v>#REF!</v>
      </c>
      <c r="P1407" s="1687" t="e">
        <f>'Notes- SK Template'!#REF!</f>
        <v>#REF!</v>
      </c>
      <c r="Q1407" s="1687" t="e">
        <f>'Notes- SK Template'!#REF!</f>
        <v>#REF!</v>
      </c>
      <c r="R1407" s="1679" t="e">
        <f>'Notes- SK Template'!#REF!</f>
        <v>#REF!</v>
      </c>
      <c r="S1407" s="1679" t="e">
        <f>'Notes- SK Template'!#REF!</f>
        <v>#REF!</v>
      </c>
      <c r="T1407" s="1679" t="e">
        <f>'Notes- SK Template'!#REF!</f>
        <v>#REF!</v>
      </c>
      <c r="U1407" s="1679" t="e">
        <f>'Notes- SK Template'!#REF!</f>
        <v>#REF!</v>
      </c>
      <c r="V1407" s="1679" t="e">
        <f>'Notes- SK Template'!#REF!</f>
        <v>#REF!</v>
      </c>
      <c r="W1407" s="1679" t="e">
        <f>'Notes- SK Template'!#REF!</f>
        <v>#REF!</v>
      </c>
      <c r="X1407" s="1679" t="e">
        <f>'Notes- SK Template'!#REF!</f>
        <v>#REF!</v>
      </c>
      <c r="Y1407" s="1679" t="e">
        <f>'Notes- SK Template'!#REF!</f>
        <v>#REF!</v>
      </c>
      <c r="Z1407" s="1679" t="e">
        <f>'Notes- SK Template'!#REF!</f>
        <v>#REF!</v>
      </c>
      <c r="AA1407" s="1679" t="e">
        <f>'Notes- SK Template'!#REF!</f>
        <v>#REF!</v>
      </c>
      <c r="AB1407" s="1679" t="e">
        <f>'Notes- SK Template'!#REF!</f>
        <v>#REF!</v>
      </c>
      <c r="AC1407" s="1679" t="e">
        <f>'Notes- SK Template'!#REF!</f>
        <v>#REF!</v>
      </c>
      <c r="AD1407" s="1679" t="e">
        <f>'Notes- SK Template'!#REF!</f>
        <v>#REF!</v>
      </c>
      <c r="AE1407" s="1679" t="e">
        <f>'Notes- SK Template'!#REF!</f>
        <v>#REF!</v>
      </c>
      <c r="AF1407" s="1679" t="e">
        <f>'Notes- SK Template'!#REF!</f>
        <v>#REF!</v>
      </c>
      <c r="AG1407" s="1679" t="e">
        <f>'Notes- SK Template'!#REF!</f>
        <v>#REF!</v>
      </c>
    </row>
    <row r="1408" spans="1:33" ht="18.75" customHeight="1">
      <c r="D1408" s="1687" t="e">
        <f>'Notes- SK Template'!#REF!</f>
        <v>#REF!</v>
      </c>
      <c r="E1408" s="1687" t="e">
        <f>'Notes- SK Template'!#REF!</f>
        <v>#REF!</v>
      </c>
      <c r="F1408" s="1687" t="e">
        <f>'Notes- SK Template'!#REF!</f>
        <v>#REF!</v>
      </c>
      <c r="G1408" s="1687" t="e">
        <f>'Notes- SK Template'!#REF!</f>
        <v>#REF!</v>
      </c>
      <c r="H1408" s="1687" t="e">
        <f>'Notes- SK Template'!#REF!</f>
        <v>#REF!</v>
      </c>
      <c r="I1408" s="1687" t="e">
        <f>'Notes- SK Template'!#REF!</f>
        <v>#REF!</v>
      </c>
      <c r="J1408" s="1687" t="e">
        <f>'Notes- SK Template'!#REF!</f>
        <v>#REF!</v>
      </c>
      <c r="K1408" s="1687" t="e">
        <f>'Notes- SK Template'!#REF!</f>
        <v>#REF!</v>
      </c>
      <c r="L1408" s="1687" t="e">
        <f>'Notes- SK Template'!#REF!</f>
        <v>#REF!</v>
      </c>
      <c r="M1408" s="1687" t="e">
        <f>'Notes- SK Template'!#REF!</f>
        <v>#REF!</v>
      </c>
      <c r="N1408" s="1687" t="e">
        <f>'Notes- SK Template'!#REF!</f>
        <v>#REF!</v>
      </c>
      <c r="O1408" s="1687" t="e">
        <f>'Notes- SK Template'!#REF!</f>
        <v>#REF!</v>
      </c>
      <c r="P1408" s="1687" t="e">
        <f>'Notes- SK Template'!#REF!</f>
        <v>#REF!</v>
      </c>
      <c r="Q1408" s="1687" t="e">
        <f>'Notes- SK Template'!#REF!</f>
        <v>#REF!</v>
      </c>
      <c r="R1408" s="1679" t="e">
        <f>'Notes- SK Template'!#REF!</f>
        <v>#REF!</v>
      </c>
      <c r="S1408" s="1679" t="e">
        <f>'Notes- SK Template'!#REF!</f>
        <v>#REF!</v>
      </c>
      <c r="T1408" s="1679" t="e">
        <f>'Notes- SK Template'!#REF!</f>
        <v>#REF!</v>
      </c>
      <c r="U1408" s="1679" t="e">
        <f>'Notes- SK Template'!#REF!</f>
        <v>#REF!</v>
      </c>
      <c r="V1408" s="1679" t="e">
        <f>'Notes- SK Template'!#REF!</f>
        <v>#REF!</v>
      </c>
      <c r="W1408" s="1679" t="e">
        <f>'Notes- SK Template'!#REF!</f>
        <v>#REF!</v>
      </c>
      <c r="X1408" s="1679" t="e">
        <f>'Notes- SK Template'!#REF!</f>
        <v>#REF!</v>
      </c>
      <c r="Y1408" s="1679" t="e">
        <f>'Notes- SK Template'!#REF!</f>
        <v>#REF!</v>
      </c>
      <c r="Z1408" s="1679" t="e">
        <f>'Notes- SK Template'!#REF!</f>
        <v>#REF!</v>
      </c>
      <c r="AA1408" s="1679" t="e">
        <f>'Notes- SK Template'!#REF!</f>
        <v>#REF!</v>
      </c>
      <c r="AB1408" s="1679" t="e">
        <f>'Notes- SK Template'!#REF!</f>
        <v>#REF!</v>
      </c>
      <c r="AC1408" s="1679" t="e">
        <f>'Notes- SK Template'!#REF!</f>
        <v>#REF!</v>
      </c>
      <c r="AD1408" s="1679" t="e">
        <f>'Notes- SK Template'!#REF!</f>
        <v>#REF!</v>
      </c>
      <c r="AE1408" s="1679" t="e">
        <f>'Notes- SK Template'!#REF!</f>
        <v>#REF!</v>
      </c>
      <c r="AF1408" s="1679" t="e">
        <f>'Notes- SK Template'!#REF!</f>
        <v>#REF!</v>
      </c>
      <c r="AG1408" s="1679" t="e">
        <f>'Notes- SK Template'!#REF!</f>
        <v>#REF!</v>
      </c>
    </row>
    <row r="1409" spans="4:33" ht="18.75" customHeight="1">
      <c r="D1409" s="1687" t="e">
        <f>'Notes- SK Template'!#REF!</f>
        <v>#REF!</v>
      </c>
      <c r="E1409" s="1687" t="e">
        <f>'Notes- SK Template'!#REF!</f>
        <v>#REF!</v>
      </c>
      <c r="F1409" s="1687" t="e">
        <f>'Notes- SK Template'!#REF!</f>
        <v>#REF!</v>
      </c>
      <c r="G1409" s="1687" t="e">
        <f>'Notes- SK Template'!#REF!</f>
        <v>#REF!</v>
      </c>
      <c r="H1409" s="1687" t="e">
        <f>'Notes- SK Template'!#REF!</f>
        <v>#REF!</v>
      </c>
      <c r="I1409" s="1687" t="e">
        <f>'Notes- SK Template'!#REF!</f>
        <v>#REF!</v>
      </c>
      <c r="J1409" s="1687" t="e">
        <f>'Notes- SK Template'!#REF!</f>
        <v>#REF!</v>
      </c>
      <c r="K1409" s="1687" t="e">
        <f>'Notes- SK Template'!#REF!</f>
        <v>#REF!</v>
      </c>
      <c r="L1409" s="1687" t="e">
        <f>'Notes- SK Template'!#REF!</f>
        <v>#REF!</v>
      </c>
      <c r="M1409" s="1687" t="e">
        <f>'Notes- SK Template'!#REF!</f>
        <v>#REF!</v>
      </c>
      <c r="N1409" s="1687" t="e">
        <f>'Notes- SK Template'!#REF!</f>
        <v>#REF!</v>
      </c>
      <c r="O1409" s="1687" t="e">
        <f>'Notes- SK Template'!#REF!</f>
        <v>#REF!</v>
      </c>
      <c r="P1409" s="1687" t="e">
        <f>'Notes- SK Template'!#REF!</f>
        <v>#REF!</v>
      </c>
      <c r="Q1409" s="1687" t="e">
        <f>'Notes- SK Template'!#REF!</f>
        <v>#REF!</v>
      </c>
      <c r="R1409" s="1679" t="e">
        <f>'Notes- SK Template'!#REF!</f>
        <v>#REF!</v>
      </c>
      <c r="S1409" s="1679" t="e">
        <f>'Notes- SK Template'!#REF!</f>
        <v>#REF!</v>
      </c>
      <c r="T1409" s="1679" t="e">
        <f>'Notes- SK Template'!#REF!</f>
        <v>#REF!</v>
      </c>
      <c r="U1409" s="1679" t="e">
        <f>'Notes- SK Template'!#REF!</f>
        <v>#REF!</v>
      </c>
      <c r="V1409" s="1679" t="e">
        <f>'Notes- SK Template'!#REF!</f>
        <v>#REF!</v>
      </c>
      <c r="W1409" s="1679" t="e">
        <f>'Notes- SK Template'!#REF!</f>
        <v>#REF!</v>
      </c>
      <c r="X1409" s="1679" t="e">
        <f>'Notes- SK Template'!#REF!</f>
        <v>#REF!</v>
      </c>
      <c r="Y1409" s="1679" t="e">
        <f>'Notes- SK Template'!#REF!</f>
        <v>#REF!</v>
      </c>
      <c r="Z1409" s="1679" t="e">
        <f>'Notes- SK Template'!#REF!</f>
        <v>#REF!</v>
      </c>
      <c r="AA1409" s="1679" t="e">
        <f>'Notes- SK Template'!#REF!</f>
        <v>#REF!</v>
      </c>
      <c r="AB1409" s="1679" t="e">
        <f>'Notes- SK Template'!#REF!</f>
        <v>#REF!</v>
      </c>
      <c r="AC1409" s="1679" t="e">
        <f>'Notes- SK Template'!#REF!</f>
        <v>#REF!</v>
      </c>
      <c r="AD1409" s="1679" t="e">
        <f>'Notes- SK Template'!#REF!</f>
        <v>#REF!</v>
      </c>
      <c r="AE1409" s="1679" t="e">
        <f>'Notes- SK Template'!#REF!</f>
        <v>#REF!</v>
      </c>
      <c r="AF1409" s="1679" t="e">
        <f>'Notes- SK Template'!#REF!</f>
        <v>#REF!</v>
      </c>
      <c r="AG1409" s="1679" t="e">
        <f>'Notes- SK Template'!#REF!</f>
        <v>#REF!</v>
      </c>
    </row>
    <row r="1410" spans="4:33" ht="18.75" customHeight="1">
      <c r="D1410" s="1687" t="e">
        <f>'Notes- SK Template'!#REF!</f>
        <v>#REF!</v>
      </c>
      <c r="E1410" s="1687" t="e">
        <f>'Notes- SK Template'!#REF!</f>
        <v>#REF!</v>
      </c>
      <c r="F1410" s="1687" t="e">
        <f>'Notes- SK Template'!#REF!</f>
        <v>#REF!</v>
      </c>
      <c r="G1410" s="1687" t="e">
        <f>'Notes- SK Template'!#REF!</f>
        <v>#REF!</v>
      </c>
      <c r="H1410" s="1687" t="e">
        <f>'Notes- SK Template'!#REF!</f>
        <v>#REF!</v>
      </c>
      <c r="I1410" s="1687" t="e">
        <f>'Notes- SK Template'!#REF!</f>
        <v>#REF!</v>
      </c>
      <c r="J1410" s="1687" t="e">
        <f>'Notes- SK Template'!#REF!</f>
        <v>#REF!</v>
      </c>
      <c r="K1410" s="1687" t="e">
        <f>'Notes- SK Template'!#REF!</f>
        <v>#REF!</v>
      </c>
      <c r="L1410" s="1687" t="e">
        <f>'Notes- SK Template'!#REF!</f>
        <v>#REF!</v>
      </c>
      <c r="M1410" s="1687" t="e">
        <f>'Notes- SK Template'!#REF!</f>
        <v>#REF!</v>
      </c>
      <c r="N1410" s="1687" t="e">
        <f>'Notes- SK Template'!#REF!</f>
        <v>#REF!</v>
      </c>
      <c r="O1410" s="1687" t="e">
        <f>'Notes- SK Template'!#REF!</f>
        <v>#REF!</v>
      </c>
      <c r="P1410" s="1687" t="e">
        <f>'Notes- SK Template'!#REF!</f>
        <v>#REF!</v>
      </c>
      <c r="Q1410" s="1687" t="e">
        <f>'Notes- SK Template'!#REF!</f>
        <v>#REF!</v>
      </c>
      <c r="R1410" s="1679" t="e">
        <f>'Notes- SK Template'!#REF!</f>
        <v>#REF!</v>
      </c>
      <c r="S1410" s="1679" t="e">
        <f>'Notes- SK Template'!#REF!</f>
        <v>#REF!</v>
      </c>
      <c r="T1410" s="1679" t="e">
        <f>'Notes- SK Template'!#REF!</f>
        <v>#REF!</v>
      </c>
      <c r="U1410" s="1679" t="e">
        <f>'Notes- SK Template'!#REF!</f>
        <v>#REF!</v>
      </c>
      <c r="V1410" s="1679" t="e">
        <f>'Notes- SK Template'!#REF!</f>
        <v>#REF!</v>
      </c>
      <c r="W1410" s="1679" t="e">
        <f>'Notes- SK Template'!#REF!</f>
        <v>#REF!</v>
      </c>
      <c r="X1410" s="1679" t="e">
        <f>'Notes- SK Template'!#REF!</f>
        <v>#REF!</v>
      </c>
      <c r="Y1410" s="1679" t="e">
        <f>'Notes- SK Template'!#REF!</f>
        <v>#REF!</v>
      </c>
      <c r="Z1410" s="1679" t="e">
        <f>'Notes- SK Template'!#REF!</f>
        <v>#REF!</v>
      </c>
      <c r="AA1410" s="1679" t="e">
        <f>'Notes- SK Template'!#REF!</f>
        <v>#REF!</v>
      </c>
      <c r="AB1410" s="1679" t="e">
        <f>'Notes- SK Template'!#REF!</f>
        <v>#REF!</v>
      </c>
      <c r="AC1410" s="1679" t="e">
        <f>'Notes- SK Template'!#REF!</f>
        <v>#REF!</v>
      </c>
      <c r="AD1410" s="1679" t="e">
        <f>'Notes- SK Template'!#REF!</f>
        <v>#REF!</v>
      </c>
      <c r="AE1410" s="1679" t="e">
        <f>'Notes- SK Template'!#REF!</f>
        <v>#REF!</v>
      </c>
      <c r="AF1410" s="1679" t="e">
        <f>'Notes- SK Template'!#REF!</f>
        <v>#REF!</v>
      </c>
      <c r="AG1410" s="1679" t="e">
        <f>'Notes- SK Template'!#REF!</f>
        <v>#REF!</v>
      </c>
    </row>
    <row r="1411" spans="4:33" ht="18.75" customHeight="1" thickBot="1">
      <c r="D1411" s="2320" t="e">
        <f>'Notes- SK Template'!#REF!</f>
        <v>#REF!</v>
      </c>
      <c r="E1411" s="2320" t="e">
        <f>'Notes- SK Template'!#REF!</f>
        <v>#REF!</v>
      </c>
      <c r="F1411" s="2320" t="e">
        <f>'Notes- SK Template'!#REF!</f>
        <v>#REF!</v>
      </c>
      <c r="G1411" s="2320" t="e">
        <f>'Notes- SK Template'!#REF!</f>
        <v>#REF!</v>
      </c>
      <c r="H1411" s="2320" t="e">
        <f>'Notes- SK Template'!#REF!</f>
        <v>#REF!</v>
      </c>
      <c r="I1411" s="2320" t="e">
        <f>'Notes- SK Template'!#REF!</f>
        <v>#REF!</v>
      </c>
      <c r="J1411" s="2320" t="e">
        <f>'Notes- SK Template'!#REF!</f>
        <v>#REF!</v>
      </c>
      <c r="K1411" s="2320" t="e">
        <f>'Notes- SK Template'!#REF!</f>
        <v>#REF!</v>
      </c>
      <c r="L1411" s="2320" t="e">
        <f>'Notes- SK Template'!#REF!</f>
        <v>#REF!</v>
      </c>
      <c r="M1411" s="2320" t="e">
        <f>'Notes- SK Template'!#REF!</f>
        <v>#REF!</v>
      </c>
      <c r="N1411" s="2320" t="e">
        <f>'Notes- SK Template'!#REF!</f>
        <v>#REF!</v>
      </c>
      <c r="O1411" s="2320" t="e">
        <f>'Notes- SK Template'!#REF!</f>
        <v>#REF!</v>
      </c>
      <c r="P1411" s="2320" t="e">
        <f>'Notes- SK Template'!#REF!</f>
        <v>#REF!</v>
      </c>
      <c r="Q1411" s="2320" t="e">
        <f>'Notes- SK Template'!#REF!</f>
        <v>#REF!</v>
      </c>
      <c r="R1411" s="1680" t="e">
        <f>'Notes- SK Template'!#REF!</f>
        <v>#REF!</v>
      </c>
      <c r="S1411" s="1680" t="e">
        <f>'Notes- SK Template'!#REF!</f>
        <v>#REF!</v>
      </c>
      <c r="T1411" s="1680" t="e">
        <f>'Notes- SK Template'!#REF!</f>
        <v>#REF!</v>
      </c>
      <c r="U1411" s="1680" t="e">
        <f>'Notes- SK Template'!#REF!</f>
        <v>#REF!</v>
      </c>
      <c r="V1411" s="1680" t="e">
        <f>'Notes- SK Template'!#REF!</f>
        <v>#REF!</v>
      </c>
      <c r="W1411" s="1680" t="e">
        <f>'Notes- SK Template'!#REF!</f>
        <v>#REF!</v>
      </c>
      <c r="X1411" s="1680" t="e">
        <f>'Notes- SK Template'!#REF!</f>
        <v>#REF!</v>
      </c>
      <c r="Y1411" s="1680" t="e">
        <f>'Notes- SK Template'!#REF!</f>
        <v>#REF!</v>
      </c>
      <c r="Z1411" s="1680" t="e">
        <f>'Notes- SK Template'!#REF!</f>
        <v>#REF!</v>
      </c>
      <c r="AA1411" s="1680" t="e">
        <f>'Notes- SK Template'!#REF!</f>
        <v>#REF!</v>
      </c>
      <c r="AB1411" s="1680" t="e">
        <f>'Notes- SK Template'!#REF!</f>
        <v>#REF!</v>
      </c>
      <c r="AC1411" s="1680" t="e">
        <f>'Notes- SK Template'!#REF!</f>
        <v>#REF!</v>
      </c>
      <c r="AD1411" s="1680" t="e">
        <f>'Notes- SK Template'!#REF!</f>
        <v>#REF!</v>
      </c>
      <c r="AE1411" s="1680" t="e">
        <f>'Notes- SK Template'!#REF!</f>
        <v>#REF!</v>
      </c>
      <c r="AF1411" s="1680" t="e">
        <f>'Notes- SK Template'!#REF!</f>
        <v>#REF!</v>
      </c>
      <c r="AG1411" s="1680" t="e">
        <f>'Notes- SK Template'!#REF!</f>
        <v>#REF!</v>
      </c>
    </row>
    <row r="1415" spans="4:33" ht="14.25" customHeight="1">
      <c r="D1415" s="2530" t="s">
        <v>3129</v>
      </c>
      <c r="E1415" s="2530"/>
      <c r="F1415" s="2530"/>
      <c r="G1415" s="2530"/>
      <c r="H1415" s="2530"/>
      <c r="I1415" s="2530"/>
      <c r="J1415" s="2530"/>
      <c r="K1415" s="2530"/>
      <c r="L1415" s="2530"/>
      <c r="M1415" s="2530"/>
      <c r="N1415" s="2530"/>
      <c r="O1415" s="2530"/>
      <c r="P1415" s="2530"/>
      <c r="Q1415" s="2530"/>
      <c r="R1415" s="2530"/>
      <c r="S1415" s="2530"/>
      <c r="T1415" s="2530"/>
      <c r="U1415" s="2530"/>
      <c r="V1415" s="2530"/>
      <c r="W1415" s="2530"/>
      <c r="X1415" s="2530"/>
      <c r="Y1415" s="2530"/>
      <c r="Z1415" s="2530"/>
      <c r="AA1415" s="2530"/>
      <c r="AB1415" s="2530"/>
      <c r="AC1415" s="2530"/>
      <c r="AD1415" s="2530"/>
      <c r="AE1415" s="2530"/>
      <c r="AF1415" s="2530"/>
      <c r="AG1415" s="2530"/>
    </row>
    <row r="1416" spans="4:33" ht="14.25" customHeight="1" thickBot="1"/>
    <row r="1417" spans="4:33" ht="14.25" customHeight="1" thickBot="1">
      <c r="D1417" s="1705" t="s">
        <v>2433</v>
      </c>
      <c r="E1417" s="1705"/>
      <c r="F1417" s="1705"/>
      <c r="G1417" s="1705"/>
      <c r="H1417" s="1705"/>
      <c r="I1417" s="1705"/>
      <c r="J1417" s="1705"/>
      <c r="K1417" s="1705"/>
      <c r="L1417" s="1705"/>
      <c r="M1417" s="1705"/>
      <c r="N1417" s="1705" t="s">
        <v>1809</v>
      </c>
      <c r="O1417" s="1705"/>
      <c r="P1417" s="1705"/>
      <c r="Q1417" s="1705"/>
      <c r="R1417" s="1705"/>
      <c r="S1417" s="1705"/>
      <c r="T1417" s="1705"/>
      <c r="U1417" s="1705"/>
      <c r="V1417" s="1705"/>
      <c r="W1417" s="1705"/>
      <c r="X1417" s="1705"/>
      <c r="Y1417" s="1705"/>
      <c r="Z1417" s="1705"/>
      <c r="AA1417" s="1705"/>
      <c r="AB1417" s="1705"/>
      <c r="AC1417" s="1705"/>
      <c r="AD1417" s="1705"/>
      <c r="AE1417" s="1705"/>
      <c r="AF1417" s="1705"/>
      <c r="AG1417" s="1705"/>
    </row>
    <row r="1418" spans="4:33" ht="14.25" customHeight="1" thickBot="1">
      <c r="D1418" s="1705"/>
      <c r="E1418" s="1705"/>
      <c r="F1418" s="1705"/>
      <c r="G1418" s="1705"/>
      <c r="H1418" s="1705"/>
      <c r="I1418" s="1705"/>
      <c r="J1418" s="1705"/>
      <c r="K1418" s="1705"/>
      <c r="L1418" s="1705"/>
      <c r="M1418" s="1705"/>
      <c r="N1418" s="1706" t="s">
        <v>1946</v>
      </c>
      <c r="O1418" s="1706"/>
      <c r="P1418" s="1706"/>
      <c r="Q1418" s="1706"/>
      <c r="R1418" s="1706" t="s">
        <v>1947</v>
      </c>
      <c r="S1418" s="1706"/>
      <c r="T1418" s="1706"/>
      <c r="U1418" s="1706"/>
      <c r="V1418" s="1706" t="s">
        <v>1948</v>
      </c>
      <c r="W1418" s="1706"/>
      <c r="X1418" s="1706"/>
      <c r="Y1418" s="1706"/>
      <c r="Z1418" s="1706" t="s">
        <v>1949</v>
      </c>
      <c r="AA1418" s="1706"/>
      <c r="AB1418" s="1706"/>
      <c r="AC1418" s="1706"/>
      <c r="AD1418" s="1706" t="s">
        <v>1950</v>
      </c>
      <c r="AE1418" s="1706"/>
      <c r="AF1418" s="1706"/>
      <c r="AG1418" s="1706"/>
    </row>
    <row r="1419" spans="4:33" ht="14.25" customHeight="1">
      <c r="D1419" s="2188" t="s">
        <v>2370</v>
      </c>
      <c r="E1419" s="2188"/>
      <c r="F1419" s="2188"/>
      <c r="G1419" s="2188"/>
      <c r="H1419" s="2188"/>
      <c r="I1419" s="2188"/>
      <c r="J1419" s="2188"/>
      <c r="K1419" s="2188"/>
      <c r="L1419" s="2188"/>
      <c r="M1419" s="2188"/>
      <c r="N1419" s="1859" t="e">
        <f>'Notes- SK Template'!#REF!</f>
        <v>#REF!</v>
      </c>
      <c r="O1419" s="1859" t="e">
        <f>'Notes- SK Template'!#REF!</f>
        <v>#REF!</v>
      </c>
      <c r="P1419" s="1859" t="e">
        <f>'Notes- SK Template'!#REF!</f>
        <v>#REF!</v>
      </c>
      <c r="Q1419" s="1859" t="e">
        <f>'Notes- SK Template'!#REF!</f>
        <v>#REF!</v>
      </c>
      <c r="R1419" s="1859" t="e">
        <f>'Notes- SK Template'!#REF!</f>
        <v>#REF!</v>
      </c>
      <c r="S1419" s="1859" t="e">
        <f>'Notes- SK Template'!#REF!</f>
        <v>#REF!</v>
      </c>
      <c r="T1419" s="1859" t="e">
        <f>'Notes- SK Template'!#REF!</f>
        <v>#REF!</v>
      </c>
      <c r="U1419" s="1859" t="e">
        <f>'Notes- SK Template'!#REF!</f>
        <v>#REF!</v>
      </c>
      <c r="V1419" s="1859" t="e">
        <f>'Notes- SK Template'!#REF!</f>
        <v>#REF!</v>
      </c>
      <c r="W1419" s="1859" t="e">
        <f>'Notes- SK Template'!#REF!</f>
        <v>#REF!</v>
      </c>
      <c r="X1419" s="1859" t="e">
        <f>'Notes- SK Template'!#REF!</f>
        <v>#REF!</v>
      </c>
      <c r="Y1419" s="1859" t="e">
        <f>'Notes- SK Template'!#REF!</f>
        <v>#REF!</v>
      </c>
      <c r="Z1419" s="1859" t="e">
        <f>'Notes- SK Template'!#REF!</f>
        <v>#REF!</v>
      </c>
      <c r="AA1419" s="1859" t="e">
        <f>'Notes- SK Template'!#REF!</f>
        <v>#REF!</v>
      </c>
      <c r="AB1419" s="1859" t="e">
        <f>'Notes- SK Template'!#REF!</f>
        <v>#REF!</v>
      </c>
      <c r="AC1419" s="1859" t="e">
        <f>'Notes- SK Template'!#REF!</f>
        <v>#REF!</v>
      </c>
      <c r="AD1419" s="1888" t="e">
        <f>'Notes- SK Template'!#REF!</f>
        <v>#REF!</v>
      </c>
      <c r="AE1419" s="1888" t="e">
        <f>'Notes- SK Template'!#REF!</f>
        <v>#REF!</v>
      </c>
      <c r="AF1419" s="1888" t="e">
        <f>'Notes- SK Template'!#REF!</f>
        <v>#REF!</v>
      </c>
      <c r="AG1419" s="1888" t="e">
        <f>'Notes- SK Template'!#REF!</f>
        <v>#REF!</v>
      </c>
    </row>
    <row r="1420" spans="4:33" ht="14.25" customHeight="1">
      <c r="D1420" s="1681" t="s">
        <v>2371</v>
      </c>
      <c r="E1420" s="1681"/>
      <c r="F1420" s="1681"/>
      <c r="G1420" s="1681"/>
      <c r="H1420" s="1681"/>
      <c r="I1420" s="1681"/>
      <c r="J1420" s="1681"/>
      <c r="K1420" s="1681"/>
      <c r="L1420" s="1681"/>
      <c r="M1420" s="1681"/>
      <c r="N1420" s="1679" t="e">
        <f>'Notes- SK Template'!#REF!</f>
        <v>#REF!</v>
      </c>
      <c r="O1420" s="1679" t="e">
        <f>'Notes- SK Template'!#REF!</f>
        <v>#REF!</v>
      </c>
      <c r="P1420" s="1679" t="e">
        <f>'Notes- SK Template'!#REF!</f>
        <v>#REF!</v>
      </c>
      <c r="Q1420" s="1679" t="e">
        <f>'Notes- SK Template'!#REF!</f>
        <v>#REF!</v>
      </c>
      <c r="R1420" s="1679" t="e">
        <f>'Notes- SK Template'!#REF!</f>
        <v>#REF!</v>
      </c>
      <c r="S1420" s="1679" t="e">
        <f>'Notes- SK Template'!#REF!</f>
        <v>#REF!</v>
      </c>
      <c r="T1420" s="1679" t="e">
        <f>'Notes- SK Template'!#REF!</f>
        <v>#REF!</v>
      </c>
      <c r="U1420" s="1679" t="e">
        <f>'Notes- SK Template'!#REF!</f>
        <v>#REF!</v>
      </c>
      <c r="V1420" s="1679" t="e">
        <f>'Notes- SK Template'!#REF!</f>
        <v>#REF!</v>
      </c>
      <c r="W1420" s="1679" t="e">
        <f>'Notes- SK Template'!#REF!</f>
        <v>#REF!</v>
      </c>
      <c r="X1420" s="1679" t="e">
        <f>'Notes- SK Template'!#REF!</f>
        <v>#REF!</v>
      </c>
      <c r="Y1420" s="1679" t="e">
        <f>'Notes- SK Template'!#REF!</f>
        <v>#REF!</v>
      </c>
      <c r="Z1420" s="1679" t="e">
        <f>'Notes- SK Template'!#REF!</f>
        <v>#REF!</v>
      </c>
      <c r="AA1420" s="1679" t="e">
        <f>'Notes- SK Template'!#REF!</f>
        <v>#REF!</v>
      </c>
      <c r="AB1420" s="1679" t="e">
        <f>'Notes- SK Template'!#REF!</f>
        <v>#REF!</v>
      </c>
      <c r="AC1420" s="1679" t="e">
        <f>'Notes- SK Template'!#REF!</f>
        <v>#REF!</v>
      </c>
      <c r="AD1420" s="1773" t="e">
        <f>'Notes- SK Template'!#REF!</f>
        <v>#REF!</v>
      </c>
      <c r="AE1420" s="1773" t="e">
        <f>'Notes- SK Template'!#REF!</f>
        <v>#REF!</v>
      </c>
      <c r="AF1420" s="1773" t="e">
        <f>'Notes- SK Template'!#REF!</f>
        <v>#REF!</v>
      </c>
      <c r="AG1420" s="1773" t="e">
        <f>'Notes- SK Template'!#REF!</f>
        <v>#REF!</v>
      </c>
    </row>
    <row r="1421" spans="4:33" ht="14.25" customHeight="1">
      <c r="D1421" s="1681" t="s">
        <v>2372</v>
      </c>
      <c r="E1421" s="1681"/>
      <c r="F1421" s="1681"/>
      <c r="G1421" s="1681"/>
      <c r="H1421" s="1681"/>
      <c r="I1421" s="1681"/>
      <c r="J1421" s="1681"/>
      <c r="K1421" s="1681"/>
      <c r="L1421" s="1681"/>
      <c r="M1421" s="1681"/>
      <c r="N1421" s="1679" t="e">
        <f>'Notes- SK Template'!#REF!</f>
        <v>#REF!</v>
      </c>
      <c r="O1421" s="1679" t="e">
        <f>'Notes- SK Template'!#REF!</f>
        <v>#REF!</v>
      </c>
      <c r="P1421" s="1679" t="e">
        <f>'Notes- SK Template'!#REF!</f>
        <v>#REF!</v>
      </c>
      <c r="Q1421" s="1679" t="e">
        <f>'Notes- SK Template'!#REF!</f>
        <v>#REF!</v>
      </c>
      <c r="R1421" s="1679" t="e">
        <f>'Notes- SK Template'!#REF!</f>
        <v>#REF!</v>
      </c>
      <c r="S1421" s="1679" t="e">
        <f>'Notes- SK Template'!#REF!</f>
        <v>#REF!</v>
      </c>
      <c r="T1421" s="1679" t="e">
        <f>'Notes- SK Template'!#REF!</f>
        <v>#REF!</v>
      </c>
      <c r="U1421" s="1679" t="e">
        <f>'Notes- SK Template'!#REF!</f>
        <v>#REF!</v>
      </c>
      <c r="V1421" s="1679" t="e">
        <f>'Notes- SK Template'!#REF!</f>
        <v>#REF!</v>
      </c>
      <c r="W1421" s="1679" t="e">
        <f>'Notes- SK Template'!#REF!</f>
        <v>#REF!</v>
      </c>
      <c r="X1421" s="1679" t="e">
        <f>'Notes- SK Template'!#REF!</f>
        <v>#REF!</v>
      </c>
      <c r="Y1421" s="1679" t="e">
        <f>'Notes- SK Template'!#REF!</f>
        <v>#REF!</v>
      </c>
      <c r="Z1421" s="1679" t="e">
        <f>'Notes- SK Template'!#REF!</f>
        <v>#REF!</v>
      </c>
      <c r="AA1421" s="1679" t="e">
        <f>'Notes- SK Template'!#REF!</f>
        <v>#REF!</v>
      </c>
      <c r="AB1421" s="1679" t="e">
        <f>'Notes- SK Template'!#REF!</f>
        <v>#REF!</v>
      </c>
      <c r="AC1421" s="1679" t="e">
        <f>'Notes- SK Template'!#REF!</f>
        <v>#REF!</v>
      </c>
      <c r="AD1421" s="1773" t="e">
        <f>'Notes- SK Template'!#REF!</f>
        <v>#REF!</v>
      </c>
      <c r="AE1421" s="1773" t="e">
        <f>'Notes- SK Template'!#REF!</f>
        <v>#REF!</v>
      </c>
      <c r="AF1421" s="1773" t="e">
        <f>'Notes- SK Template'!#REF!</f>
        <v>#REF!</v>
      </c>
      <c r="AG1421" s="1773" t="e">
        <f>'Notes- SK Template'!#REF!</f>
        <v>#REF!</v>
      </c>
    </row>
    <row r="1422" spans="4:33" ht="14.25" customHeight="1">
      <c r="D1422" s="1681" t="s">
        <v>2373</v>
      </c>
      <c r="E1422" s="1681"/>
      <c r="F1422" s="1681"/>
      <c r="G1422" s="1681"/>
      <c r="H1422" s="1681"/>
      <c r="I1422" s="1681"/>
      <c r="J1422" s="1681"/>
      <c r="K1422" s="1681"/>
      <c r="L1422" s="1681"/>
      <c r="M1422" s="1681"/>
      <c r="N1422" s="1679" t="e">
        <f>'Notes- SK Template'!#REF!</f>
        <v>#REF!</v>
      </c>
      <c r="O1422" s="1679" t="e">
        <f>'Notes- SK Template'!#REF!</f>
        <v>#REF!</v>
      </c>
      <c r="P1422" s="1679" t="e">
        <f>'Notes- SK Template'!#REF!</f>
        <v>#REF!</v>
      </c>
      <c r="Q1422" s="1679" t="e">
        <f>'Notes- SK Template'!#REF!</f>
        <v>#REF!</v>
      </c>
      <c r="R1422" s="1679" t="e">
        <f>'Notes- SK Template'!#REF!</f>
        <v>#REF!</v>
      </c>
      <c r="S1422" s="1679" t="e">
        <f>'Notes- SK Template'!#REF!</f>
        <v>#REF!</v>
      </c>
      <c r="T1422" s="1679" t="e">
        <f>'Notes- SK Template'!#REF!</f>
        <v>#REF!</v>
      </c>
      <c r="U1422" s="1679" t="e">
        <f>'Notes- SK Template'!#REF!</f>
        <v>#REF!</v>
      </c>
      <c r="V1422" s="1679" t="e">
        <f>'Notes- SK Template'!#REF!</f>
        <v>#REF!</v>
      </c>
      <c r="W1422" s="1679" t="e">
        <f>'Notes- SK Template'!#REF!</f>
        <v>#REF!</v>
      </c>
      <c r="X1422" s="1679" t="e">
        <f>'Notes- SK Template'!#REF!</f>
        <v>#REF!</v>
      </c>
      <c r="Y1422" s="1679" t="e">
        <f>'Notes- SK Template'!#REF!</f>
        <v>#REF!</v>
      </c>
      <c r="Z1422" s="1679" t="e">
        <f>'Notes- SK Template'!#REF!</f>
        <v>#REF!</v>
      </c>
      <c r="AA1422" s="1679" t="e">
        <f>'Notes- SK Template'!#REF!</f>
        <v>#REF!</v>
      </c>
      <c r="AB1422" s="1679" t="e">
        <f>'Notes- SK Template'!#REF!</f>
        <v>#REF!</v>
      </c>
      <c r="AC1422" s="1679" t="e">
        <f>'Notes- SK Template'!#REF!</f>
        <v>#REF!</v>
      </c>
      <c r="AD1422" s="1773" t="e">
        <f>'Notes- SK Template'!#REF!</f>
        <v>#REF!</v>
      </c>
      <c r="AE1422" s="1773" t="e">
        <f>'Notes- SK Template'!#REF!</f>
        <v>#REF!</v>
      </c>
      <c r="AF1422" s="1773" t="e">
        <f>'Notes- SK Template'!#REF!</f>
        <v>#REF!</v>
      </c>
      <c r="AG1422" s="1773" t="e">
        <f>'Notes- SK Template'!#REF!</f>
        <v>#REF!</v>
      </c>
    </row>
    <row r="1423" spans="4:33" ht="14.25" customHeight="1">
      <c r="D1423" s="1681" t="s">
        <v>2374</v>
      </c>
      <c r="E1423" s="1681"/>
      <c r="F1423" s="1681"/>
      <c r="G1423" s="1681"/>
      <c r="H1423" s="1681"/>
      <c r="I1423" s="1681"/>
      <c r="J1423" s="1681"/>
      <c r="K1423" s="1681"/>
      <c r="L1423" s="1681"/>
      <c r="M1423" s="1681"/>
      <c r="N1423" s="1679" t="e">
        <f>'Notes- SK Template'!#REF!</f>
        <v>#REF!</v>
      </c>
      <c r="O1423" s="1679" t="e">
        <f>'Notes- SK Template'!#REF!</f>
        <v>#REF!</v>
      </c>
      <c r="P1423" s="1679" t="e">
        <f>'Notes- SK Template'!#REF!</f>
        <v>#REF!</v>
      </c>
      <c r="Q1423" s="1679" t="e">
        <f>'Notes- SK Template'!#REF!</f>
        <v>#REF!</v>
      </c>
      <c r="R1423" s="1679" t="e">
        <f>'Notes- SK Template'!#REF!</f>
        <v>#REF!</v>
      </c>
      <c r="S1423" s="1679" t="e">
        <f>'Notes- SK Template'!#REF!</f>
        <v>#REF!</v>
      </c>
      <c r="T1423" s="1679" t="e">
        <f>'Notes- SK Template'!#REF!</f>
        <v>#REF!</v>
      </c>
      <c r="U1423" s="1679" t="e">
        <f>'Notes- SK Template'!#REF!</f>
        <v>#REF!</v>
      </c>
      <c r="V1423" s="1679" t="e">
        <f>'Notes- SK Template'!#REF!</f>
        <v>#REF!</v>
      </c>
      <c r="W1423" s="1679" t="e">
        <f>'Notes- SK Template'!#REF!</f>
        <v>#REF!</v>
      </c>
      <c r="X1423" s="1679" t="e">
        <f>'Notes- SK Template'!#REF!</f>
        <v>#REF!</v>
      </c>
      <c r="Y1423" s="1679" t="e">
        <f>'Notes- SK Template'!#REF!</f>
        <v>#REF!</v>
      </c>
      <c r="Z1423" s="1679" t="e">
        <f>'Notes- SK Template'!#REF!</f>
        <v>#REF!</v>
      </c>
      <c r="AA1423" s="1679" t="e">
        <f>'Notes- SK Template'!#REF!</f>
        <v>#REF!</v>
      </c>
      <c r="AB1423" s="1679" t="e">
        <f>'Notes- SK Template'!#REF!</f>
        <v>#REF!</v>
      </c>
      <c r="AC1423" s="1679" t="e">
        <f>'Notes- SK Template'!#REF!</f>
        <v>#REF!</v>
      </c>
      <c r="AD1423" s="1773" t="e">
        <f>'Notes- SK Template'!#REF!</f>
        <v>#REF!</v>
      </c>
      <c r="AE1423" s="1773" t="e">
        <f>'Notes- SK Template'!#REF!</f>
        <v>#REF!</v>
      </c>
      <c r="AF1423" s="1773" t="e">
        <f>'Notes- SK Template'!#REF!</f>
        <v>#REF!</v>
      </c>
      <c r="AG1423" s="1773" t="e">
        <f>'Notes- SK Template'!#REF!</f>
        <v>#REF!</v>
      </c>
    </row>
    <row r="1424" spans="4:33" ht="14.25" customHeight="1">
      <c r="D1424" s="1681" t="s">
        <v>2375</v>
      </c>
      <c r="E1424" s="1681"/>
      <c r="F1424" s="1681"/>
      <c r="G1424" s="1681"/>
      <c r="H1424" s="1681"/>
      <c r="I1424" s="1681"/>
      <c r="J1424" s="1681"/>
      <c r="K1424" s="1681"/>
      <c r="L1424" s="1681"/>
      <c r="M1424" s="1681"/>
      <c r="N1424" s="1679" t="e">
        <f>'Notes- SK Template'!#REF!</f>
        <v>#REF!</v>
      </c>
      <c r="O1424" s="1679" t="e">
        <f>'Notes- SK Template'!#REF!</f>
        <v>#REF!</v>
      </c>
      <c r="P1424" s="1679" t="e">
        <f>'Notes- SK Template'!#REF!</f>
        <v>#REF!</v>
      </c>
      <c r="Q1424" s="1679" t="e">
        <f>'Notes- SK Template'!#REF!</f>
        <v>#REF!</v>
      </c>
      <c r="R1424" s="1679" t="e">
        <f>'Notes- SK Template'!#REF!</f>
        <v>#REF!</v>
      </c>
      <c r="S1424" s="1679" t="e">
        <f>'Notes- SK Template'!#REF!</f>
        <v>#REF!</v>
      </c>
      <c r="T1424" s="1679" t="e">
        <f>'Notes- SK Template'!#REF!</f>
        <v>#REF!</v>
      </c>
      <c r="U1424" s="1679" t="e">
        <f>'Notes- SK Template'!#REF!</f>
        <v>#REF!</v>
      </c>
      <c r="V1424" s="1679" t="e">
        <f>'Notes- SK Template'!#REF!</f>
        <v>#REF!</v>
      </c>
      <c r="W1424" s="1679" t="e">
        <f>'Notes- SK Template'!#REF!</f>
        <v>#REF!</v>
      </c>
      <c r="X1424" s="1679" t="e">
        <f>'Notes- SK Template'!#REF!</f>
        <v>#REF!</v>
      </c>
      <c r="Y1424" s="1679" t="e">
        <f>'Notes- SK Template'!#REF!</f>
        <v>#REF!</v>
      </c>
      <c r="Z1424" s="1679" t="e">
        <f>'Notes- SK Template'!#REF!</f>
        <v>#REF!</v>
      </c>
      <c r="AA1424" s="1679" t="e">
        <f>'Notes- SK Template'!#REF!</f>
        <v>#REF!</v>
      </c>
      <c r="AB1424" s="1679" t="e">
        <f>'Notes- SK Template'!#REF!</f>
        <v>#REF!</v>
      </c>
      <c r="AC1424" s="1679" t="e">
        <f>'Notes- SK Template'!#REF!</f>
        <v>#REF!</v>
      </c>
      <c r="AD1424" s="1773" t="e">
        <f>'Notes- SK Template'!#REF!</f>
        <v>#REF!</v>
      </c>
      <c r="AE1424" s="1773" t="e">
        <f>'Notes- SK Template'!#REF!</f>
        <v>#REF!</v>
      </c>
      <c r="AF1424" s="1773" t="e">
        <f>'Notes- SK Template'!#REF!</f>
        <v>#REF!</v>
      </c>
      <c r="AG1424" s="1773" t="e">
        <f>'Notes- SK Template'!#REF!</f>
        <v>#REF!</v>
      </c>
    </row>
    <row r="1425" spans="4:33" ht="24.75" customHeight="1">
      <c r="D1425" s="1681" t="s">
        <v>2376</v>
      </c>
      <c r="E1425" s="1681"/>
      <c r="F1425" s="1681"/>
      <c r="G1425" s="1681"/>
      <c r="H1425" s="1681"/>
      <c r="I1425" s="1681"/>
      <c r="J1425" s="1681"/>
      <c r="K1425" s="1681"/>
      <c r="L1425" s="1681"/>
      <c r="M1425" s="1681"/>
      <c r="N1425" s="1679" t="e">
        <f>'Notes- SK Template'!#REF!</f>
        <v>#REF!</v>
      </c>
      <c r="O1425" s="1679" t="e">
        <f>'Notes- SK Template'!#REF!</f>
        <v>#REF!</v>
      </c>
      <c r="P1425" s="1679" t="e">
        <f>'Notes- SK Template'!#REF!</f>
        <v>#REF!</v>
      </c>
      <c r="Q1425" s="1679" t="e">
        <f>'Notes- SK Template'!#REF!</f>
        <v>#REF!</v>
      </c>
      <c r="R1425" s="1679" t="e">
        <f>'Notes- SK Template'!#REF!</f>
        <v>#REF!</v>
      </c>
      <c r="S1425" s="1679" t="e">
        <f>'Notes- SK Template'!#REF!</f>
        <v>#REF!</v>
      </c>
      <c r="T1425" s="1679" t="e">
        <f>'Notes- SK Template'!#REF!</f>
        <v>#REF!</v>
      </c>
      <c r="U1425" s="1679" t="e">
        <f>'Notes- SK Template'!#REF!</f>
        <v>#REF!</v>
      </c>
      <c r="V1425" s="1679" t="e">
        <f>'Notes- SK Template'!#REF!</f>
        <v>#REF!</v>
      </c>
      <c r="W1425" s="1679" t="e">
        <f>'Notes- SK Template'!#REF!</f>
        <v>#REF!</v>
      </c>
      <c r="X1425" s="1679" t="e">
        <f>'Notes- SK Template'!#REF!</f>
        <v>#REF!</v>
      </c>
      <c r="Y1425" s="1679" t="e">
        <f>'Notes- SK Template'!#REF!</f>
        <v>#REF!</v>
      </c>
      <c r="Z1425" s="1679" t="e">
        <f>'Notes- SK Template'!#REF!</f>
        <v>#REF!</v>
      </c>
      <c r="AA1425" s="1679" t="e">
        <f>'Notes- SK Template'!#REF!</f>
        <v>#REF!</v>
      </c>
      <c r="AB1425" s="1679" t="e">
        <f>'Notes- SK Template'!#REF!</f>
        <v>#REF!</v>
      </c>
      <c r="AC1425" s="1679" t="e">
        <f>'Notes- SK Template'!#REF!</f>
        <v>#REF!</v>
      </c>
      <c r="AD1425" s="1773" t="e">
        <f>'Notes- SK Template'!#REF!</f>
        <v>#REF!</v>
      </c>
      <c r="AE1425" s="1773" t="e">
        <f>'Notes- SK Template'!#REF!</f>
        <v>#REF!</v>
      </c>
      <c r="AF1425" s="1773" t="e">
        <f>'Notes- SK Template'!#REF!</f>
        <v>#REF!</v>
      </c>
      <c r="AG1425" s="1773" t="e">
        <f>'Notes- SK Template'!#REF!</f>
        <v>#REF!</v>
      </c>
    </row>
    <row r="1426" spans="4:33" ht="15.75" customHeight="1">
      <c r="D1426" s="2531" t="s">
        <v>2443</v>
      </c>
      <c r="E1426" s="2532"/>
      <c r="F1426" s="2532"/>
      <c r="G1426" s="2532"/>
      <c r="H1426" s="2532"/>
      <c r="I1426" s="2532"/>
      <c r="J1426" s="2532"/>
      <c r="K1426" s="2532"/>
      <c r="L1426" s="2532"/>
      <c r="M1426" s="2532"/>
      <c r="N1426" s="1679" t="e">
        <f>'Notes- SK Template'!#REF!</f>
        <v>#REF!</v>
      </c>
      <c r="O1426" s="1679" t="e">
        <f>'Notes- SK Template'!#REF!</f>
        <v>#REF!</v>
      </c>
      <c r="P1426" s="1679" t="e">
        <f>'Notes- SK Template'!#REF!</f>
        <v>#REF!</v>
      </c>
      <c r="Q1426" s="1679" t="e">
        <f>'Notes- SK Template'!#REF!</f>
        <v>#REF!</v>
      </c>
      <c r="R1426" s="1679" t="e">
        <f>'Notes- SK Template'!#REF!</f>
        <v>#REF!</v>
      </c>
      <c r="S1426" s="1679" t="e">
        <f>'Notes- SK Template'!#REF!</f>
        <v>#REF!</v>
      </c>
      <c r="T1426" s="1679" t="e">
        <f>'Notes- SK Template'!#REF!</f>
        <v>#REF!</v>
      </c>
      <c r="U1426" s="1679" t="e">
        <f>'Notes- SK Template'!#REF!</f>
        <v>#REF!</v>
      </c>
      <c r="V1426" s="1679" t="e">
        <f>'Notes- SK Template'!#REF!</f>
        <v>#REF!</v>
      </c>
      <c r="W1426" s="1679" t="e">
        <f>'Notes- SK Template'!#REF!</f>
        <v>#REF!</v>
      </c>
      <c r="X1426" s="1679" t="e">
        <f>'Notes- SK Template'!#REF!</f>
        <v>#REF!</v>
      </c>
      <c r="Y1426" s="1679" t="e">
        <f>'Notes- SK Template'!#REF!</f>
        <v>#REF!</v>
      </c>
      <c r="Z1426" s="1679" t="e">
        <f>'Notes- SK Template'!#REF!</f>
        <v>#REF!</v>
      </c>
      <c r="AA1426" s="1679" t="e">
        <f>'Notes- SK Template'!#REF!</f>
        <v>#REF!</v>
      </c>
      <c r="AB1426" s="1679" t="e">
        <f>'Notes- SK Template'!#REF!</f>
        <v>#REF!</v>
      </c>
      <c r="AC1426" s="1679" t="e">
        <f>'Notes- SK Template'!#REF!</f>
        <v>#REF!</v>
      </c>
      <c r="AD1426" s="1773" t="e">
        <f>'Notes- SK Template'!#REF!</f>
        <v>#REF!</v>
      </c>
      <c r="AE1426" s="1773" t="e">
        <f>'Notes- SK Template'!#REF!</f>
        <v>#REF!</v>
      </c>
      <c r="AF1426" s="1773" t="e">
        <f>'Notes- SK Template'!#REF!</f>
        <v>#REF!</v>
      </c>
      <c r="AG1426" s="1773" t="e">
        <f>'Notes- SK Template'!#REF!</f>
        <v>#REF!</v>
      </c>
    </row>
    <row r="1427" spans="4:33" ht="14.25" customHeight="1">
      <c r="D1427" s="1681" t="s">
        <v>2377</v>
      </c>
      <c r="E1427" s="1681"/>
      <c r="F1427" s="1681"/>
      <c r="G1427" s="1681"/>
      <c r="H1427" s="1681"/>
      <c r="I1427" s="1681"/>
      <c r="J1427" s="1681"/>
      <c r="K1427" s="1681"/>
      <c r="L1427" s="1681"/>
      <c r="M1427" s="1681"/>
      <c r="N1427" s="1679" t="e">
        <f>'Notes- SK Template'!#REF!</f>
        <v>#REF!</v>
      </c>
      <c r="O1427" s="1679" t="e">
        <f>'Notes- SK Template'!#REF!</f>
        <v>#REF!</v>
      </c>
      <c r="P1427" s="1679" t="e">
        <f>'Notes- SK Template'!#REF!</f>
        <v>#REF!</v>
      </c>
      <c r="Q1427" s="1679" t="e">
        <f>'Notes- SK Template'!#REF!</f>
        <v>#REF!</v>
      </c>
      <c r="R1427" s="1679" t="e">
        <f>'Notes- SK Template'!#REF!</f>
        <v>#REF!</v>
      </c>
      <c r="S1427" s="1679" t="e">
        <f>'Notes- SK Template'!#REF!</f>
        <v>#REF!</v>
      </c>
      <c r="T1427" s="1679" t="e">
        <f>'Notes- SK Template'!#REF!</f>
        <v>#REF!</v>
      </c>
      <c r="U1427" s="1679" t="e">
        <f>'Notes- SK Template'!#REF!</f>
        <v>#REF!</v>
      </c>
      <c r="V1427" s="1679" t="e">
        <f>'Notes- SK Template'!#REF!</f>
        <v>#REF!</v>
      </c>
      <c r="W1427" s="1679" t="e">
        <f>'Notes- SK Template'!#REF!</f>
        <v>#REF!</v>
      </c>
      <c r="X1427" s="1679" t="e">
        <f>'Notes- SK Template'!#REF!</f>
        <v>#REF!</v>
      </c>
      <c r="Y1427" s="1679" t="e">
        <f>'Notes- SK Template'!#REF!</f>
        <v>#REF!</v>
      </c>
      <c r="Z1427" s="1679" t="e">
        <f>'Notes- SK Template'!#REF!</f>
        <v>#REF!</v>
      </c>
      <c r="AA1427" s="1679" t="e">
        <f>'Notes- SK Template'!#REF!</f>
        <v>#REF!</v>
      </c>
      <c r="AB1427" s="1679" t="e">
        <f>'Notes- SK Template'!#REF!</f>
        <v>#REF!</v>
      </c>
      <c r="AC1427" s="1679" t="e">
        <f>'Notes- SK Template'!#REF!</f>
        <v>#REF!</v>
      </c>
      <c r="AD1427" s="1773" t="e">
        <f>'Notes- SK Template'!#REF!</f>
        <v>#REF!</v>
      </c>
      <c r="AE1427" s="1773" t="e">
        <f>'Notes- SK Template'!#REF!</f>
        <v>#REF!</v>
      </c>
      <c r="AF1427" s="1773" t="e">
        <f>'Notes- SK Template'!#REF!</f>
        <v>#REF!</v>
      </c>
      <c r="AG1427" s="1773" t="e">
        <f>'Notes- SK Template'!#REF!</f>
        <v>#REF!</v>
      </c>
    </row>
    <row r="1428" spans="4:33" ht="14.25" customHeight="1">
      <c r="D1428" s="1681" t="s">
        <v>2378</v>
      </c>
      <c r="E1428" s="1681"/>
      <c r="F1428" s="1681"/>
      <c r="G1428" s="1681"/>
      <c r="H1428" s="1681"/>
      <c r="I1428" s="1681"/>
      <c r="J1428" s="1681"/>
      <c r="K1428" s="1681"/>
      <c r="L1428" s="1681"/>
      <c r="M1428" s="1681"/>
      <c r="N1428" s="1679" t="e">
        <f>'Notes- SK Template'!#REF!</f>
        <v>#REF!</v>
      </c>
      <c r="O1428" s="1679" t="e">
        <f>'Notes- SK Template'!#REF!</f>
        <v>#REF!</v>
      </c>
      <c r="P1428" s="1679" t="e">
        <f>'Notes- SK Template'!#REF!</f>
        <v>#REF!</v>
      </c>
      <c r="Q1428" s="1679" t="e">
        <f>'Notes- SK Template'!#REF!</f>
        <v>#REF!</v>
      </c>
      <c r="R1428" s="1679" t="e">
        <f>'Notes- SK Template'!#REF!</f>
        <v>#REF!</v>
      </c>
      <c r="S1428" s="1679" t="e">
        <f>'Notes- SK Template'!#REF!</f>
        <v>#REF!</v>
      </c>
      <c r="T1428" s="1679" t="e">
        <f>'Notes- SK Template'!#REF!</f>
        <v>#REF!</v>
      </c>
      <c r="U1428" s="1679" t="e">
        <f>'Notes- SK Template'!#REF!</f>
        <v>#REF!</v>
      </c>
      <c r="V1428" s="1679" t="e">
        <f>'Notes- SK Template'!#REF!</f>
        <v>#REF!</v>
      </c>
      <c r="W1428" s="1679" t="e">
        <f>'Notes- SK Template'!#REF!</f>
        <v>#REF!</v>
      </c>
      <c r="X1428" s="1679" t="e">
        <f>'Notes- SK Template'!#REF!</f>
        <v>#REF!</v>
      </c>
      <c r="Y1428" s="1679" t="e">
        <f>'Notes- SK Template'!#REF!</f>
        <v>#REF!</v>
      </c>
      <c r="Z1428" s="1679" t="e">
        <f>'Notes- SK Template'!#REF!</f>
        <v>#REF!</v>
      </c>
      <c r="AA1428" s="1679" t="e">
        <f>'Notes- SK Template'!#REF!</f>
        <v>#REF!</v>
      </c>
      <c r="AB1428" s="1679" t="e">
        <f>'Notes- SK Template'!#REF!</f>
        <v>#REF!</v>
      </c>
      <c r="AC1428" s="1679" t="e">
        <f>'Notes- SK Template'!#REF!</f>
        <v>#REF!</v>
      </c>
      <c r="AD1428" s="1773" t="e">
        <f>'Notes- SK Template'!#REF!</f>
        <v>#REF!</v>
      </c>
      <c r="AE1428" s="1773" t="e">
        <f>'Notes- SK Template'!#REF!</f>
        <v>#REF!</v>
      </c>
      <c r="AF1428" s="1773" t="e">
        <f>'Notes- SK Template'!#REF!</f>
        <v>#REF!</v>
      </c>
      <c r="AG1428" s="1773" t="e">
        <f>'Notes- SK Template'!#REF!</f>
        <v>#REF!</v>
      </c>
    </row>
    <row r="1429" spans="4:33" ht="14.25" customHeight="1">
      <c r="D1429" s="1681" t="s">
        <v>2379</v>
      </c>
      <c r="E1429" s="1681"/>
      <c r="F1429" s="1681"/>
      <c r="G1429" s="1681"/>
      <c r="H1429" s="1681"/>
      <c r="I1429" s="1681"/>
      <c r="J1429" s="1681"/>
      <c r="K1429" s="1681"/>
      <c r="L1429" s="1681"/>
      <c r="M1429" s="1681"/>
      <c r="N1429" s="1679" t="e">
        <f>'Notes- SK Template'!#REF!</f>
        <v>#REF!</v>
      </c>
      <c r="O1429" s="1679" t="e">
        <f>'Notes- SK Template'!#REF!</f>
        <v>#REF!</v>
      </c>
      <c r="P1429" s="1679" t="e">
        <f>'Notes- SK Template'!#REF!</f>
        <v>#REF!</v>
      </c>
      <c r="Q1429" s="1679" t="e">
        <f>'Notes- SK Template'!#REF!</f>
        <v>#REF!</v>
      </c>
      <c r="R1429" s="1679" t="e">
        <f>'Notes- SK Template'!#REF!</f>
        <v>#REF!</v>
      </c>
      <c r="S1429" s="1679" t="e">
        <f>'Notes- SK Template'!#REF!</f>
        <v>#REF!</v>
      </c>
      <c r="T1429" s="1679" t="e">
        <f>'Notes- SK Template'!#REF!</f>
        <v>#REF!</v>
      </c>
      <c r="U1429" s="1679" t="e">
        <f>'Notes- SK Template'!#REF!</f>
        <v>#REF!</v>
      </c>
      <c r="V1429" s="1679" t="e">
        <f>'Notes- SK Template'!#REF!</f>
        <v>#REF!</v>
      </c>
      <c r="W1429" s="1679" t="e">
        <f>'Notes- SK Template'!#REF!</f>
        <v>#REF!</v>
      </c>
      <c r="X1429" s="1679" t="e">
        <f>'Notes- SK Template'!#REF!</f>
        <v>#REF!</v>
      </c>
      <c r="Y1429" s="1679" t="e">
        <f>'Notes- SK Template'!#REF!</f>
        <v>#REF!</v>
      </c>
      <c r="Z1429" s="1679" t="e">
        <f>'Notes- SK Template'!#REF!</f>
        <v>#REF!</v>
      </c>
      <c r="AA1429" s="1679" t="e">
        <f>'Notes- SK Template'!#REF!</f>
        <v>#REF!</v>
      </c>
      <c r="AB1429" s="1679" t="e">
        <f>'Notes- SK Template'!#REF!</f>
        <v>#REF!</v>
      </c>
      <c r="AC1429" s="1679" t="e">
        <f>'Notes- SK Template'!#REF!</f>
        <v>#REF!</v>
      </c>
      <c r="AD1429" s="1773" t="e">
        <f>'Notes- SK Template'!#REF!</f>
        <v>#REF!</v>
      </c>
      <c r="AE1429" s="1773" t="e">
        <f>'Notes- SK Template'!#REF!</f>
        <v>#REF!</v>
      </c>
      <c r="AF1429" s="1773" t="e">
        <f>'Notes- SK Template'!#REF!</f>
        <v>#REF!</v>
      </c>
      <c r="AG1429" s="1773" t="e">
        <f>'Notes- SK Template'!#REF!</f>
        <v>#REF!</v>
      </c>
    </row>
    <row r="1430" spans="4:33" ht="14.25" customHeight="1">
      <c r="D1430" s="1681" t="s">
        <v>2380</v>
      </c>
      <c r="E1430" s="1681"/>
      <c r="F1430" s="1681"/>
      <c r="G1430" s="1681"/>
      <c r="H1430" s="1681"/>
      <c r="I1430" s="1681"/>
      <c r="J1430" s="1681"/>
      <c r="K1430" s="1681"/>
      <c r="L1430" s="1681"/>
      <c r="M1430" s="1681"/>
      <c r="N1430" s="1679" t="e">
        <f>'Notes- SK Template'!#REF!</f>
        <v>#REF!</v>
      </c>
      <c r="O1430" s="1679" t="e">
        <f>'Notes- SK Template'!#REF!</f>
        <v>#REF!</v>
      </c>
      <c r="P1430" s="1679" t="e">
        <f>'Notes- SK Template'!#REF!</f>
        <v>#REF!</v>
      </c>
      <c r="Q1430" s="1679" t="e">
        <f>'Notes- SK Template'!#REF!</f>
        <v>#REF!</v>
      </c>
      <c r="R1430" s="1679" t="e">
        <f>'Notes- SK Template'!#REF!</f>
        <v>#REF!</v>
      </c>
      <c r="S1430" s="1679" t="e">
        <f>'Notes- SK Template'!#REF!</f>
        <v>#REF!</v>
      </c>
      <c r="T1430" s="1679" t="e">
        <f>'Notes- SK Template'!#REF!</f>
        <v>#REF!</v>
      </c>
      <c r="U1430" s="1679" t="e">
        <f>'Notes- SK Template'!#REF!</f>
        <v>#REF!</v>
      </c>
      <c r="V1430" s="1679" t="e">
        <f>'Notes- SK Template'!#REF!</f>
        <v>#REF!</v>
      </c>
      <c r="W1430" s="1679" t="e">
        <f>'Notes- SK Template'!#REF!</f>
        <v>#REF!</v>
      </c>
      <c r="X1430" s="1679" t="e">
        <f>'Notes- SK Template'!#REF!</f>
        <v>#REF!</v>
      </c>
      <c r="Y1430" s="1679" t="e">
        <f>'Notes- SK Template'!#REF!</f>
        <v>#REF!</v>
      </c>
      <c r="Z1430" s="1679" t="e">
        <f>'Notes- SK Template'!#REF!</f>
        <v>#REF!</v>
      </c>
      <c r="AA1430" s="1679" t="e">
        <f>'Notes- SK Template'!#REF!</f>
        <v>#REF!</v>
      </c>
      <c r="AB1430" s="1679" t="e">
        <f>'Notes- SK Template'!#REF!</f>
        <v>#REF!</v>
      </c>
      <c r="AC1430" s="1679" t="e">
        <f>'Notes- SK Template'!#REF!</f>
        <v>#REF!</v>
      </c>
      <c r="AD1430" s="1773" t="e">
        <f>'Notes- SK Template'!#REF!</f>
        <v>#REF!</v>
      </c>
      <c r="AE1430" s="1773" t="e">
        <f>'Notes- SK Template'!#REF!</f>
        <v>#REF!</v>
      </c>
      <c r="AF1430" s="1773" t="e">
        <f>'Notes- SK Template'!#REF!</f>
        <v>#REF!</v>
      </c>
      <c r="AG1430" s="1773" t="e">
        <f>'Notes- SK Template'!#REF!</f>
        <v>#REF!</v>
      </c>
    </row>
    <row r="1431" spans="4:33" ht="14.25" customHeight="1">
      <c r="D1431" s="1681" t="s">
        <v>2381</v>
      </c>
      <c r="E1431" s="1681"/>
      <c r="F1431" s="1681"/>
      <c r="G1431" s="1681"/>
      <c r="H1431" s="1681"/>
      <c r="I1431" s="1681"/>
      <c r="J1431" s="1681"/>
      <c r="K1431" s="1681"/>
      <c r="L1431" s="1681"/>
      <c r="M1431" s="1681"/>
      <c r="N1431" s="1679" t="e">
        <f>'Notes- SK Template'!#REF!</f>
        <v>#REF!</v>
      </c>
      <c r="O1431" s="1679" t="e">
        <f>'Notes- SK Template'!#REF!</f>
        <v>#REF!</v>
      </c>
      <c r="P1431" s="1679" t="e">
        <f>'Notes- SK Template'!#REF!</f>
        <v>#REF!</v>
      </c>
      <c r="Q1431" s="1679" t="e">
        <f>'Notes- SK Template'!#REF!</f>
        <v>#REF!</v>
      </c>
      <c r="R1431" s="1679" t="e">
        <f>'Notes- SK Template'!#REF!</f>
        <v>#REF!</v>
      </c>
      <c r="S1431" s="1679" t="e">
        <f>'Notes- SK Template'!#REF!</f>
        <v>#REF!</v>
      </c>
      <c r="T1431" s="1679" t="e">
        <f>'Notes- SK Template'!#REF!</f>
        <v>#REF!</v>
      </c>
      <c r="U1431" s="1679" t="e">
        <f>'Notes- SK Template'!#REF!</f>
        <v>#REF!</v>
      </c>
      <c r="V1431" s="1679" t="e">
        <f>'Notes- SK Template'!#REF!</f>
        <v>#REF!</v>
      </c>
      <c r="W1431" s="1679" t="e">
        <f>'Notes- SK Template'!#REF!</f>
        <v>#REF!</v>
      </c>
      <c r="X1431" s="1679" t="e">
        <f>'Notes- SK Template'!#REF!</f>
        <v>#REF!</v>
      </c>
      <c r="Y1431" s="1679" t="e">
        <f>'Notes- SK Template'!#REF!</f>
        <v>#REF!</v>
      </c>
      <c r="Z1431" s="1679" t="e">
        <f>'Notes- SK Template'!#REF!</f>
        <v>#REF!</v>
      </c>
      <c r="AA1431" s="1679" t="e">
        <f>'Notes- SK Template'!#REF!</f>
        <v>#REF!</v>
      </c>
      <c r="AB1431" s="1679" t="e">
        <f>'Notes- SK Template'!#REF!</f>
        <v>#REF!</v>
      </c>
      <c r="AC1431" s="1679" t="e">
        <f>'Notes- SK Template'!#REF!</f>
        <v>#REF!</v>
      </c>
      <c r="AD1431" s="1773" t="e">
        <f>'Notes- SK Template'!#REF!</f>
        <v>#REF!</v>
      </c>
      <c r="AE1431" s="1773" t="e">
        <f>'Notes- SK Template'!#REF!</f>
        <v>#REF!</v>
      </c>
      <c r="AF1431" s="1773" t="e">
        <f>'Notes- SK Template'!#REF!</f>
        <v>#REF!</v>
      </c>
      <c r="AG1431" s="1773" t="e">
        <f>'Notes- SK Template'!#REF!</f>
        <v>#REF!</v>
      </c>
    </row>
    <row r="1432" spans="4:33" ht="14.25" customHeight="1">
      <c r="D1432" s="1681" t="s">
        <v>2382</v>
      </c>
      <c r="E1432" s="1681"/>
      <c r="F1432" s="1681"/>
      <c r="G1432" s="1681"/>
      <c r="H1432" s="1681"/>
      <c r="I1432" s="1681"/>
      <c r="J1432" s="1681"/>
      <c r="K1432" s="1681"/>
      <c r="L1432" s="1681"/>
      <c r="M1432" s="1681"/>
      <c r="N1432" s="1679" t="e">
        <f>'Notes- SK Template'!#REF!</f>
        <v>#REF!</v>
      </c>
      <c r="O1432" s="1679" t="e">
        <f>'Notes- SK Template'!#REF!</f>
        <v>#REF!</v>
      </c>
      <c r="P1432" s="1679" t="e">
        <f>'Notes- SK Template'!#REF!</f>
        <v>#REF!</v>
      </c>
      <c r="Q1432" s="1679" t="e">
        <f>'Notes- SK Template'!#REF!</f>
        <v>#REF!</v>
      </c>
      <c r="R1432" s="1679" t="e">
        <f>'Notes- SK Template'!#REF!</f>
        <v>#REF!</v>
      </c>
      <c r="S1432" s="1679" t="e">
        <f>'Notes- SK Template'!#REF!</f>
        <v>#REF!</v>
      </c>
      <c r="T1432" s="1679" t="e">
        <f>'Notes- SK Template'!#REF!</f>
        <v>#REF!</v>
      </c>
      <c r="U1432" s="1679" t="e">
        <f>'Notes- SK Template'!#REF!</f>
        <v>#REF!</v>
      </c>
      <c r="V1432" s="1679" t="e">
        <f>'Notes- SK Template'!#REF!</f>
        <v>#REF!</v>
      </c>
      <c r="W1432" s="1679" t="e">
        <f>'Notes- SK Template'!#REF!</f>
        <v>#REF!</v>
      </c>
      <c r="X1432" s="1679" t="e">
        <f>'Notes- SK Template'!#REF!</f>
        <v>#REF!</v>
      </c>
      <c r="Y1432" s="1679" t="e">
        <f>'Notes- SK Template'!#REF!</f>
        <v>#REF!</v>
      </c>
      <c r="Z1432" s="1679" t="e">
        <f>'Notes- SK Template'!#REF!</f>
        <v>#REF!</v>
      </c>
      <c r="AA1432" s="1679" t="e">
        <f>'Notes- SK Template'!#REF!</f>
        <v>#REF!</v>
      </c>
      <c r="AB1432" s="1679" t="e">
        <f>'Notes- SK Template'!#REF!</f>
        <v>#REF!</v>
      </c>
      <c r="AC1432" s="1679" t="e">
        <f>'Notes- SK Template'!#REF!</f>
        <v>#REF!</v>
      </c>
      <c r="AD1432" s="1773" t="e">
        <f>'Notes- SK Template'!#REF!</f>
        <v>#REF!</v>
      </c>
      <c r="AE1432" s="1773" t="e">
        <f>'Notes- SK Template'!#REF!</f>
        <v>#REF!</v>
      </c>
      <c r="AF1432" s="1773" t="e">
        <f>'Notes- SK Template'!#REF!</f>
        <v>#REF!</v>
      </c>
      <c r="AG1432" s="1773" t="e">
        <f>'Notes- SK Template'!#REF!</f>
        <v>#REF!</v>
      </c>
    </row>
    <row r="1433" spans="4:33" ht="14.25" customHeight="1">
      <c r="D1433" s="1681" t="s">
        <v>2383</v>
      </c>
      <c r="E1433" s="1681"/>
      <c r="F1433" s="1681"/>
      <c r="G1433" s="1681"/>
      <c r="H1433" s="1681"/>
      <c r="I1433" s="1681"/>
      <c r="J1433" s="1681"/>
      <c r="K1433" s="1681"/>
      <c r="L1433" s="1681"/>
      <c r="M1433" s="1681"/>
      <c r="N1433" s="1679" t="e">
        <f>'Notes- SK Template'!#REF!</f>
        <v>#REF!</v>
      </c>
      <c r="O1433" s="1679" t="e">
        <f>'Notes- SK Template'!#REF!</f>
        <v>#REF!</v>
      </c>
      <c r="P1433" s="1679" t="e">
        <f>'Notes- SK Template'!#REF!</f>
        <v>#REF!</v>
      </c>
      <c r="Q1433" s="1679" t="e">
        <f>'Notes- SK Template'!#REF!</f>
        <v>#REF!</v>
      </c>
      <c r="R1433" s="1679" t="e">
        <f>'Notes- SK Template'!#REF!</f>
        <v>#REF!</v>
      </c>
      <c r="S1433" s="1679" t="e">
        <f>'Notes- SK Template'!#REF!</f>
        <v>#REF!</v>
      </c>
      <c r="T1433" s="1679" t="e">
        <f>'Notes- SK Template'!#REF!</f>
        <v>#REF!</v>
      </c>
      <c r="U1433" s="1679" t="e">
        <f>'Notes- SK Template'!#REF!</f>
        <v>#REF!</v>
      </c>
      <c r="V1433" s="1679" t="e">
        <f>'Notes- SK Template'!#REF!</f>
        <v>#REF!</v>
      </c>
      <c r="W1433" s="1679" t="e">
        <f>'Notes- SK Template'!#REF!</f>
        <v>#REF!</v>
      </c>
      <c r="X1433" s="1679" t="e">
        <f>'Notes- SK Template'!#REF!</f>
        <v>#REF!</v>
      </c>
      <c r="Y1433" s="1679" t="e">
        <f>'Notes- SK Template'!#REF!</f>
        <v>#REF!</v>
      </c>
      <c r="Z1433" s="1679" t="e">
        <f>'Notes- SK Template'!#REF!</f>
        <v>#REF!</v>
      </c>
      <c r="AA1433" s="1679" t="e">
        <f>'Notes- SK Template'!#REF!</f>
        <v>#REF!</v>
      </c>
      <c r="AB1433" s="1679" t="e">
        <f>'Notes- SK Template'!#REF!</f>
        <v>#REF!</v>
      </c>
      <c r="AC1433" s="1679" t="e">
        <f>'Notes- SK Template'!#REF!</f>
        <v>#REF!</v>
      </c>
      <c r="AD1433" s="1773" t="e">
        <f>'Notes- SK Template'!#REF!</f>
        <v>#REF!</v>
      </c>
      <c r="AE1433" s="1773" t="e">
        <f>'Notes- SK Template'!#REF!</f>
        <v>#REF!</v>
      </c>
      <c r="AF1433" s="1773" t="e">
        <f>'Notes- SK Template'!#REF!</f>
        <v>#REF!</v>
      </c>
      <c r="AG1433" s="1773" t="e">
        <f>'Notes- SK Template'!#REF!</f>
        <v>#REF!</v>
      </c>
    </row>
    <row r="1434" spans="4:33" ht="14.25" customHeight="1">
      <c r="D1434" s="1681" t="s">
        <v>2384</v>
      </c>
      <c r="E1434" s="1681"/>
      <c r="F1434" s="1681"/>
      <c r="G1434" s="1681"/>
      <c r="H1434" s="1681"/>
      <c r="I1434" s="1681"/>
      <c r="J1434" s="1681"/>
      <c r="K1434" s="1681"/>
      <c r="L1434" s="1681"/>
      <c r="M1434" s="1681"/>
      <c r="N1434" s="1729" t="e">
        <f>'Notes- SK Template'!#REF!</f>
        <v>#REF!</v>
      </c>
      <c r="O1434" s="1729" t="e">
        <f>'Notes- SK Template'!#REF!</f>
        <v>#REF!</v>
      </c>
      <c r="P1434" s="1729" t="e">
        <f>'Notes- SK Template'!#REF!</f>
        <v>#REF!</v>
      </c>
      <c r="Q1434" s="1729" t="e">
        <f>'Notes- SK Template'!#REF!</f>
        <v>#REF!</v>
      </c>
      <c r="R1434" s="1729" t="e">
        <f>'Notes- SK Template'!#REF!</f>
        <v>#REF!</v>
      </c>
      <c r="S1434" s="1729" t="e">
        <f>'Notes- SK Template'!#REF!</f>
        <v>#REF!</v>
      </c>
      <c r="T1434" s="1729" t="e">
        <f>'Notes- SK Template'!#REF!</f>
        <v>#REF!</v>
      </c>
      <c r="U1434" s="1729" t="e">
        <f>'Notes- SK Template'!#REF!</f>
        <v>#REF!</v>
      </c>
      <c r="V1434" s="1729" t="e">
        <f>'Notes- SK Template'!#REF!</f>
        <v>#REF!</v>
      </c>
      <c r="W1434" s="1729" t="e">
        <f>'Notes- SK Template'!#REF!</f>
        <v>#REF!</v>
      </c>
      <c r="X1434" s="1729" t="e">
        <f>'Notes- SK Template'!#REF!</f>
        <v>#REF!</v>
      </c>
      <c r="Y1434" s="1729" t="e">
        <f>'Notes- SK Template'!#REF!</f>
        <v>#REF!</v>
      </c>
      <c r="Z1434" s="1729" t="e">
        <f>'Notes- SK Template'!#REF!</f>
        <v>#REF!</v>
      </c>
      <c r="AA1434" s="1729" t="e">
        <f>'Notes- SK Template'!#REF!</f>
        <v>#REF!</v>
      </c>
      <c r="AB1434" s="1729" t="e">
        <f>'Notes- SK Template'!#REF!</f>
        <v>#REF!</v>
      </c>
      <c r="AC1434" s="1729" t="e">
        <f>'Notes- SK Template'!#REF!</f>
        <v>#REF!</v>
      </c>
      <c r="AD1434" s="1773" t="e">
        <f>'Notes- SK Template'!#REF!</f>
        <v>#REF!</v>
      </c>
      <c r="AE1434" s="1773" t="e">
        <f>'Notes- SK Template'!#REF!</f>
        <v>#REF!</v>
      </c>
      <c r="AF1434" s="1773" t="e">
        <f>'Notes- SK Template'!#REF!</f>
        <v>#REF!</v>
      </c>
      <c r="AG1434" s="1773" t="e">
        <f>'Notes- SK Template'!#REF!</f>
        <v>#REF!</v>
      </c>
    </row>
    <row r="1435" spans="4:33" ht="14.25" customHeight="1">
      <c r="D1435" s="1681" t="s">
        <v>2385</v>
      </c>
      <c r="E1435" s="1681"/>
      <c r="F1435" s="1681"/>
      <c r="G1435" s="1681"/>
      <c r="H1435" s="1681"/>
      <c r="I1435" s="1681"/>
      <c r="J1435" s="1681"/>
      <c r="K1435" s="1681"/>
      <c r="L1435" s="1681"/>
      <c r="M1435" s="1681"/>
      <c r="N1435" s="1679" t="e">
        <f>'Notes- SK Template'!#REF!</f>
        <v>#REF!</v>
      </c>
      <c r="O1435" s="1679" t="e">
        <f>'Notes- SK Template'!#REF!</f>
        <v>#REF!</v>
      </c>
      <c r="P1435" s="1679" t="e">
        <f>'Notes- SK Template'!#REF!</f>
        <v>#REF!</v>
      </c>
      <c r="Q1435" s="1679" t="e">
        <f>'Notes- SK Template'!#REF!</f>
        <v>#REF!</v>
      </c>
      <c r="R1435" s="1679" t="e">
        <f>'Notes- SK Template'!#REF!</f>
        <v>#REF!</v>
      </c>
      <c r="S1435" s="1679" t="e">
        <f>'Notes- SK Template'!#REF!</f>
        <v>#REF!</v>
      </c>
      <c r="T1435" s="1679" t="e">
        <f>'Notes- SK Template'!#REF!</f>
        <v>#REF!</v>
      </c>
      <c r="U1435" s="1679" t="e">
        <f>'Notes- SK Template'!#REF!</f>
        <v>#REF!</v>
      </c>
      <c r="V1435" s="1679" t="e">
        <f>'Notes- SK Template'!#REF!</f>
        <v>#REF!</v>
      </c>
      <c r="W1435" s="1679" t="e">
        <f>'Notes- SK Template'!#REF!</f>
        <v>#REF!</v>
      </c>
      <c r="X1435" s="1679" t="e">
        <f>'Notes- SK Template'!#REF!</f>
        <v>#REF!</v>
      </c>
      <c r="Y1435" s="1679" t="e">
        <f>'Notes- SK Template'!#REF!</f>
        <v>#REF!</v>
      </c>
      <c r="Z1435" s="1679" t="e">
        <f>'Notes- SK Template'!#REF!</f>
        <v>#REF!</v>
      </c>
      <c r="AA1435" s="1679" t="e">
        <f>'Notes- SK Template'!#REF!</f>
        <v>#REF!</v>
      </c>
      <c r="AB1435" s="1679" t="e">
        <f>'Notes- SK Template'!#REF!</f>
        <v>#REF!</v>
      </c>
      <c r="AC1435" s="1679" t="e">
        <f>'Notes- SK Template'!#REF!</f>
        <v>#REF!</v>
      </c>
      <c r="AD1435" s="1773" t="e">
        <f>'Notes- SK Template'!#REF!</f>
        <v>#REF!</v>
      </c>
      <c r="AE1435" s="1773" t="e">
        <f>'Notes- SK Template'!#REF!</f>
        <v>#REF!</v>
      </c>
      <c r="AF1435" s="1773" t="e">
        <f>'Notes- SK Template'!#REF!</f>
        <v>#REF!</v>
      </c>
      <c r="AG1435" s="1773" t="e">
        <f>'Notes- SK Template'!#REF!</f>
        <v>#REF!</v>
      </c>
    </row>
    <row r="1436" spans="4:33" ht="14.25" customHeight="1">
      <c r="D1436" s="1681" t="s">
        <v>2386</v>
      </c>
      <c r="E1436" s="1681"/>
      <c r="F1436" s="1681"/>
      <c r="G1436" s="1681"/>
      <c r="H1436" s="1681"/>
      <c r="I1436" s="1681"/>
      <c r="J1436" s="1681"/>
      <c r="K1436" s="1681"/>
      <c r="L1436" s="1681"/>
      <c r="M1436" s="1681"/>
      <c r="N1436" s="1679" t="e">
        <f>'Notes- SK Template'!#REF!</f>
        <v>#REF!</v>
      </c>
      <c r="O1436" s="1679" t="e">
        <f>'Notes- SK Template'!#REF!</f>
        <v>#REF!</v>
      </c>
      <c r="P1436" s="1679" t="e">
        <f>'Notes- SK Template'!#REF!</f>
        <v>#REF!</v>
      </c>
      <c r="Q1436" s="1679" t="e">
        <f>'Notes- SK Template'!#REF!</f>
        <v>#REF!</v>
      </c>
      <c r="R1436" s="1679" t="e">
        <f>'Notes- SK Template'!#REF!</f>
        <v>#REF!</v>
      </c>
      <c r="S1436" s="1679" t="e">
        <f>'Notes- SK Template'!#REF!</f>
        <v>#REF!</v>
      </c>
      <c r="T1436" s="1679" t="e">
        <f>'Notes- SK Template'!#REF!</f>
        <v>#REF!</v>
      </c>
      <c r="U1436" s="1679" t="e">
        <f>'Notes- SK Template'!#REF!</f>
        <v>#REF!</v>
      </c>
      <c r="V1436" s="1679" t="e">
        <f>'Notes- SK Template'!#REF!</f>
        <v>#REF!</v>
      </c>
      <c r="W1436" s="1679" t="e">
        <f>'Notes- SK Template'!#REF!</f>
        <v>#REF!</v>
      </c>
      <c r="X1436" s="1679" t="e">
        <f>'Notes- SK Template'!#REF!</f>
        <v>#REF!</v>
      </c>
      <c r="Y1436" s="1679" t="e">
        <f>'Notes- SK Template'!#REF!</f>
        <v>#REF!</v>
      </c>
      <c r="Z1436" s="1679" t="e">
        <f>'Notes- SK Template'!#REF!</f>
        <v>#REF!</v>
      </c>
      <c r="AA1436" s="1679" t="e">
        <f>'Notes- SK Template'!#REF!</f>
        <v>#REF!</v>
      </c>
      <c r="AB1436" s="1679" t="e">
        <f>'Notes- SK Template'!#REF!</f>
        <v>#REF!</v>
      </c>
      <c r="AC1436" s="1679" t="e">
        <f>'Notes- SK Template'!#REF!</f>
        <v>#REF!</v>
      </c>
      <c r="AD1436" s="1773" t="e">
        <f>'Notes- SK Template'!#REF!</f>
        <v>#REF!</v>
      </c>
      <c r="AE1436" s="1773" t="e">
        <f>'Notes- SK Template'!#REF!</f>
        <v>#REF!</v>
      </c>
      <c r="AF1436" s="1773" t="e">
        <f>'Notes- SK Template'!#REF!</f>
        <v>#REF!</v>
      </c>
      <c r="AG1436" s="1773" t="e">
        <f>'Notes- SK Template'!#REF!</f>
        <v>#REF!</v>
      </c>
    </row>
    <row r="1437" spans="4:33" ht="25.5" customHeight="1" thickBot="1">
      <c r="D1437" s="2344" t="s">
        <v>2387</v>
      </c>
      <c r="E1437" s="2344"/>
      <c r="F1437" s="2344"/>
      <c r="G1437" s="2344"/>
      <c r="H1437" s="2344"/>
      <c r="I1437" s="2344"/>
      <c r="J1437" s="2344"/>
      <c r="K1437" s="2344"/>
      <c r="L1437" s="2344"/>
      <c r="M1437" s="2344"/>
      <c r="N1437" s="2442" t="e">
        <f>'Notes- SK Template'!#REF!</f>
        <v>#REF!</v>
      </c>
      <c r="O1437" s="2442" t="e">
        <f>'Notes- SK Template'!#REF!</f>
        <v>#REF!</v>
      </c>
      <c r="P1437" s="2442" t="e">
        <f>'Notes- SK Template'!#REF!</f>
        <v>#REF!</v>
      </c>
      <c r="Q1437" s="2442" t="e">
        <f>'Notes- SK Template'!#REF!</f>
        <v>#REF!</v>
      </c>
      <c r="R1437" s="2442" t="e">
        <f>'Notes- SK Template'!#REF!</f>
        <v>#REF!</v>
      </c>
      <c r="S1437" s="2442" t="e">
        <f>'Notes- SK Template'!#REF!</f>
        <v>#REF!</v>
      </c>
      <c r="T1437" s="2442" t="e">
        <f>'Notes- SK Template'!#REF!</f>
        <v>#REF!</v>
      </c>
      <c r="U1437" s="2442" t="e">
        <f>'Notes- SK Template'!#REF!</f>
        <v>#REF!</v>
      </c>
      <c r="V1437" s="2442" t="e">
        <f>'Notes- SK Template'!#REF!</f>
        <v>#REF!</v>
      </c>
      <c r="W1437" s="2442" t="e">
        <f>'Notes- SK Template'!#REF!</f>
        <v>#REF!</v>
      </c>
      <c r="X1437" s="2442" t="e">
        <f>'Notes- SK Template'!#REF!</f>
        <v>#REF!</v>
      </c>
      <c r="Y1437" s="2442" t="e">
        <f>'Notes- SK Template'!#REF!</f>
        <v>#REF!</v>
      </c>
      <c r="Z1437" s="2442" t="e">
        <f>'Notes- SK Template'!#REF!</f>
        <v>#REF!</v>
      </c>
      <c r="AA1437" s="2442" t="e">
        <f>'Notes- SK Template'!#REF!</f>
        <v>#REF!</v>
      </c>
      <c r="AB1437" s="2442" t="e">
        <f>'Notes- SK Template'!#REF!</f>
        <v>#REF!</v>
      </c>
      <c r="AC1437" s="2442" t="e">
        <f>'Notes- SK Template'!#REF!</f>
        <v>#REF!</v>
      </c>
      <c r="AD1437" s="1724" t="e">
        <f>'Notes- SK Template'!#REF!</f>
        <v>#REF!</v>
      </c>
      <c r="AE1437" s="1724" t="e">
        <f>'Notes- SK Template'!#REF!</f>
        <v>#REF!</v>
      </c>
      <c r="AF1437" s="1724" t="e">
        <f>'Notes- SK Template'!#REF!</f>
        <v>#REF!</v>
      </c>
      <c r="AG1437" s="1724" t="e">
        <f>'Notes- SK Template'!#REF!</f>
        <v>#REF!</v>
      </c>
    </row>
    <row r="1439" spans="4:33" ht="14.25" customHeight="1" thickBot="1"/>
    <row r="1440" spans="4:33" ht="14.25" customHeight="1" thickBot="1">
      <c r="D1440" s="1705" t="s">
        <v>2433</v>
      </c>
      <c r="E1440" s="1705"/>
      <c r="F1440" s="1705"/>
      <c r="G1440" s="1705"/>
      <c r="H1440" s="1705"/>
      <c r="I1440" s="1705"/>
      <c r="J1440" s="1705"/>
      <c r="K1440" s="1705"/>
      <c r="L1440" s="1705"/>
      <c r="M1440" s="1705"/>
      <c r="N1440" s="1705" t="s">
        <v>1954</v>
      </c>
      <c r="O1440" s="1705"/>
      <c r="P1440" s="1705"/>
      <c r="Q1440" s="1705"/>
      <c r="R1440" s="1705"/>
      <c r="S1440" s="1705"/>
      <c r="T1440" s="1705"/>
      <c r="U1440" s="1705"/>
      <c r="V1440" s="1705"/>
      <c r="W1440" s="1705"/>
      <c r="X1440" s="1705"/>
      <c r="Y1440" s="1705"/>
      <c r="Z1440" s="1705"/>
      <c r="AA1440" s="1705"/>
      <c r="AB1440" s="1705"/>
      <c r="AC1440" s="1705"/>
      <c r="AD1440" s="1705"/>
      <c r="AE1440" s="1705"/>
      <c r="AF1440" s="1705"/>
      <c r="AG1440" s="1705"/>
    </row>
    <row r="1441" spans="4:33" ht="19.5" customHeight="1" thickBot="1">
      <c r="D1441" s="1705"/>
      <c r="E1441" s="1705"/>
      <c r="F1441" s="1705"/>
      <c r="G1441" s="1705"/>
      <c r="H1441" s="1705"/>
      <c r="I1441" s="1705"/>
      <c r="J1441" s="1705"/>
      <c r="K1441" s="1705"/>
      <c r="L1441" s="1705"/>
      <c r="M1441" s="1705"/>
      <c r="N1441" s="1706" t="s">
        <v>1946</v>
      </c>
      <c r="O1441" s="1706"/>
      <c r="P1441" s="1706"/>
      <c r="Q1441" s="1706"/>
      <c r="R1441" s="1706" t="s">
        <v>1947</v>
      </c>
      <c r="S1441" s="1706"/>
      <c r="T1441" s="1706"/>
      <c r="U1441" s="1706"/>
      <c r="V1441" s="1706" t="s">
        <v>1948</v>
      </c>
      <c r="W1441" s="1706"/>
      <c r="X1441" s="1706"/>
      <c r="Y1441" s="1706"/>
      <c r="Z1441" s="1706" t="s">
        <v>1949</v>
      </c>
      <c r="AA1441" s="1706"/>
      <c r="AB1441" s="1706"/>
      <c r="AC1441" s="1706"/>
      <c r="AD1441" s="1706" t="s">
        <v>1950</v>
      </c>
      <c r="AE1441" s="1706"/>
      <c r="AF1441" s="1706"/>
      <c r="AG1441" s="1706"/>
    </row>
    <row r="1442" spans="4:33" ht="14.25" customHeight="1">
      <c r="D1442" s="2188" t="s">
        <v>2370</v>
      </c>
      <c r="E1442" s="2188"/>
      <c r="F1442" s="2188"/>
      <c r="G1442" s="2188"/>
      <c r="H1442" s="2188"/>
      <c r="I1442" s="2188"/>
      <c r="J1442" s="2188"/>
      <c r="K1442" s="2188"/>
      <c r="L1442" s="2188"/>
      <c r="M1442" s="2188"/>
      <c r="N1442" s="1859" t="e">
        <f>'Notes- SK Template'!#REF!</f>
        <v>#REF!</v>
      </c>
      <c r="O1442" s="1859" t="e">
        <f>'Notes- SK Template'!#REF!</f>
        <v>#REF!</v>
      </c>
      <c r="P1442" s="1859" t="e">
        <f>'Notes- SK Template'!#REF!</f>
        <v>#REF!</v>
      </c>
      <c r="Q1442" s="1859" t="e">
        <f>'Notes- SK Template'!#REF!</f>
        <v>#REF!</v>
      </c>
      <c r="R1442" s="1859" t="e">
        <f>'Notes- SK Template'!#REF!</f>
        <v>#REF!</v>
      </c>
      <c r="S1442" s="1859" t="e">
        <f>'Notes- SK Template'!#REF!</f>
        <v>#REF!</v>
      </c>
      <c r="T1442" s="1859" t="e">
        <f>'Notes- SK Template'!#REF!</f>
        <v>#REF!</v>
      </c>
      <c r="U1442" s="1859" t="e">
        <f>'Notes- SK Template'!#REF!</f>
        <v>#REF!</v>
      </c>
      <c r="V1442" s="1859" t="e">
        <f>'Notes- SK Template'!#REF!</f>
        <v>#REF!</v>
      </c>
      <c r="W1442" s="1859" t="e">
        <f>'Notes- SK Template'!#REF!</f>
        <v>#REF!</v>
      </c>
      <c r="X1442" s="1859" t="e">
        <f>'Notes- SK Template'!#REF!</f>
        <v>#REF!</v>
      </c>
      <c r="Y1442" s="1859" t="e">
        <f>'Notes- SK Template'!#REF!</f>
        <v>#REF!</v>
      </c>
      <c r="Z1442" s="1859" t="e">
        <f>'Notes- SK Template'!#REF!</f>
        <v>#REF!</v>
      </c>
      <c r="AA1442" s="1859" t="e">
        <f>'Notes- SK Template'!#REF!</f>
        <v>#REF!</v>
      </c>
      <c r="AB1442" s="1859" t="e">
        <f>'Notes- SK Template'!#REF!</f>
        <v>#REF!</v>
      </c>
      <c r="AC1442" s="1859" t="e">
        <f>'Notes- SK Template'!#REF!</f>
        <v>#REF!</v>
      </c>
      <c r="AD1442" s="1888" t="e">
        <f>'Notes- SK Template'!#REF!</f>
        <v>#REF!</v>
      </c>
      <c r="AE1442" s="1888" t="e">
        <f>'Notes- SK Template'!#REF!</f>
        <v>#REF!</v>
      </c>
      <c r="AF1442" s="1888" t="e">
        <f>'Notes- SK Template'!#REF!</f>
        <v>#REF!</v>
      </c>
      <c r="AG1442" s="1888" t="e">
        <f>'Notes- SK Template'!#REF!</f>
        <v>#REF!</v>
      </c>
    </row>
    <row r="1443" spans="4:33" ht="14.25" customHeight="1">
      <c r="D1443" s="1681" t="s">
        <v>2371</v>
      </c>
      <c r="E1443" s="1681"/>
      <c r="F1443" s="1681"/>
      <c r="G1443" s="1681"/>
      <c r="H1443" s="1681"/>
      <c r="I1443" s="1681"/>
      <c r="J1443" s="1681"/>
      <c r="K1443" s="1681"/>
      <c r="L1443" s="1681"/>
      <c r="M1443" s="1681"/>
      <c r="N1443" s="1679" t="e">
        <f>'Notes- SK Template'!#REF!</f>
        <v>#REF!</v>
      </c>
      <c r="O1443" s="1679" t="e">
        <f>'Notes- SK Template'!#REF!</f>
        <v>#REF!</v>
      </c>
      <c r="P1443" s="1679" t="e">
        <f>'Notes- SK Template'!#REF!</f>
        <v>#REF!</v>
      </c>
      <c r="Q1443" s="1679" t="e">
        <f>'Notes- SK Template'!#REF!</f>
        <v>#REF!</v>
      </c>
      <c r="R1443" s="1679" t="e">
        <f>'Notes- SK Template'!#REF!</f>
        <v>#REF!</v>
      </c>
      <c r="S1443" s="1679" t="e">
        <f>'Notes- SK Template'!#REF!</f>
        <v>#REF!</v>
      </c>
      <c r="T1443" s="1679" t="e">
        <f>'Notes- SK Template'!#REF!</f>
        <v>#REF!</v>
      </c>
      <c r="U1443" s="1679" t="e">
        <f>'Notes- SK Template'!#REF!</f>
        <v>#REF!</v>
      </c>
      <c r="V1443" s="1679" t="e">
        <f>'Notes- SK Template'!#REF!</f>
        <v>#REF!</v>
      </c>
      <c r="W1443" s="1679" t="e">
        <f>'Notes- SK Template'!#REF!</f>
        <v>#REF!</v>
      </c>
      <c r="X1443" s="1679" t="e">
        <f>'Notes- SK Template'!#REF!</f>
        <v>#REF!</v>
      </c>
      <c r="Y1443" s="1679" t="e">
        <f>'Notes- SK Template'!#REF!</f>
        <v>#REF!</v>
      </c>
      <c r="Z1443" s="1679" t="e">
        <f>'Notes- SK Template'!#REF!</f>
        <v>#REF!</v>
      </c>
      <c r="AA1443" s="1679" t="e">
        <f>'Notes- SK Template'!#REF!</f>
        <v>#REF!</v>
      </c>
      <c r="AB1443" s="1679" t="e">
        <f>'Notes- SK Template'!#REF!</f>
        <v>#REF!</v>
      </c>
      <c r="AC1443" s="1679" t="e">
        <f>'Notes- SK Template'!#REF!</f>
        <v>#REF!</v>
      </c>
      <c r="AD1443" s="1773" t="e">
        <f>'Notes- SK Template'!#REF!</f>
        <v>#REF!</v>
      </c>
      <c r="AE1443" s="1773" t="e">
        <f>'Notes- SK Template'!#REF!</f>
        <v>#REF!</v>
      </c>
      <c r="AF1443" s="1773" t="e">
        <f>'Notes- SK Template'!#REF!</f>
        <v>#REF!</v>
      </c>
      <c r="AG1443" s="1773" t="e">
        <f>'Notes- SK Template'!#REF!</f>
        <v>#REF!</v>
      </c>
    </row>
    <row r="1444" spans="4:33" ht="14.25" customHeight="1">
      <c r="D1444" s="1681" t="s">
        <v>2372</v>
      </c>
      <c r="E1444" s="1681"/>
      <c r="F1444" s="1681"/>
      <c r="G1444" s="1681"/>
      <c r="H1444" s="1681"/>
      <c r="I1444" s="1681"/>
      <c r="J1444" s="1681"/>
      <c r="K1444" s="1681"/>
      <c r="L1444" s="1681"/>
      <c r="M1444" s="1681"/>
      <c r="N1444" s="1679" t="e">
        <f>'Notes- SK Template'!#REF!</f>
        <v>#REF!</v>
      </c>
      <c r="O1444" s="1679" t="e">
        <f>'Notes- SK Template'!#REF!</f>
        <v>#REF!</v>
      </c>
      <c r="P1444" s="1679" t="e">
        <f>'Notes- SK Template'!#REF!</f>
        <v>#REF!</v>
      </c>
      <c r="Q1444" s="1679" t="e">
        <f>'Notes- SK Template'!#REF!</f>
        <v>#REF!</v>
      </c>
      <c r="R1444" s="1679" t="e">
        <f>'Notes- SK Template'!#REF!</f>
        <v>#REF!</v>
      </c>
      <c r="S1444" s="1679" t="e">
        <f>'Notes- SK Template'!#REF!</f>
        <v>#REF!</v>
      </c>
      <c r="T1444" s="1679" t="e">
        <f>'Notes- SK Template'!#REF!</f>
        <v>#REF!</v>
      </c>
      <c r="U1444" s="1679" t="e">
        <f>'Notes- SK Template'!#REF!</f>
        <v>#REF!</v>
      </c>
      <c r="V1444" s="1679" t="e">
        <f>'Notes- SK Template'!#REF!</f>
        <v>#REF!</v>
      </c>
      <c r="W1444" s="1679" t="e">
        <f>'Notes- SK Template'!#REF!</f>
        <v>#REF!</v>
      </c>
      <c r="X1444" s="1679" t="e">
        <f>'Notes- SK Template'!#REF!</f>
        <v>#REF!</v>
      </c>
      <c r="Y1444" s="1679" t="e">
        <f>'Notes- SK Template'!#REF!</f>
        <v>#REF!</v>
      </c>
      <c r="Z1444" s="1679" t="e">
        <f>'Notes- SK Template'!#REF!</f>
        <v>#REF!</v>
      </c>
      <c r="AA1444" s="1679" t="e">
        <f>'Notes- SK Template'!#REF!</f>
        <v>#REF!</v>
      </c>
      <c r="AB1444" s="1679" t="e">
        <f>'Notes- SK Template'!#REF!</f>
        <v>#REF!</v>
      </c>
      <c r="AC1444" s="1679" t="e">
        <f>'Notes- SK Template'!#REF!</f>
        <v>#REF!</v>
      </c>
      <c r="AD1444" s="1773" t="e">
        <f>'Notes- SK Template'!#REF!</f>
        <v>#REF!</v>
      </c>
      <c r="AE1444" s="1773" t="e">
        <f>'Notes- SK Template'!#REF!</f>
        <v>#REF!</v>
      </c>
      <c r="AF1444" s="1773" t="e">
        <f>'Notes- SK Template'!#REF!</f>
        <v>#REF!</v>
      </c>
      <c r="AG1444" s="1773" t="e">
        <f>'Notes- SK Template'!#REF!</f>
        <v>#REF!</v>
      </c>
    </row>
    <row r="1445" spans="4:33" ht="14.25" customHeight="1">
      <c r="D1445" s="1681" t="s">
        <v>2373</v>
      </c>
      <c r="E1445" s="1681"/>
      <c r="F1445" s="1681"/>
      <c r="G1445" s="1681"/>
      <c r="H1445" s="1681"/>
      <c r="I1445" s="1681"/>
      <c r="J1445" s="1681"/>
      <c r="K1445" s="1681"/>
      <c r="L1445" s="1681"/>
      <c r="M1445" s="1681"/>
      <c r="N1445" s="1679" t="e">
        <f>'Notes- SK Template'!#REF!</f>
        <v>#REF!</v>
      </c>
      <c r="O1445" s="1679" t="e">
        <f>'Notes- SK Template'!#REF!</f>
        <v>#REF!</v>
      </c>
      <c r="P1445" s="1679" t="e">
        <f>'Notes- SK Template'!#REF!</f>
        <v>#REF!</v>
      </c>
      <c r="Q1445" s="1679" t="e">
        <f>'Notes- SK Template'!#REF!</f>
        <v>#REF!</v>
      </c>
      <c r="R1445" s="1679" t="e">
        <f>'Notes- SK Template'!#REF!</f>
        <v>#REF!</v>
      </c>
      <c r="S1445" s="1679" t="e">
        <f>'Notes- SK Template'!#REF!</f>
        <v>#REF!</v>
      </c>
      <c r="T1445" s="1679" t="e">
        <f>'Notes- SK Template'!#REF!</f>
        <v>#REF!</v>
      </c>
      <c r="U1445" s="1679" t="e">
        <f>'Notes- SK Template'!#REF!</f>
        <v>#REF!</v>
      </c>
      <c r="V1445" s="1679" t="e">
        <f>'Notes- SK Template'!#REF!</f>
        <v>#REF!</v>
      </c>
      <c r="W1445" s="1679" t="e">
        <f>'Notes- SK Template'!#REF!</f>
        <v>#REF!</v>
      </c>
      <c r="X1445" s="1679" t="e">
        <f>'Notes- SK Template'!#REF!</f>
        <v>#REF!</v>
      </c>
      <c r="Y1445" s="1679" t="e">
        <f>'Notes- SK Template'!#REF!</f>
        <v>#REF!</v>
      </c>
      <c r="Z1445" s="1679" t="e">
        <f>'Notes- SK Template'!#REF!</f>
        <v>#REF!</v>
      </c>
      <c r="AA1445" s="1679" t="e">
        <f>'Notes- SK Template'!#REF!</f>
        <v>#REF!</v>
      </c>
      <c r="AB1445" s="1679" t="e">
        <f>'Notes- SK Template'!#REF!</f>
        <v>#REF!</v>
      </c>
      <c r="AC1445" s="1679" t="e">
        <f>'Notes- SK Template'!#REF!</f>
        <v>#REF!</v>
      </c>
      <c r="AD1445" s="1773" t="e">
        <f>'Notes- SK Template'!#REF!</f>
        <v>#REF!</v>
      </c>
      <c r="AE1445" s="1773" t="e">
        <f>'Notes- SK Template'!#REF!</f>
        <v>#REF!</v>
      </c>
      <c r="AF1445" s="1773" t="e">
        <f>'Notes- SK Template'!#REF!</f>
        <v>#REF!</v>
      </c>
      <c r="AG1445" s="1773" t="e">
        <f>'Notes- SK Template'!#REF!</f>
        <v>#REF!</v>
      </c>
    </row>
    <row r="1446" spans="4:33" ht="14.25" customHeight="1">
      <c r="D1446" s="1681" t="s">
        <v>2374</v>
      </c>
      <c r="E1446" s="1681"/>
      <c r="F1446" s="1681"/>
      <c r="G1446" s="1681"/>
      <c r="H1446" s="1681"/>
      <c r="I1446" s="1681"/>
      <c r="J1446" s="1681"/>
      <c r="K1446" s="1681"/>
      <c r="L1446" s="1681"/>
      <c r="M1446" s="1681"/>
      <c r="N1446" s="1679" t="e">
        <f>'Notes- SK Template'!#REF!</f>
        <v>#REF!</v>
      </c>
      <c r="O1446" s="1679" t="e">
        <f>'Notes- SK Template'!#REF!</f>
        <v>#REF!</v>
      </c>
      <c r="P1446" s="1679" t="e">
        <f>'Notes- SK Template'!#REF!</f>
        <v>#REF!</v>
      </c>
      <c r="Q1446" s="1679" t="e">
        <f>'Notes- SK Template'!#REF!</f>
        <v>#REF!</v>
      </c>
      <c r="R1446" s="1679" t="e">
        <f>'Notes- SK Template'!#REF!</f>
        <v>#REF!</v>
      </c>
      <c r="S1446" s="1679" t="e">
        <f>'Notes- SK Template'!#REF!</f>
        <v>#REF!</v>
      </c>
      <c r="T1446" s="1679" t="e">
        <f>'Notes- SK Template'!#REF!</f>
        <v>#REF!</v>
      </c>
      <c r="U1446" s="1679" t="e">
        <f>'Notes- SK Template'!#REF!</f>
        <v>#REF!</v>
      </c>
      <c r="V1446" s="1679" t="e">
        <f>'Notes- SK Template'!#REF!</f>
        <v>#REF!</v>
      </c>
      <c r="W1446" s="1679" t="e">
        <f>'Notes- SK Template'!#REF!</f>
        <v>#REF!</v>
      </c>
      <c r="X1446" s="1679" t="e">
        <f>'Notes- SK Template'!#REF!</f>
        <v>#REF!</v>
      </c>
      <c r="Y1446" s="1679" t="e">
        <f>'Notes- SK Template'!#REF!</f>
        <v>#REF!</v>
      </c>
      <c r="Z1446" s="1679" t="e">
        <f>'Notes- SK Template'!#REF!</f>
        <v>#REF!</v>
      </c>
      <c r="AA1446" s="1679" t="e">
        <f>'Notes- SK Template'!#REF!</f>
        <v>#REF!</v>
      </c>
      <c r="AB1446" s="1679" t="e">
        <f>'Notes- SK Template'!#REF!</f>
        <v>#REF!</v>
      </c>
      <c r="AC1446" s="1679" t="e">
        <f>'Notes- SK Template'!#REF!</f>
        <v>#REF!</v>
      </c>
      <c r="AD1446" s="1773" t="e">
        <f>'Notes- SK Template'!#REF!</f>
        <v>#REF!</v>
      </c>
      <c r="AE1446" s="1773" t="e">
        <f>'Notes- SK Template'!#REF!</f>
        <v>#REF!</v>
      </c>
      <c r="AF1446" s="1773" t="e">
        <f>'Notes- SK Template'!#REF!</f>
        <v>#REF!</v>
      </c>
      <c r="AG1446" s="1773" t="e">
        <f>'Notes- SK Template'!#REF!</f>
        <v>#REF!</v>
      </c>
    </row>
    <row r="1447" spans="4:33" ht="14.25" customHeight="1">
      <c r="D1447" s="1681" t="s">
        <v>2375</v>
      </c>
      <c r="E1447" s="1681"/>
      <c r="F1447" s="1681"/>
      <c r="G1447" s="1681"/>
      <c r="H1447" s="1681"/>
      <c r="I1447" s="1681"/>
      <c r="J1447" s="1681"/>
      <c r="K1447" s="1681"/>
      <c r="L1447" s="1681"/>
      <c r="M1447" s="1681"/>
      <c r="N1447" s="1679" t="e">
        <f>'Notes- SK Template'!#REF!</f>
        <v>#REF!</v>
      </c>
      <c r="O1447" s="1679" t="e">
        <f>'Notes- SK Template'!#REF!</f>
        <v>#REF!</v>
      </c>
      <c r="P1447" s="1679" t="e">
        <f>'Notes- SK Template'!#REF!</f>
        <v>#REF!</v>
      </c>
      <c r="Q1447" s="1679" t="e">
        <f>'Notes- SK Template'!#REF!</f>
        <v>#REF!</v>
      </c>
      <c r="R1447" s="1679" t="e">
        <f>'Notes- SK Template'!#REF!</f>
        <v>#REF!</v>
      </c>
      <c r="S1447" s="1679" t="e">
        <f>'Notes- SK Template'!#REF!</f>
        <v>#REF!</v>
      </c>
      <c r="T1447" s="1679" t="e">
        <f>'Notes- SK Template'!#REF!</f>
        <v>#REF!</v>
      </c>
      <c r="U1447" s="1679" t="e">
        <f>'Notes- SK Template'!#REF!</f>
        <v>#REF!</v>
      </c>
      <c r="V1447" s="1679" t="e">
        <f>'Notes- SK Template'!#REF!</f>
        <v>#REF!</v>
      </c>
      <c r="W1447" s="1679" t="e">
        <f>'Notes- SK Template'!#REF!</f>
        <v>#REF!</v>
      </c>
      <c r="X1447" s="1679" t="e">
        <f>'Notes- SK Template'!#REF!</f>
        <v>#REF!</v>
      </c>
      <c r="Y1447" s="1679" t="e">
        <f>'Notes- SK Template'!#REF!</f>
        <v>#REF!</v>
      </c>
      <c r="Z1447" s="1679" t="e">
        <f>'Notes- SK Template'!#REF!</f>
        <v>#REF!</v>
      </c>
      <c r="AA1447" s="1679" t="e">
        <f>'Notes- SK Template'!#REF!</f>
        <v>#REF!</v>
      </c>
      <c r="AB1447" s="1679" t="e">
        <f>'Notes- SK Template'!#REF!</f>
        <v>#REF!</v>
      </c>
      <c r="AC1447" s="1679" t="e">
        <f>'Notes- SK Template'!#REF!</f>
        <v>#REF!</v>
      </c>
      <c r="AD1447" s="1773" t="e">
        <f>'Notes- SK Template'!#REF!</f>
        <v>#REF!</v>
      </c>
      <c r="AE1447" s="1773" t="e">
        <f>'Notes- SK Template'!#REF!</f>
        <v>#REF!</v>
      </c>
      <c r="AF1447" s="1773" t="e">
        <f>'Notes- SK Template'!#REF!</f>
        <v>#REF!</v>
      </c>
      <c r="AG1447" s="1773" t="e">
        <f>'Notes- SK Template'!#REF!</f>
        <v>#REF!</v>
      </c>
    </row>
    <row r="1448" spans="4:33" ht="24" customHeight="1">
      <c r="D1448" s="1681" t="s">
        <v>2376</v>
      </c>
      <c r="E1448" s="1681"/>
      <c r="F1448" s="1681"/>
      <c r="G1448" s="1681"/>
      <c r="H1448" s="1681"/>
      <c r="I1448" s="1681"/>
      <c r="J1448" s="1681"/>
      <c r="K1448" s="1681"/>
      <c r="L1448" s="1681"/>
      <c r="M1448" s="1681"/>
      <c r="N1448" s="1679" t="e">
        <f>'Notes- SK Template'!#REF!</f>
        <v>#REF!</v>
      </c>
      <c r="O1448" s="1679" t="e">
        <f>'Notes- SK Template'!#REF!</f>
        <v>#REF!</v>
      </c>
      <c r="P1448" s="1679" t="e">
        <f>'Notes- SK Template'!#REF!</f>
        <v>#REF!</v>
      </c>
      <c r="Q1448" s="1679" t="e">
        <f>'Notes- SK Template'!#REF!</f>
        <v>#REF!</v>
      </c>
      <c r="R1448" s="1679" t="e">
        <f>'Notes- SK Template'!#REF!</f>
        <v>#REF!</v>
      </c>
      <c r="S1448" s="1679" t="e">
        <f>'Notes- SK Template'!#REF!</f>
        <v>#REF!</v>
      </c>
      <c r="T1448" s="1679" t="e">
        <f>'Notes- SK Template'!#REF!</f>
        <v>#REF!</v>
      </c>
      <c r="U1448" s="1679" t="e">
        <f>'Notes- SK Template'!#REF!</f>
        <v>#REF!</v>
      </c>
      <c r="V1448" s="1679" t="e">
        <f>'Notes- SK Template'!#REF!</f>
        <v>#REF!</v>
      </c>
      <c r="W1448" s="1679" t="e">
        <f>'Notes- SK Template'!#REF!</f>
        <v>#REF!</v>
      </c>
      <c r="X1448" s="1679" t="e">
        <f>'Notes- SK Template'!#REF!</f>
        <v>#REF!</v>
      </c>
      <c r="Y1448" s="1679" t="e">
        <f>'Notes- SK Template'!#REF!</f>
        <v>#REF!</v>
      </c>
      <c r="Z1448" s="1679" t="e">
        <f>'Notes- SK Template'!#REF!</f>
        <v>#REF!</v>
      </c>
      <c r="AA1448" s="1679" t="e">
        <f>'Notes- SK Template'!#REF!</f>
        <v>#REF!</v>
      </c>
      <c r="AB1448" s="1679" t="e">
        <f>'Notes- SK Template'!#REF!</f>
        <v>#REF!</v>
      </c>
      <c r="AC1448" s="1679" t="e">
        <f>'Notes- SK Template'!#REF!</f>
        <v>#REF!</v>
      </c>
      <c r="AD1448" s="1773" t="e">
        <f>'Notes- SK Template'!#REF!</f>
        <v>#REF!</v>
      </c>
      <c r="AE1448" s="1773" t="e">
        <f>'Notes- SK Template'!#REF!</f>
        <v>#REF!</v>
      </c>
      <c r="AF1448" s="1773" t="e">
        <f>'Notes- SK Template'!#REF!</f>
        <v>#REF!</v>
      </c>
      <c r="AG1448" s="1773" t="e">
        <f>'Notes- SK Template'!#REF!</f>
        <v>#REF!</v>
      </c>
    </row>
    <row r="1449" spans="4:33" ht="16.5" customHeight="1">
      <c r="D1449" s="2531" t="s">
        <v>2443</v>
      </c>
      <c r="E1449" s="2532"/>
      <c r="F1449" s="2532"/>
      <c r="G1449" s="2532"/>
      <c r="H1449" s="2532"/>
      <c r="I1449" s="2532"/>
      <c r="J1449" s="2532"/>
      <c r="K1449" s="2532"/>
      <c r="L1449" s="2532"/>
      <c r="M1449" s="2532"/>
      <c r="N1449" s="1679" t="e">
        <f>'Notes- SK Template'!#REF!</f>
        <v>#REF!</v>
      </c>
      <c r="O1449" s="1679" t="e">
        <f>'Notes- SK Template'!#REF!</f>
        <v>#REF!</v>
      </c>
      <c r="P1449" s="1679" t="e">
        <f>'Notes- SK Template'!#REF!</f>
        <v>#REF!</v>
      </c>
      <c r="Q1449" s="1679" t="e">
        <f>'Notes- SK Template'!#REF!</f>
        <v>#REF!</v>
      </c>
      <c r="R1449" s="1679" t="e">
        <f>'Notes- SK Template'!#REF!</f>
        <v>#REF!</v>
      </c>
      <c r="S1449" s="1679" t="e">
        <f>'Notes- SK Template'!#REF!</f>
        <v>#REF!</v>
      </c>
      <c r="T1449" s="1679" t="e">
        <f>'Notes- SK Template'!#REF!</f>
        <v>#REF!</v>
      </c>
      <c r="U1449" s="1679" t="e">
        <f>'Notes- SK Template'!#REF!</f>
        <v>#REF!</v>
      </c>
      <c r="V1449" s="1679" t="e">
        <f>'Notes- SK Template'!#REF!</f>
        <v>#REF!</v>
      </c>
      <c r="W1449" s="1679" t="e">
        <f>'Notes- SK Template'!#REF!</f>
        <v>#REF!</v>
      </c>
      <c r="X1449" s="1679" t="e">
        <f>'Notes- SK Template'!#REF!</f>
        <v>#REF!</v>
      </c>
      <c r="Y1449" s="1679" t="e">
        <f>'Notes- SK Template'!#REF!</f>
        <v>#REF!</v>
      </c>
      <c r="Z1449" s="1679" t="e">
        <f>'Notes- SK Template'!#REF!</f>
        <v>#REF!</v>
      </c>
      <c r="AA1449" s="1679" t="e">
        <f>'Notes- SK Template'!#REF!</f>
        <v>#REF!</v>
      </c>
      <c r="AB1449" s="1679" t="e">
        <f>'Notes- SK Template'!#REF!</f>
        <v>#REF!</v>
      </c>
      <c r="AC1449" s="1679" t="e">
        <f>'Notes- SK Template'!#REF!</f>
        <v>#REF!</v>
      </c>
      <c r="AD1449" s="1773" t="e">
        <f>'Notes- SK Template'!#REF!</f>
        <v>#REF!</v>
      </c>
      <c r="AE1449" s="1773" t="e">
        <f>'Notes- SK Template'!#REF!</f>
        <v>#REF!</v>
      </c>
      <c r="AF1449" s="1773" t="e">
        <f>'Notes- SK Template'!#REF!</f>
        <v>#REF!</v>
      </c>
      <c r="AG1449" s="1773" t="e">
        <f>'Notes- SK Template'!#REF!</f>
        <v>#REF!</v>
      </c>
    </row>
    <row r="1450" spans="4:33" ht="14.25" customHeight="1">
      <c r="D1450" s="1681" t="s">
        <v>2377</v>
      </c>
      <c r="E1450" s="1681"/>
      <c r="F1450" s="1681"/>
      <c r="G1450" s="1681"/>
      <c r="H1450" s="1681"/>
      <c r="I1450" s="1681"/>
      <c r="J1450" s="1681"/>
      <c r="K1450" s="1681"/>
      <c r="L1450" s="1681"/>
      <c r="M1450" s="1681"/>
      <c r="N1450" s="1679" t="e">
        <f>'Notes- SK Template'!#REF!</f>
        <v>#REF!</v>
      </c>
      <c r="O1450" s="1679" t="e">
        <f>'Notes- SK Template'!#REF!</f>
        <v>#REF!</v>
      </c>
      <c r="P1450" s="1679" t="e">
        <f>'Notes- SK Template'!#REF!</f>
        <v>#REF!</v>
      </c>
      <c r="Q1450" s="1679" t="e">
        <f>'Notes- SK Template'!#REF!</f>
        <v>#REF!</v>
      </c>
      <c r="R1450" s="1679" t="e">
        <f>'Notes- SK Template'!#REF!</f>
        <v>#REF!</v>
      </c>
      <c r="S1450" s="1679" t="e">
        <f>'Notes- SK Template'!#REF!</f>
        <v>#REF!</v>
      </c>
      <c r="T1450" s="1679" t="e">
        <f>'Notes- SK Template'!#REF!</f>
        <v>#REF!</v>
      </c>
      <c r="U1450" s="1679" t="e">
        <f>'Notes- SK Template'!#REF!</f>
        <v>#REF!</v>
      </c>
      <c r="V1450" s="1679" t="e">
        <f>'Notes- SK Template'!#REF!</f>
        <v>#REF!</v>
      </c>
      <c r="W1450" s="1679" t="e">
        <f>'Notes- SK Template'!#REF!</f>
        <v>#REF!</v>
      </c>
      <c r="X1450" s="1679" t="e">
        <f>'Notes- SK Template'!#REF!</f>
        <v>#REF!</v>
      </c>
      <c r="Y1450" s="1679" t="e">
        <f>'Notes- SK Template'!#REF!</f>
        <v>#REF!</v>
      </c>
      <c r="Z1450" s="1679" t="e">
        <f>'Notes- SK Template'!#REF!</f>
        <v>#REF!</v>
      </c>
      <c r="AA1450" s="1679" t="e">
        <f>'Notes- SK Template'!#REF!</f>
        <v>#REF!</v>
      </c>
      <c r="AB1450" s="1679" t="e">
        <f>'Notes- SK Template'!#REF!</f>
        <v>#REF!</v>
      </c>
      <c r="AC1450" s="1679" t="e">
        <f>'Notes- SK Template'!#REF!</f>
        <v>#REF!</v>
      </c>
      <c r="AD1450" s="1773" t="e">
        <f>'Notes- SK Template'!#REF!</f>
        <v>#REF!</v>
      </c>
      <c r="AE1450" s="1773" t="e">
        <f>'Notes- SK Template'!#REF!</f>
        <v>#REF!</v>
      </c>
      <c r="AF1450" s="1773" t="e">
        <f>'Notes- SK Template'!#REF!</f>
        <v>#REF!</v>
      </c>
      <c r="AG1450" s="1773" t="e">
        <f>'Notes- SK Template'!#REF!</f>
        <v>#REF!</v>
      </c>
    </row>
    <row r="1451" spans="4:33" ht="14.25" customHeight="1">
      <c r="D1451" s="1681" t="s">
        <v>2378</v>
      </c>
      <c r="E1451" s="1681"/>
      <c r="F1451" s="1681"/>
      <c r="G1451" s="1681"/>
      <c r="H1451" s="1681"/>
      <c r="I1451" s="1681"/>
      <c r="J1451" s="1681"/>
      <c r="K1451" s="1681"/>
      <c r="L1451" s="1681"/>
      <c r="M1451" s="1681"/>
      <c r="N1451" s="1679" t="e">
        <f>'Notes- SK Template'!#REF!</f>
        <v>#REF!</v>
      </c>
      <c r="O1451" s="1679" t="e">
        <f>'Notes- SK Template'!#REF!</f>
        <v>#REF!</v>
      </c>
      <c r="P1451" s="1679" t="e">
        <f>'Notes- SK Template'!#REF!</f>
        <v>#REF!</v>
      </c>
      <c r="Q1451" s="1679" t="e">
        <f>'Notes- SK Template'!#REF!</f>
        <v>#REF!</v>
      </c>
      <c r="R1451" s="1679" t="e">
        <f>'Notes- SK Template'!#REF!</f>
        <v>#REF!</v>
      </c>
      <c r="S1451" s="1679" t="e">
        <f>'Notes- SK Template'!#REF!</f>
        <v>#REF!</v>
      </c>
      <c r="T1451" s="1679" t="e">
        <f>'Notes- SK Template'!#REF!</f>
        <v>#REF!</v>
      </c>
      <c r="U1451" s="1679" t="e">
        <f>'Notes- SK Template'!#REF!</f>
        <v>#REF!</v>
      </c>
      <c r="V1451" s="1679" t="e">
        <f>'Notes- SK Template'!#REF!</f>
        <v>#REF!</v>
      </c>
      <c r="W1451" s="1679" t="e">
        <f>'Notes- SK Template'!#REF!</f>
        <v>#REF!</v>
      </c>
      <c r="X1451" s="1679" t="e">
        <f>'Notes- SK Template'!#REF!</f>
        <v>#REF!</v>
      </c>
      <c r="Y1451" s="1679" t="e">
        <f>'Notes- SK Template'!#REF!</f>
        <v>#REF!</v>
      </c>
      <c r="Z1451" s="1679" t="e">
        <f>'Notes- SK Template'!#REF!</f>
        <v>#REF!</v>
      </c>
      <c r="AA1451" s="1679" t="e">
        <f>'Notes- SK Template'!#REF!</f>
        <v>#REF!</v>
      </c>
      <c r="AB1451" s="1679" t="e">
        <f>'Notes- SK Template'!#REF!</f>
        <v>#REF!</v>
      </c>
      <c r="AC1451" s="1679" t="e">
        <f>'Notes- SK Template'!#REF!</f>
        <v>#REF!</v>
      </c>
      <c r="AD1451" s="1773" t="e">
        <f>'Notes- SK Template'!#REF!</f>
        <v>#REF!</v>
      </c>
      <c r="AE1451" s="1773" t="e">
        <f>'Notes- SK Template'!#REF!</f>
        <v>#REF!</v>
      </c>
      <c r="AF1451" s="1773" t="e">
        <f>'Notes- SK Template'!#REF!</f>
        <v>#REF!</v>
      </c>
      <c r="AG1451" s="1773" t="e">
        <f>'Notes- SK Template'!#REF!</f>
        <v>#REF!</v>
      </c>
    </row>
    <row r="1452" spans="4:33" ht="14.25" customHeight="1">
      <c r="D1452" s="1681" t="s">
        <v>2379</v>
      </c>
      <c r="E1452" s="1681"/>
      <c r="F1452" s="1681"/>
      <c r="G1452" s="1681"/>
      <c r="H1452" s="1681"/>
      <c r="I1452" s="1681"/>
      <c r="J1452" s="1681"/>
      <c r="K1452" s="1681"/>
      <c r="L1452" s="1681"/>
      <c r="M1452" s="1681"/>
      <c r="N1452" s="1679" t="e">
        <f>'Notes- SK Template'!#REF!</f>
        <v>#REF!</v>
      </c>
      <c r="O1452" s="1679" t="e">
        <f>'Notes- SK Template'!#REF!</f>
        <v>#REF!</v>
      </c>
      <c r="P1452" s="1679" t="e">
        <f>'Notes- SK Template'!#REF!</f>
        <v>#REF!</v>
      </c>
      <c r="Q1452" s="1679" t="e">
        <f>'Notes- SK Template'!#REF!</f>
        <v>#REF!</v>
      </c>
      <c r="R1452" s="1679" t="e">
        <f>'Notes- SK Template'!#REF!</f>
        <v>#REF!</v>
      </c>
      <c r="S1452" s="1679" t="e">
        <f>'Notes- SK Template'!#REF!</f>
        <v>#REF!</v>
      </c>
      <c r="T1452" s="1679" t="e">
        <f>'Notes- SK Template'!#REF!</f>
        <v>#REF!</v>
      </c>
      <c r="U1452" s="1679" t="e">
        <f>'Notes- SK Template'!#REF!</f>
        <v>#REF!</v>
      </c>
      <c r="V1452" s="1679" t="e">
        <f>'Notes- SK Template'!#REF!</f>
        <v>#REF!</v>
      </c>
      <c r="W1452" s="1679" t="e">
        <f>'Notes- SK Template'!#REF!</f>
        <v>#REF!</v>
      </c>
      <c r="X1452" s="1679" t="e">
        <f>'Notes- SK Template'!#REF!</f>
        <v>#REF!</v>
      </c>
      <c r="Y1452" s="1679" t="e">
        <f>'Notes- SK Template'!#REF!</f>
        <v>#REF!</v>
      </c>
      <c r="Z1452" s="1679" t="e">
        <f>'Notes- SK Template'!#REF!</f>
        <v>#REF!</v>
      </c>
      <c r="AA1452" s="1679" t="e">
        <f>'Notes- SK Template'!#REF!</f>
        <v>#REF!</v>
      </c>
      <c r="AB1452" s="1679" t="e">
        <f>'Notes- SK Template'!#REF!</f>
        <v>#REF!</v>
      </c>
      <c r="AC1452" s="1679" t="e">
        <f>'Notes- SK Template'!#REF!</f>
        <v>#REF!</v>
      </c>
      <c r="AD1452" s="1773" t="e">
        <f>'Notes- SK Template'!#REF!</f>
        <v>#REF!</v>
      </c>
      <c r="AE1452" s="1773" t="e">
        <f>'Notes- SK Template'!#REF!</f>
        <v>#REF!</v>
      </c>
      <c r="AF1452" s="1773" t="e">
        <f>'Notes- SK Template'!#REF!</f>
        <v>#REF!</v>
      </c>
      <c r="AG1452" s="1773" t="e">
        <f>'Notes- SK Template'!#REF!</f>
        <v>#REF!</v>
      </c>
    </row>
    <row r="1453" spans="4:33" ht="14.25" customHeight="1">
      <c r="D1453" s="1681" t="s">
        <v>2380</v>
      </c>
      <c r="E1453" s="1681"/>
      <c r="F1453" s="1681"/>
      <c r="G1453" s="1681"/>
      <c r="H1453" s="1681"/>
      <c r="I1453" s="1681"/>
      <c r="J1453" s="1681"/>
      <c r="K1453" s="1681"/>
      <c r="L1453" s="1681"/>
      <c r="M1453" s="1681"/>
      <c r="N1453" s="1679" t="e">
        <f>'Notes- SK Template'!#REF!</f>
        <v>#REF!</v>
      </c>
      <c r="O1453" s="1679" t="e">
        <f>'Notes- SK Template'!#REF!</f>
        <v>#REF!</v>
      </c>
      <c r="P1453" s="1679" t="e">
        <f>'Notes- SK Template'!#REF!</f>
        <v>#REF!</v>
      </c>
      <c r="Q1453" s="1679" t="e">
        <f>'Notes- SK Template'!#REF!</f>
        <v>#REF!</v>
      </c>
      <c r="R1453" s="1679" t="e">
        <f>'Notes- SK Template'!#REF!</f>
        <v>#REF!</v>
      </c>
      <c r="S1453" s="1679" t="e">
        <f>'Notes- SK Template'!#REF!</f>
        <v>#REF!</v>
      </c>
      <c r="T1453" s="1679" t="e">
        <f>'Notes- SK Template'!#REF!</f>
        <v>#REF!</v>
      </c>
      <c r="U1453" s="1679" t="e">
        <f>'Notes- SK Template'!#REF!</f>
        <v>#REF!</v>
      </c>
      <c r="V1453" s="1679" t="e">
        <f>'Notes- SK Template'!#REF!</f>
        <v>#REF!</v>
      </c>
      <c r="W1453" s="1679" t="e">
        <f>'Notes- SK Template'!#REF!</f>
        <v>#REF!</v>
      </c>
      <c r="X1453" s="1679" t="e">
        <f>'Notes- SK Template'!#REF!</f>
        <v>#REF!</v>
      </c>
      <c r="Y1453" s="1679" t="e">
        <f>'Notes- SK Template'!#REF!</f>
        <v>#REF!</v>
      </c>
      <c r="Z1453" s="1679" t="e">
        <f>'Notes- SK Template'!#REF!</f>
        <v>#REF!</v>
      </c>
      <c r="AA1453" s="1679" t="e">
        <f>'Notes- SK Template'!#REF!</f>
        <v>#REF!</v>
      </c>
      <c r="AB1453" s="1679" t="e">
        <f>'Notes- SK Template'!#REF!</f>
        <v>#REF!</v>
      </c>
      <c r="AC1453" s="1679" t="e">
        <f>'Notes- SK Template'!#REF!</f>
        <v>#REF!</v>
      </c>
      <c r="AD1453" s="1773" t="e">
        <f>'Notes- SK Template'!#REF!</f>
        <v>#REF!</v>
      </c>
      <c r="AE1453" s="1773" t="e">
        <f>'Notes- SK Template'!#REF!</f>
        <v>#REF!</v>
      </c>
      <c r="AF1453" s="1773" t="e">
        <f>'Notes- SK Template'!#REF!</f>
        <v>#REF!</v>
      </c>
      <c r="AG1453" s="1773" t="e">
        <f>'Notes- SK Template'!#REF!</f>
        <v>#REF!</v>
      </c>
    </row>
    <row r="1454" spans="4:33" ht="14.25" customHeight="1">
      <c r="D1454" s="1681" t="s">
        <v>2381</v>
      </c>
      <c r="E1454" s="1681"/>
      <c r="F1454" s="1681"/>
      <c r="G1454" s="1681"/>
      <c r="H1454" s="1681"/>
      <c r="I1454" s="1681"/>
      <c r="J1454" s="1681"/>
      <c r="K1454" s="1681"/>
      <c r="L1454" s="1681"/>
      <c r="M1454" s="1681"/>
      <c r="N1454" s="1679" t="e">
        <f>'Notes- SK Template'!#REF!</f>
        <v>#REF!</v>
      </c>
      <c r="O1454" s="1679" t="e">
        <f>'Notes- SK Template'!#REF!</f>
        <v>#REF!</v>
      </c>
      <c r="P1454" s="1679" t="e">
        <f>'Notes- SK Template'!#REF!</f>
        <v>#REF!</v>
      </c>
      <c r="Q1454" s="1679" t="e">
        <f>'Notes- SK Template'!#REF!</f>
        <v>#REF!</v>
      </c>
      <c r="R1454" s="1679" t="e">
        <f>'Notes- SK Template'!#REF!</f>
        <v>#REF!</v>
      </c>
      <c r="S1454" s="1679" t="e">
        <f>'Notes- SK Template'!#REF!</f>
        <v>#REF!</v>
      </c>
      <c r="T1454" s="1679" t="e">
        <f>'Notes- SK Template'!#REF!</f>
        <v>#REF!</v>
      </c>
      <c r="U1454" s="1679" t="e">
        <f>'Notes- SK Template'!#REF!</f>
        <v>#REF!</v>
      </c>
      <c r="V1454" s="1679" t="e">
        <f>'Notes- SK Template'!#REF!</f>
        <v>#REF!</v>
      </c>
      <c r="W1454" s="1679" t="e">
        <f>'Notes- SK Template'!#REF!</f>
        <v>#REF!</v>
      </c>
      <c r="X1454" s="1679" t="e">
        <f>'Notes- SK Template'!#REF!</f>
        <v>#REF!</v>
      </c>
      <c r="Y1454" s="1679" t="e">
        <f>'Notes- SK Template'!#REF!</f>
        <v>#REF!</v>
      </c>
      <c r="Z1454" s="1679" t="e">
        <f>'Notes- SK Template'!#REF!</f>
        <v>#REF!</v>
      </c>
      <c r="AA1454" s="1679" t="e">
        <f>'Notes- SK Template'!#REF!</f>
        <v>#REF!</v>
      </c>
      <c r="AB1454" s="1679" t="e">
        <f>'Notes- SK Template'!#REF!</f>
        <v>#REF!</v>
      </c>
      <c r="AC1454" s="1679" t="e">
        <f>'Notes- SK Template'!#REF!</f>
        <v>#REF!</v>
      </c>
      <c r="AD1454" s="1773" t="e">
        <f>'Notes- SK Template'!#REF!</f>
        <v>#REF!</v>
      </c>
      <c r="AE1454" s="1773" t="e">
        <f>'Notes- SK Template'!#REF!</f>
        <v>#REF!</v>
      </c>
      <c r="AF1454" s="1773" t="e">
        <f>'Notes- SK Template'!#REF!</f>
        <v>#REF!</v>
      </c>
      <c r="AG1454" s="1773" t="e">
        <f>'Notes- SK Template'!#REF!</f>
        <v>#REF!</v>
      </c>
    </row>
    <row r="1455" spans="4:33" ht="14.25" customHeight="1">
      <c r="D1455" s="1681" t="s">
        <v>2382</v>
      </c>
      <c r="E1455" s="1681"/>
      <c r="F1455" s="1681"/>
      <c r="G1455" s="1681"/>
      <c r="H1455" s="1681"/>
      <c r="I1455" s="1681"/>
      <c r="J1455" s="1681"/>
      <c r="K1455" s="1681"/>
      <c r="L1455" s="1681"/>
      <c r="M1455" s="1681"/>
      <c r="N1455" s="1679" t="e">
        <f>'Notes- SK Template'!#REF!</f>
        <v>#REF!</v>
      </c>
      <c r="O1455" s="1679" t="e">
        <f>'Notes- SK Template'!#REF!</f>
        <v>#REF!</v>
      </c>
      <c r="P1455" s="1679" t="e">
        <f>'Notes- SK Template'!#REF!</f>
        <v>#REF!</v>
      </c>
      <c r="Q1455" s="1679" t="e">
        <f>'Notes- SK Template'!#REF!</f>
        <v>#REF!</v>
      </c>
      <c r="R1455" s="1679" t="e">
        <f>'Notes- SK Template'!#REF!</f>
        <v>#REF!</v>
      </c>
      <c r="S1455" s="1679" t="e">
        <f>'Notes- SK Template'!#REF!</f>
        <v>#REF!</v>
      </c>
      <c r="T1455" s="1679" t="e">
        <f>'Notes- SK Template'!#REF!</f>
        <v>#REF!</v>
      </c>
      <c r="U1455" s="1679" t="e">
        <f>'Notes- SK Template'!#REF!</f>
        <v>#REF!</v>
      </c>
      <c r="V1455" s="1679" t="e">
        <f>'Notes- SK Template'!#REF!</f>
        <v>#REF!</v>
      </c>
      <c r="W1455" s="1679" t="e">
        <f>'Notes- SK Template'!#REF!</f>
        <v>#REF!</v>
      </c>
      <c r="X1455" s="1679" t="e">
        <f>'Notes- SK Template'!#REF!</f>
        <v>#REF!</v>
      </c>
      <c r="Y1455" s="1679" t="e">
        <f>'Notes- SK Template'!#REF!</f>
        <v>#REF!</v>
      </c>
      <c r="Z1455" s="1679" t="e">
        <f>'Notes- SK Template'!#REF!</f>
        <v>#REF!</v>
      </c>
      <c r="AA1455" s="1679" t="e">
        <f>'Notes- SK Template'!#REF!</f>
        <v>#REF!</v>
      </c>
      <c r="AB1455" s="1679" t="e">
        <f>'Notes- SK Template'!#REF!</f>
        <v>#REF!</v>
      </c>
      <c r="AC1455" s="1679" t="e">
        <f>'Notes- SK Template'!#REF!</f>
        <v>#REF!</v>
      </c>
      <c r="AD1455" s="1773" t="e">
        <f>'Notes- SK Template'!#REF!</f>
        <v>#REF!</v>
      </c>
      <c r="AE1455" s="1773" t="e">
        <f>'Notes- SK Template'!#REF!</f>
        <v>#REF!</v>
      </c>
      <c r="AF1455" s="1773" t="e">
        <f>'Notes- SK Template'!#REF!</f>
        <v>#REF!</v>
      </c>
      <c r="AG1455" s="1773" t="e">
        <f>'Notes- SK Template'!#REF!</f>
        <v>#REF!</v>
      </c>
    </row>
    <row r="1456" spans="4:33" ht="14.25" customHeight="1">
      <c r="D1456" s="1681" t="s">
        <v>2383</v>
      </c>
      <c r="E1456" s="1681"/>
      <c r="F1456" s="1681"/>
      <c r="G1456" s="1681"/>
      <c r="H1456" s="1681"/>
      <c r="I1456" s="1681"/>
      <c r="J1456" s="1681"/>
      <c r="K1456" s="1681"/>
      <c r="L1456" s="1681"/>
      <c r="M1456" s="1681"/>
      <c r="N1456" s="1679" t="e">
        <f>'Notes- SK Template'!#REF!</f>
        <v>#REF!</v>
      </c>
      <c r="O1456" s="1679" t="e">
        <f>'Notes- SK Template'!#REF!</f>
        <v>#REF!</v>
      </c>
      <c r="P1456" s="1679" t="e">
        <f>'Notes- SK Template'!#REF!</f>
        <v>#REF!</v>
      </c>
      <c r="Q1456" s="1679" t="e">
        <f>'Notes- SK Template'!#REF!</f>
        <v>#REF!</v>
      </c>
      <c r="R1456" s="1679" t="e">
        <f>'Notes- SK Template'!#REF!</f>
        <v>#REF!</v>
      </c>
      <c r="S1456" s="1679" t="e">
        <f>'Notes- SK Template'!#REF!</f>
        <v>#REF!</v>
      </c>
      <c r="T1456" s="1679" t="e">
        <f>'Notes- SK Template'!#REF!</f>
        <v>#REF!</v>
      </c>
      <c r="U1456" s="1679" t="e">
        <f>'Notes- SK Template'!#REF!</f>
        <v>#REF!</v>
      </c>
      <c r="V1456" s="1679" t="e">
        <f>'Notes- SK Template'!#REF!</f>
        <v>#REF!</v>
      </c>
      <c r="W1456" s="1679" t="e">
        <f>'Notes- SK Template'!#REF!</f>
        <v>#REF!</v>
      </c>
      <c r="X1456" s="1679" t="e">
        <f>'Notes- SK Template'!#REF!</f>
        <v>#REF!</v>
      </c>
      <c r="Y1456" s="1679" t="e">
        <f>'Notes- SK Template'!#REF!</f>
        <v>#REF!</v>
      </c>
      <c r="Z1456" s="1679" t="e">
        <f>'Notes- SK Template'!#REF!</f>
        <v>#REF!</v>
      </c>
      <c r="AA1456" s="1679" t="e">
        <f>'Notes- SK Template'!#REF!</f>
        <v>#REF!</v>
      </c>
      <c r="AB1456" s="1679" t="e">
        <f>'Notes- SK Template'!#REF!</f>
        <v>#REF!</v>
      </c>
      <c r="AC1456" s="1679" t="e">
        <f>'Notes- SK Template'!#REF!</f>
        <v>#REF!</v>
      </c>
      <c r="AD1456" s="1773" t="e">
        <f>'Notes- SK Template'!#REF!</f>
        <v>#REF!</v>
      </c>
      <c r="AE1456" s="1773" t="e">
        <f>'Notes- SK Template'!#REF!</f>
        <v>#REF!</v>
      </c>
      <c r="AF1456" s="1773" t="e">
        <f>'Notes- SK Template'!#REF!</f>
        <v>#REF!</v>
      </c>
      <c r="AG1456" s="1773" t="e">
        <f>'Notes- SK Template'!#REF!</f>
        <v>#REF!</v>
      </c>
    </row>
    <row r="1457" spans="4:33" ht="14.25" customHeight="1">
      <c r="D1457" s="1681" t="s">
        <v>2384</v>
      </c>
      <c r="E1457" s="1681"/>
      <c r="F1457" s="1681"/>
      <c r="G1457" s="1681"/>
      <c r="H1457" s="1681"/>
      <c r="I1457" s="1681"/>
      <c r="J1457" s="1681"/>
      <c r="K1457" s="1681"/>
      <c r="L1457" s="1681"/>
      <c r="M1457" s="1681"/>
      <c r="N1457" s="1729" t="e">
        <f>'Notes- SK Template'!#REF!</f>
        <v>#REF!</v>
      </c>
      <c r="O1457" s="1729" t="e">
        <f>'Notes- SK Template'!#REF!</f>
        <v>#REF!</v>
      </c>
      <c r="P1457" s="1729" t="e">
        <f>'Notes- SK Template'!#REF!</f>
        <v>#REF!</v>
      </c>
      <c r="Q1457" s="1729" t="e">
        <f>'Notes- SK Template'!#REF!</f>
        <v>#REF!</v>
      </c>
      <c r="R1457" s="1729" t="e">
        <f>'Notes- SK Template'!#REF!</f>
        <v>#REF!</v>
      </c>
      <c r="S1457" s="1729" t="e">
        <f>'Notes- SK Template'!#REF!</f>
        <v>#REF!</v>
      </c>
      <c r="T1457" s="1729" t="e">
        <f>'Notes- SK Template'!#REF!</f>
        <v>#REF!</v>
      </c>
      <c r="U1457" s="1729" t="e">
        <f>'Notes- SK Template'!#REF!</f>
        <v>#REF!</v>
      </c>
      <c r="V1457" s="1729" t="e">
        <f>'Notes- SK Template'!#REF!</f>
        <v>#REF!</v>
      </c>
      <c r="W1457" s="1729" t="e">
        <f>'Notes- SK Template'!#REF!</f>
        <v>#REF!</v>
      </c>
      <c r="X1457" s="1729" t="e">
        <f>'Notes- SK Template'!#REF!</f>
        <v>#REF!</v>
      </c>
      <c r="Y1457" s="1729" t="e">
        <f>'Notes- SK Template'!#REF!</f>
        <v>#REF!</v>
      </c>
      <c r="Z1457" s="1729" t="e">
        <f>'Notes- SK Template'!#REF!</f>
        <v>#REF!</v>
      </c>
      <c r="AA1457" s="1729" t="e">
        <f>'Notes- SK Template'!#REF!</f>
        <v>#REF!</v>
      </c>
      <c r="AB1457" s="1729" t="e">
        <f>'Notes- SK Template'!#REF!</f>
        <v>#REF!</v>
      </c>
      <c r="AC1457" s="1729" t="e">
        <f>'Notes- SK Template'!#REF!</f>
        <v>#REF!</v>
      </c>
      <c r="AD1457" s="1773" t="e">
        <f>'Notes- SK Template'!#REF!</f>
        <v>#REF!</v>
      </c>
      <c r="AE1457" s="1773" t="e">
        <f>'Notes- SK Template'!#REF!</f>
        <v>#REF!</v>
      </c>
      <c r="AF1457" s="1773" t="e">
        <f>'Notes- SK Template'!#REF!</f>
        <v>#REF!</v>
      </c>
      <c r="AG1457" s="1773" t="e">
        <f>'Notes- SK Template'!#REF!</f>
        <v>#REF!</v>
      </c>
    </row>
    <row r="1458" spans="4:33" ht="14.25" customHeight="1">
      <c r="D1458" s="1681" t="s">
        <v>2385</v>
      </c>
      <c r="E1458" s="1681"/>
      <c r="F1458" s="1681"/>
      <c r="G1458" s="1681"/>
      <c r="H1458" s="1681"/>
      <c r="I1458" s="1681"/>
      <c r="J1458" s="1681"/>
      <c r="K1458" s="1681"/>
      <c r="L1458" s="1681"/>
      <c r="M1458" s="1681"/>
      <c r="N1458" s="1679" t="e">
        <f>'Notes- SK Template'!#REF!</f>
        <v>#REF!</v>
      </c>
      <c r="O1458" s="1679" t="e">
        <f>'Notes- SK Template'!#REF!</f>
        <v>#REF!</v>
      </c>
      <c r="P1458" s="1679" t="e">
        <f>'Notes- SK Template'!#REF!</f>
        <v>#REF!</v>
      </c>
      <c r="Q1458" s="1679" t="e">
        <f>'Notes- SK Template'!#REF!</f>
        <v>#REF!</v>
      </c>
      <c r="R1458" s="1679" t="e">
        <f>'Notes- SK Template'!#REF!</f>
        <v>#REF!</v>
      </c>
      <c r="S1458" s="1679" t="e">
        <f>'Notes- SK Template'!#REF!</f>
        <v>#REF!</v>
      </c>
      <c r="T1458" s="1679" t="e">
        <f>'Notes- SK Template'!#REF!</f>
        <v>#REF!</v>
      </c>
      <c r="U1458" s="1679" t="e">
        <f>'Notes- SK Template'!#REF!</f>
        <v>#REF!</v>
      </c>
      <c r="V1458" s="1679" t="e">
        <f>'Notes- SK Template'!#REF!</f>
        <v>#REF!</v>
      </c>
      <c r="W1458" s="1679" t="e">
        <f>'Notes- SK Template'!#REF!</f>
        <v>#REF!</v>
      </c>
      <c r="X1458" s="1679" t="e">
        <f>'Notes- SK Template'!#REF!</f>
        <v>#REF!</v>
      </c>
      <c r="Y1458" s="1679" t="e">
        <f>'Notes- SK Template'!#REF!</f>
        <v>#REF!</v>
      </c>
      <c r="Z1458" s="1679" t="e">
        <f>'Notes- SK Template'!#REF!</f>
        <v>#REF!</v>
      </c>
      <c r="AA1458" s="1679" t="e">
        <f>'Notes- SK Template'!#REF!</f>
        <v>#REF!</v>
      </c>
      <c r="AB1458" s="1679" t="e">
        <f>'Notes- SK Template'!#REF!</f>
        <v>#REF!</v>
      </c>
      <c r="AC1458" s="1679" t="e">
        <f>'Notes- SK Template'!#REF!</f>
        <v>#REF!</v>
      </c>
      <c r="AD1458" s="1773" t="e">
        <f>'Notes- SK Template'!#REF!</f>
        <v>#REF!</v>
      </c>
      <c r="AE1458" s="1773" t="e">
        <f>'Notes- SK Template'!#REF!</f>
        <v>#REF!</v>
      </c>
      <c r="AF1458" s="1773" t="e">
        <f>'Notes- SK Template'!#REF!</f>
        <v>#REF!</v>
      </c>
      <c r="AG1458" s="1773" t="e">
        <f>'Notes- SK Template'!#REF!</f>
        <v>#REF!</v>
      </c>
    </row>
    <row r="1459" spans="4:33" ht="14.25" customHeight="1">
      <c r="D1459" s="1681" t="s">
        <v>2386</v>
      </c>
      <c r="E1459" s="1681"/>
      <c r="F1459" s="1681"/>
      <c r="G1459" s="1681"/>
      <c r="H1459" s="1681"/>
      <c r="I1459" s="1681"/>
      <c r="J1459" s="1681"/>
      <c r="K1459" s="1681"/>
      <c r="L1459" s="1681"/>
      <c r="M1459" s="1681"/>
      <c r="N1459" s="1679" t="e">
        <f>'Notes- SK Template'!#REF!</f>
        <v>#REF!</v>
      </c>
      <c r="O1459" s="1679" t="e">
        <f>'Notes- SK Template'!#REF!</f>
        <v>#REF!</v>
      </c>
      <c r="P1459" s="1679" t="e">
        <f>'Notes- SK Template'!#REF!</f>
        <v>#REF!</v>
      </c>
      <c r="Q1459" s="1679" t="e">
        <f>'Notes- SK Template'!#REF!</f>
        <v>#REF!</v>
      </c>
      <c r="R1459" s="1679" t="e">
        <f>'Notes- SK Template'!#REF!</f>
        <v>#REF!</v>
      </c>
      <c r="S1459" s="1679" t="e">
        <f>'Notes- SK Template'!#REF!</f>
        <v>#REF!</v>
      </c>
      <c r="T1459" s="1679" t="e">
        <f>'Notes- SK Template'!#REF!</f>
        <v>#REF!</v>
      </c>
      <c r="U1459" s="1679" t="e">
        <f>'Notes- SK Template'!#REF!</f>
        <v>#REF!</v>
      </c>
      <c r="V1459" s="1679" t="e">
        <f>'Notes- SK Template'!#REF!</f>
        <v>#REF!</v>
      </c>
      <c r="W1459" s="1679" t="e">
        <f>'Notes- SK Template'!#REF!</f>
        <v>#REF!</v>
      </c>
      <c r="X1459" s="1679" t="e">
        <f>'Notes- SK Template'!#REF!</f>
        <v>#REF!</v>
      </c>
      <c r="Y1459" s="1679" t="e">
        <f>'Notes- SK Template'!#REF!</f>
        <v>#REF!</v>
      </c>
      <c r="Z1459" s="1679" t="e">
        <f>'Notes- SK Template'!#REF!</f>
        <v>#REF!</v>
      </c>
      <c r="AA1459" s="1679" t="e">
        <f>'Notes- SK Template'!#REF!</f>
        <v>#REF!</v>
      </c>
      <c r="AB1459" s="1679" t="e">
        <f>'Notes- SK Template'!#REF!</f>
        <v>#REF!</v>
      </c>
      <c r="AC1459" s="1679" t="e">
        <f>'Notes- SK Template'!#REF!</f>
        <v>#REF!</v>
      </c>
      <c r="AD1459" s="1773" t="e">
        <f>'Notes- SK Template'!#REF!</f>
        <v>#REF!</v>
      </c>
      <c r="AE1459" s="1773" t="e">
        <f>'Notes- SK Template'!#REF!</f>
        <v>#REF!</v>
      </c>
      <c r="AF1459" s="1773" t="e">
        <f>'Notes- SK Template'!#REF!</f>
        <v>#REF!</v>
      </c>
      <c r="AG1459" s="1773" t="e">
        <f>'Notes- SK Template'!#REF!</f>
        <v>#REF!</v>
      </c>
    </row>
    <row r="1460" spans="4:33" ht="24" customHeight="1" thickBot="1">
      <c r="D1460" s="2344" t="s">
        <v>2387</v>
      </c>
      <c r="E1460" s="2344"/>
      <c r="F1460" s="2344"/>
      <c r="G1460" s="2344"/>
      <c r="H1460" s="2344"/>
      <c r="I1460" s="2344"/>
      <c r="J1460" s="2344"/>
      <c r="K1460" s="2344"/>
      <c r="L1460" s="2344"/>
      <c r="M1460" s="2344"/>
      <c r="N1460" s="2442" t="e">
        <f>'Notes- SK Template'!#REF!</f>
        <v>#REF!</v>
      </c>
      <c r="O1460" s="2442" t="e">
        <f>'Notes- SK Template'!#REF!</f>
        <v>#REF!</v>
      </c>
      <c r="P1460" s="2442" t="e">
        <f>'Notes- SK Template'!#REF!</f>
        <v>#REF!</v>
      </c>
      <c r="Q1460" s="2442" t="e">
        <f>'Notes- SK Template'!#REF!</f>
        <v>#REF!</v>
      </c>
      <c r="R1460" s="2442" t="e">
        <f>'Notes- SK Template'!#REF!</f>
        <v>#REF!</v>
      </c>
      <c r="S1460" s="2442" t="e">
        <f>'Notes- SK Template'!#REF!</f>
        <v>#REF!</v>
      </c>
      <c r="T1460" s="2442" t="e">
        <f>'Notes- SK Template'!#REF!</f>
        <v>#REF!</v>
      </c>
      <c r="U1460" s="2442" t="e">
        <f>'Notes- SK Template'!#REF!</f>
        <v>#REF!</v>
      </c>
      <c r="V1460" s="2442" t="e">
        <f>'Notes- SK Template'!#REF!</f>
        <v>#REF!</v>
      </c>
      <c r="W1460" s="2442" t="e">
        <f>'Notes- SK Template'!#REF!</f>
        <v>#REF!</v>
      </c>
      <c r="X1460" s="2442" t="e">
        <f>'Notes- SK Template'!#REF!</f>
        <v>#REF!</v>
      </c>
      <c r="Y1460" s="2442" t="e">
        <f>'Notes- SK Template'!#REF!</f>
        <v>#REF!</v>
      </c>
      <c r="Z1460" s="2442" t="e">
        <f>'Notes- SK Template'!#REF!</f>
        <v>#REF!</v>
      </c>
      <c r="AA1460" s="2442" t="e">
        <f>'Notes- SK Template'!#REF!</f>
        <v>#REF!</v>
      </c>
      <c r="AB1460" s="2442" t="e">
        <f>'Notes- SK Template'!#REF!</f>
        <v>#REF!</v>
      </c>
      <c r="AC1460" s="2442" t="e">
        <f>'Notes- SK Template'!#REF!</f>
        <v>#REF!</v>
      </c>
      <c r="AD1460" s="1724" t="e">
        <f>'Notes- SK Template'!#REF!</f>
        <v>#REF!</v>
      </c>
      <c r="AE1460" s="1724" t="e">
        <f>'Notes- SK Template'!#REF!</f>
        <v>#REF!</v>
      </c>
      <c r="AF1460" s="1724" t="e">
        <f>'Notes- SK Template'!#REF!</f>
        <v>#REF!</v>
      </c>
      <c r="AG1460" s="1724" t="e">
        <f>'Notes- SK Template'!#REF!</f>
        <v>#REF!</v>
      </c>
    </row>
    <row r="1462" spans="4:33" ht="14.25" customHeight="1">
      <c r="D1462" s="1813" t="s">
        <v>3088</v>
      </c>
      <c r="E1462" s="2533"/>
      <c r="F1462" s="2533"/>
      <c r="G1462" s="2533"/>
      <c r="H1462" s="2533"/>
      <c r="I1462" s="2533"/>
      <c r="J1462" s="2533"/>
      <c r="K1462" s="2533"/>
      <c r="L1462" s="2533"/>
      <c r="M1462" s="2533"/>
      <c r="N1462" s="2533"/>
      <c r="O1462" s="2533"/>
      <c r="P1462" s="2533"/>
      <c r="Q1462" s="2533"/>
      <c r="R1462" s="2533"/>
      <c r="S1462" s="2533"/>
      <c r="T1462" s="2533"/>
      <c r="U1462" s="2533"/>
      <c r="V1462" s="2533"/>
      <c r="W1462" s="2533"/>
      <c r="X1462" s="2533"/>
      <c r="Y1462" s="2533"/>
      <c r="Z1462" s="2533"/>
      <c r="AA1462" s="2533"/>
      <c r="AB1462" s="2533"/>
      <c r="AC1462" s="2533"/>
      <c r="AD1462" s="2533"/>
      <c r="AE1462" s="2533"/>
      <c r="AF1462" s="2533"/>
      <c r="AG1462" s="2533"/>
    </row>
    <row r="1463" spans="4:33" ht="14.25" customHeight="1">
      <c r="D1463" s="2533"/>
      <c r="E1463" s="2533"/>
      <c r="F1463" s="2533"/>
      <c r="G1463" s="2533"/>
      <c r="H1463" s="2533"/>
      <c r="I1463" s="2533"/>
      <c r="J1463" s="2533"/>
      <c r="K1463" s="2533"/>
      <c r="L1463" s="2533"/>
      <c r="M1463" s="2533"/>
      <c r="N1463" s="2533"/>
      <c r="O1463" s="2533"/>
      <c r="P1463" s="2533"/>
      <c r="Q1463" s="2533"/>
      <c r="R1463" s="2533"/>
      <c r="S1463" s="2533"/>
      <c r="T1463" s="2533"/>
      <c r="U1463" s="2533"/>
      <c r="V1463" s="2533"/>
      <c r="W1463" s="2533"/>
      <c r="X1463" s="2533"/>
      <c r="Y1463" s="2533"/>
      <c r="Z1463" s="2533"/>
      <c r="AA1463" s="2533"/>
      <c r="AB1463" s="2533"/>
      <c r="AC1463" s="2533"/>
      <c r="AD1463" s="2533"/>
      <c r="AE1463" s="2533"/>
      <c r="AF1463" s="2533"/>
      <c r="AG1463" s="2533"/>
    </row>
    <row r="1464" spans="4:33" ht="14.25" customHeight="1">
      <c r="D1464" s="2533"/>
      <c r="E1464" s="2533"/>
      <c r="F1464" s="2533"/>
      <c r="G1464" s="2533"/>
      <c r="H1464" s="2533"/>
      <c r="I1464" s="2533"/>
      <c r="J1464" s="2533"/>
      <c r="K1464" s="2533"/>
      <c r="L1464" s="2533"/>
      <c r="M1464" s="2533"/>
      <c r="N1464" s="2533"/>
      <c r="O1464" s="2533"/>
      <c r="P1464" s="2533"/>
      <c r="Q1464" s="2533"/>
      <c r="R1464" s="2533"/>
      <c r="S1464" s="2533"/>
      <c r="T1464" s="2533"/>
      <c r="U1464" s="2533"/>
      <c r="V1464" s="2533"/>
      <c r="W1464" s="2533"/>
      <c r="X1464" s="2533"/>
      <c r="Y1464" s="2533"/>
      <c r="Z1464" s="2533"/>
      <c r="AA1464" s="2533"/>
      <c r="AB1464" s="2533"/>
      <c r="AC1464" s="2533"/>
      <c r="AD1464" s="2533"/>
      <c r="AE1464" s="2533"/>
      <c r="AF1464" s="2533"/>
      <c r="AG1464" s="2533"/>
    </row>
    <row r="1465" spans="4:33" ht="14.25" customHeight="1">
      <c r="D1465" s="794"/>
      <c r="E1465" s="794"/>
      <c r="F1465" s="794"/>
      <c r="G1465" s="794"/>
      <c r="H1465" s="794"/>
      <c r="I1465" s="794"/>
      <c r="J1465" s="794"/>
      <c r="K1465" s="794"/>
      <c r="L1465" s="794"/>
      <c r="M1465" s="794"/>
      <c r="N1465" s="794"/>
      <c r="O1465" s="794"/>
      <c r="P1465" s="794"/>
      <c r="Q1465" s="794"/>
      <c r="R1465" s="794"/>
      <c r="S1465" s="794"/>
      <c r="T1465" s="794"/>
      <c r="U1465" s="794"/>
      <c r="V1465" s="794"/>
      <c r="W1465" s="794"/>
      <c r="X1465" s="794"/>
      <c r="Y1465" s="794"/>
      <c r="Z1465" s="794"/>
      <c r="AA1465" s="794"/>
      <c r="AB1465" s="794"/>
      <c r="AC1465" s="794"/>
      <c r="AD1465" s="794"/>
      <c r="AE1465" s="794"/>
      <c r="AF1465" s="794"/>
      <c r="AG1465" s="794"/>
    </row>
    <row r="1466" spans="4:33" ht="14.25" customHeight="1">
      <c r="D1466" s="2534" t="s">
        <v>2388</v>
      </c>
      <c r="E1466" s="2535"/>
      <c r="F1466" s="2535"/>
      <c r="G1466" s="2535"/>
      <c r="H1466" s="2535"/>
      <c r="I1466" s="2535"/>
      <c r="J1466" s="2535"/>
      <c r="K1466" s="2535"/>
      <c r="L1466" s="2535"/>
      <c r="M1466" s="2535"/>
      <c r="N1466" s="2535"/>
      <c r="O1466" s="2535"/>
      <c r="P1466" s="2535"/>
      <c r="Q1466" s="2535"/>
      <c r="R1466" s="2535"/>
      <c r="S1466" s="2535"/>
      <c r="T1466" s="2535"/>
      <c r="U1466" s="2535"/>
      <c r="V1466" s="2535"/>
      <c r="W1466" s="2535"/>
      <c r="X1466" s="2535"/>
      <c r="Y1466" s="2535"/>
      <c r="Z1466" s="2535"/>
      <c r="AA1466" s="2535"/>
      <c r="AB1466" s="2535"/>
      <c r="AC1466" s="2535"/>
      <c r="AD1466" s="2535"/>
      <c r="AE1466" s="2535"/>
      <c r="AF1466" s="2535"/>
      <c r="AG1466" s="2535"/>
    </row>
    <row r="1467" spans="4:33" ht="14.25" customHeight="1">
      <c r="D1467" s="794"/>
      <c r="E1467" s="794"/>
      <c r="F1467" s="794"/>
      <c r="G1467" s="794"/>
      <c r="H1467" s="794"/>
      <c r="I1467" s="794"/>
      <c r="J1467" s="794"/>
      <c r="K1467" s="794"/>
      <c r="L1467" s="794"/>
      <c r="M1467" s="794"/>
      <c r="N1467" s="794"/>
      <c r="O1467" s="794"/>
      <c r="P1467" s="794"/>
      <c r="Q1467" s="794"/>
      <c r="R1467" s="794"/>
      <c r="S1467" s="794"/>
      <c r="T1467" s="794"/>
      <c r="U1467" s="794"/>
      <c r="V1467" s="794"/>
      <c r="W1467" s="794"/>
      <c r="X1467" s="794"/>
      <c r="Y1467" s="794"/>
      <c r="Z1467" s="794"/>
      <c r="AA1467" s="794"/>
      <c r="AB1467" s="794"/>
      <c r="AC1467" s="794"/>
      <c r="AD1467" s="794"/>
      <c r="AE1467" s="794"/>
      <c r="AF1467" s="794"/>
      <c r="AG1467" s="794"/>
    </row>
    <row r="1468" spans="4:33" ht="14.25" customHeight="1">
      <c r="D1468" s="2534" t="s">
        <v>2389</v>
      </c>
      <c r="E1468" s="2535"/>
      <c r="F1468" s="2535"/>
      <c r="G1468" s="2535"/>
      <c r="H1468" s="2535"/>
      <c r="I1468" s="2535"/>
      <c r="J1468" s="2535"/>
      <c r="K1468" s="2535"/>
      <c r="L1468" s="2535"/>
      <c r="M1468" s="2535"/>
      <c r="N1468" s="2535"/>
      <c r="O1468" s="2535"/>
      <c r="P1468" s="2535"/>
      <c r="Q1468" s="2535"/>
      <c r="R1468" s="2535"/>
      <c r="S1468" s="2535"/>
      <c r="T1468" s="2535"/>
      <c r="U1468" s="2535"/>
      <c r="V1468" s="2535"/>
      <c r="W1468" s="2535"/>
      <c r="X1468" s="2535"/>
      <c r="Y1468" s="2535"/>
      <c r="Z1468" s="2535"/>
      <c r="AA1468" s="2535"/>
      <c r="AB1468" s="2535"/>
      <c r="AC1468" s="2535"/>
      <c r="AD1468" s="2535"/>
      <c r="AE1468" s="2535"/>
      <c r="AF1468" s="2535"/>
      <c r="AG1468" s="2535"/>
    </row>
    <row r="1469" spans="4:33" ht="14.25" customHeight="1">
      <c r="D1469" s="794"/>
      <c r="E1469" s="794"/>
      <c r="F1469" s="794"/>
      <c r="G1469" s="794"/>
      <c r="H1469" s="794"/>
      <c r="I1469" s="794"/>
      <c r="J1469" s="794"/>
      <c r="K1469" s="794"/>
      <c r="L1469" s="794"/>
      <c r="M1469" s="794"/>
      <c r="N1469" s="794"/>
      <c r="O1469" s="794"/>
      <c r="P1469" s="794"/>
      <c r="Q1469" s="794"/>
      <c r="R1469" s="794"/>
      <c r="S1469" s="794"/>
      <c r="T1469" s="794"/>
      <c r="U1469" s="794"/>
      <c r="V1469" s="794"/>
      <c r="W1469" s="794"/>
      <c r="X1469" s="794"/>
      <c r="Y1469" s="794"/>
      <c r="Z1469" s="794"/>
      <c r="AA1469" s="794"/>
      <c r="AB1469" s="794"/>
      <c r="AC1469" s="794"/>
      <c r="AD1469" s="794"/>
      <c r="AE1469" s="794"/>
      <c r="AF1469" s="794"/>
      <c r="AG1469" s="794"/>
    </row>
    <row r="1470" spans="4:33" ht="14.25" customHeight="1">
      <c r="D1470" s="2534" t="s">
        <v>2390</v>
      </c>
      <c r="E1470" s="2535"/>
      <c r="F1470" s="2535"/>
      <c r="G1470" s="2535"/>
      <c r="H1470" s="2535"/>
      <c r="I1470" s="2535"/>
      <c r="J1470" s="2535"/>
      <c r="K1470" s="2535"/>
      <c r="L1470" s="2535"/>
      <c r="M1470" s="2535"/>
      <c r="N1470" s="2535"/>
      <c r="O1470" s="2535"/>
      <c r="P1470" s="2535"/>
      <c r="Q1470" s="2535"/>
      <c r="R1470" s="2535"/>
      <c r="S1470" s="2535"/>
      <c r="T1470" s="2535"/>
      <c r="U1470" s="2535"/>
      <c r="V1470" s="2535"/>
      <c r="W1470" s="2535"/>
      <c r="X1470" s="2535"/>
      <c r="Y1470" s="2535"/>
      <c r="Z1470" s="2535"/>
      <c r="AA1470" s="2535"/>
      <c r="AB1470" s="2535"/>
      <c r="AC1470" s="2535"/>
      <c r="AD1470" s="2535"/>
      <c r="AE1470" s="2535"/>
      <c r="AF1470" s="2535"/>
      <c r="AG1470" s="2535"/>
    </row>
    <row r="1471" spans="4:33" ht="14.25" customHeight="1">
      <c r="D1471" s="794"/>
      <c r="E1471" s="794"/>
      <c r="F1471" s="794"/>
      <c r="G1471" s="794"/>
      <c r="H1471" s="794"/>
      <c r="I1471" s="794"/>
      <c r="J1471" s="794"/>
      <c r="K1471" s="794"/>
      <c r="L1471" s="794"/>
      <c r="M1471" s="794"/>
      <c r="N1471" s="794"/>
      <c r="O1471" s="794"/>
      <c r="P1471" s="794"/>
      <c r="Q1471" s="794"/>
      <c r="R1471" s="794"/>
      <c r="S1471" s="794"/>
      <c r="T1471" s="794"/>
      <c r="U1471" s="794"/>
      <c r="V1471" s="794"/>
      <c r="W1471" s="794"/>
      <c r="X1471" s="794"/>
      <c r="Y1471" s="794"/>
      <c r="Z1471" s="794"/>
      <c r="AA1471" s="794"/>
      <c r="AB1471" s="794"/>
      <c r="AC1471" s="794"/>
      <c r="AD1471" s="794"/>
      <c r="AE1471" s="794"/>
      <c r="AF1471" s="794"/>
      <c r="AG1471" s="794"/>
    </row>
    <row r="1472" spans="4:33" ht="14.25" customHeight="1">
      <c r="D1472" s="2534" t="s">
        <v>2391</v>
      </c>
      <c r="E1472" s="2535"/>
      <c r="F1472" s="2535"/>
      <c r="G1472" s="2535"/>
      <c r="H1472" s="2535"/>
      <c r="I1472" s="2535"/>
      <c r="J1472" s="2535"/>
      <c r="K1472" s="2535"/>
      <c r="L1472" s="2535"/>
      <c r="M1472" s="2535"/>
      <c r="N1472" s="2535"/>
      <c r="O1472" s="2535"/>
      <c r="P1472" s="2535"/>
      <c r="Q1472" s="2535"/>
      <c r="R1472" s="2535"/>
      <c r="S1472" s="2535"/>
      <c r="T1472" s="2535"/>
      <c r="U1472" s="2535"/>
      <c r="V1472" s="2535"/>
      <c r="W1472" s="2535"/>
      <c r="X1472" s="2535"/>
      <c r="Y1472" s="2535"/>
      <c r="Z1472" s="2535"/>
      <c r="AA1472" s="2535"/>
      <c r="AB1472" s="2535"/>
      <c r="AC1472" s="2535"/>
      <c r="AD1472" s="2535"/>
      <c r="AE1472" s="2535"/>
      <c r="AF1472" s="2535"/>
      <c r="AG1472" s="2535"/>
    </row>
    <row r="1473" spans="4:33" ht="14.25" customHeight="1">
      <c r="D1473" s="794"/>
      <c r="E1473" s="794"/>
      <c r="F1473" s="794"/>
      <c r="G1473" s="794"/>
      <c r="H1473" s="794"/>
      <c r="I1473" s="794"/>
      <c r="J1473" s="794"/>
      <c r="K1473" s="794"/>
      <c r="L1473" s="794"/>
      <c r="M1473" s="794"/>
      <c r="N1473" s="794"/>
      <c r="O1473" s="794"/>
      <c r="P1473" s="794"/>
      <c r="Q1473" s="794"/>
      <c r="R1473" s="794"/>
      <c r="S1473" s="794"/>
      <c r="T1473" s="794"/>
      <c r="U1473" s="794"/>
      <c r="V1473" s="794"/>
      <c r="W1473" s="794"/>
      <c r="X1473" s="794"/>
      <c r="Y1473" s="794"/>
      <c r="Z1473" s="794"/>
      <c r="AA1473" s="794"/>
      <c r="AB1473" s="794"/>
      <c r="AC1473" s="794"/>
      <c r="AD1473" s="794"/>
      <c r="AE1473" s="794"/>
      <c r="AF1473" s="794"/>
      <c r="AG1473" s="794"/>
    </row>
    <row r="1474" spans="4:33" ht="14.25" customHeight="1">
      <c r="D1474" s="2534" t="s">
        <v>2392</v>
      </c>
      <c r="E1474" s="2535"/>
      <c r="F1474" s="2535"/>
      <c r="G1474" s="2535"/>
      <c r="H1474" s="2535"/>
      <c r="I1474" s="2535"/>
      <c r="J1474" s="2535"/>
      <c r="K1474" s="2535"/>
      <c r="L1474" s="2535"/>
      <c r="M1474" s="2535"/>
      <c r="N1474" s="2535"/>
      <c r="O1474" s="2535"/>
      <c r="P1474" s="2535"/>
      <c r="Q1474" s="2535"/>
      <c r="R1474" s="2535"/>
      <c r="S1474" s="2535"/>
      <c r="T1474" s="2535"/>
      <c r="U1474" s="2535"/>
      <c r="V1474" s="2535"/>
      <c r="W1474" s="2535"/>
      <c r="X1474" s="2535"/>
      <c r="Y1474" s="2535"/>
      <c r="Z1474" s="2535"/>
      <c r="AA1474" s="2535"/>
      <c r="AB1474" s="2535"/>
      <c r="AC1474" s="2535"/>
      <c r="AD1474" s="2535"/>
      <c r="AE1474" s="2535"/>
      <c r="AF1474" s="2535"/>
      <c r="AG1474" s="2535"/>
    </row>
    <row r="1475" spans="4:33" ht="14.25" customHeight="1">
      <c r="D1475" s="794"/>
      <c r="E1475" s="794"/>
      <c r="F1475" s="794"/>
      <c r="G1475" s="794"/>
      <c r="H1475" s="794"/>
      <c r="I1475" s="794"/>
      <c r="J1475" s="794"/>
      <c r="K1475" s="794"/>
      <c r="L1475" s="794"/>
      <c r="M1475" s="794"/>
      <c r="N1475" s="794"/>
      <c r="O1475" s="794"/>
      <c r="P1475" s="794"/>
      <c r="Q1475" s="794"/>
      <c r="R1475" s="794"/>
      <c r="S1475" s="794"/>
      <c r="T1475" s="794"/>
      <c r="U1475" s="794"/>
      <c r="V1475" s="794"/>
      <c r="W1475" s="794"/>
      <c r="X1475" s="794"/>
      <c r="Y1475" s="794"/>
      <c r="Z1475" s="794"/>
      <c r="AA1475" s="794"/>
      <c r="AB1475" s="794"/>
      <c r="AC1475" s="794"/>
      <c r="AD1475" s="794"/>
      <c r="AE1475" s="794"/>
      <c r="AF1475" s="794"/>
      <c r="AG1475" s="794"/>
    </row>
    <row r="1476" spans="4:33" ht="14.25" customHeight="1">
      <c r="D1476" s="1813" t="s">
        <v>3089</v>
      </c>
      <c r="E1476" s="2533"/>
      <c r="F1476" s="2533"/>
      <c r="G1476" s="2533"/>
      <c r="H1476" s="2533"/>
      <c r="I1476" s="2533"/>
      <c r="J1476" s="2533"/>
      <c r="K1476" s="2533"/>
      <c r="L1476" s="2533"/>
      <c r="M1476" s="2533"/>
      <c r="N1476" s="2533"/>
      <c r="O1476" s="2533"/>
      <c r="P1476" s="2533"/>
      <c r="Q1476" s="2533"/>
      <c r="R1476" s="2533"/>
      <c r="S1476" s="2533"/>
      <c r="T1476" s="2533"/>
      <c r="U1476" s="2533"/>
      <c r="V1476" s="2533"/>
      <c r="W1476" s="2533"/>
      <c r="X1476" s="2533"/>
      <c r="Y1476" s="2533"/>
      <c r="Z1476" s="2533"/>
      <c r="AA1476" s="2533"/>
      <c r="AB1476" s="2533"/>
      <c r="AC1476" s="2533"/>
      <c r="AD1476" s="2533"/>
      <c r="AE1476" s="2533"/>
      <c r="AF1476" s="2533"/>
      <c r="AG1476" s="2533"/>
    </row>
    <row r="1477" spans="4:33" ht="14.25" customHeight="1">
      <c r="D1477" s="2533"/>
      <c r="E1477" s="2533"/>
      <c r="F1477" s="2533"/>
      <c r="G1477" s="2533"/>
      <c r="H1477" s="2533"/>
      <c r="I1477" s="2533"/>
      <c r="J1477" s="2533"/>
      <c r="K1477" s="2533"/>
      <c r="L1477" s="2533"/>
      <c r="M1477" s="2533"/>
      <c r="N1477" s="2533"/>
      <c r="O1477" s="2533"/>
      <c r="P1477" s="2533"/>
      <c r="Q1477" s="2533"/>
      <c r="R1477" s="2533"/>
      <c r="S1477" s="2533"/>
      <c r="T1477" s="2533"/>
      <c r="U1477" s="2533"/>
      <c r="V1477" s="2533"/>
      <c r="W1477" s="2533"/>
      <c r="X1477" s="2533"/>
      <c r="Y1477" s="2533"/>
      <c r="Z1477" s="2533"/>
      <c r="AA1477" s="2533"/>
      <c r="AB1477" s="2533"/>
      <c r="AC1477" s="2533"/>
      <c r="AD1477" s="2533"/>
      <c r="AE1477" s="2533"/>
      <c r="AF1477" s="2533"/>
      <c r="AG1477" s="2533"/>
    </row>
    <row r="1478" spans="4:33" ht="14.25" customHeight="1">
      <c r="D1478" s="794"/>
      <c r="E1478" s="794"/>
      <c r="F1478" s="794"/>
      <c r="G1478" s="794"/>
      <c r="H1478" s="794"/>
      <c r="I1478" s="794"/>
      <c r="J1478" s="794"/>
      <c r="K1478" s="794"/>
      <c r="L1478" s="794"/>
      <c r="M1478" s="794"/>
      <c r="N1478" s="794"/>
      <c r="O1478" s="794"/>
      <c r="P1478" s="794"/>
      <c r="Q1478" s="794"/>
      <c r="R1478" s="794"/>
      <c r="S1478" s="794"/>
      <c r="T1478" s="794"/>
      <c r="U1478" s="794"/>
      <c r="V1478" s="794"/>
      <c r="W1478" s="794"/>
      <c r="X1478" s="794"/>
      <c r="Y1478" s="794"/>
      <c r="Z1478" s="794"/>
      <c r="AA1478" s="794"/>
      <c r="AB1478" s="794"/>
      <c r="AC1478" s="794"/>
      <c r="AD1478" s="794"/>
      <c r="AE1478" s="794"/>
      <c r="AF1478" s="794"/>
      <c r="AG1478" s="794"/>
    </row>
    <row r="1479" spans="4:33" ht="14.25" customHeight="1">
      <c r="D1479" s="1813" t="s">
        <v>3090</v>
      </c>
      <c r="E1479" s="2533"/>
      <c r="F1479" s="2533"/>
      <c r="G1479" s="2533"/>
      <c r="H1479" s="2533"/>
      <c r="I1479" s="2533"/>
      <c r="J1479" s="2533"/>
      <c r="K1479" s="2533"/>
      <c r="L1479" s="2533"/>
      <c r="M1479" s="2533"/>
      <c r="N1479" s="2533"/>
      <c r="O1479" s="2533"/>
      <c r="P1479" s="2533"/>
      <c r="Q1479" s="2533"/>
      <c r="R1479" s="2533"/>
      <c r="S1479" s="2533"/>
      <c r="T1479" s="2533"/>
      <c r="U1479" s="2533"/>
      <c r="V1479" s="2533"/>
      <c r="W1479" s="2533"/>
      <c r="X1479" s="2533"/>
      <c r="Y1479" s="2533"/>
      <c r="Z1479" s="2533"/>
      <c r="AA1479" s="2533"/>
      <c r="AB1479" s="2533"/>
      <c r="AC1479" s="2533"/>
      <c r="AD1479" s="2533"/>
      <c r="AE1479" s="2533"/>
      <c r="AF1479" s="2533"/>
      <c r="AG1479" s="2533"/>
    </row>
    <row r="1480" spans="4:33" ht="14.25" customHeight="1">
      <c r="D1480" s="2533"/>
      <c r="E1480" s="2533"/>
      <c r="F1480" s="2533"/>
      <c r="G1480" s="2533"/>
      <c r="H1480" s="2533"/>
      <c r="I1480" s="2533"/>
      <c r="J1480" s="2533"/>
      <c r="K1480" s="2533"/>
      <c r="L1480" s="2533"/>
      <c r="M1480" s="2533"/>
      <c r="N1480" s="2533"/>
      <c r="O1480" s="2533"/>
      <c r="P1480" s="2533"/>
      <c r="Q1480" s="2533"/>
      <c r="R1480" s="2533"/>
      <c r="S1480" s="2533"/>
      <c r="T1480" s="2533"/>
      <c r="U1480" s="2533"/>
      <c r="V1480" s="2533"/>
      <c r="W1480" s="2533"/>
      <c r="X1480" s="2533"/>
      <c r="Y1480" s="2533"/>
      <c r="Z1480" s="2533"/>
      <c r="AA1480" s="2533"/>
      <c r="AB1480" s="2533"/>
      <c r="AC1480" s="2533"/>
      <c r="AD1480" s="2533"/>
      <c r="AE1480" s="2533"/>
      <c r="AF1480" s="2533"/>
      <c r="AG1480" s="2533"/>
    </row>
    <row r="1481" spans="4:33" ht="14.25" customHeight="1">
      <c r="D1481" s="2533"/>
      <c r="E1481" s="2533"/>
      <c r="F1481" s="2533"/>
      <c r="G1481" s="2533"/>
      <c r="H1481" s="2533"/>
      <c r="I1481" s="2533"/>
      <c r="J1481" s="2533"/>
      <c r="K1481" s="2533"/>
      <c r="L1481" s="2533"/>
      <c r="M1481" s="2533"/>
      <c r="N1481" s="2533"/>
      <c r="O1481" s="2533"/>
      <c r="P1481" s="2533"/>
      <c r="Q1481" s="2533"/>
      <c r="R1481" s="2533"/>
      <c r="S1481" s="2533"/>
      <c r="T1481" s="2533"/>
      <c r="U1481" s="2533"/>
      <c r="V1481" s="2533"/>
      <c r="W1481" s="2533"/>
      <c r="X1481" s="2533"/>
      <c r="Y1481" s="2533"/>
      <c r="Z1481" s="2533"/>
      <c r="AA1481" s="2533"/>
      <c r="AB1481" s="2533"/>
      <c r="AC1481" s="2533"/>
      <c r="AD1481" s="2533"/>
      <c r="AE1481" s="2533"/>
      <c r="AF1481" s="2533"/>
      <c r="AG1481" s="2533"/>
    </row>
    <row r="1482" spans="4:33" ht="14.25" customHeight="1">
      <c r="D1482" s="2533"/>
      <c r="E1482" s="2533"/>
      <c r="F1482" s="2533"/>
      <c r="G1482" s="2533"/>
      <c r="H1482" s="2533"/>
      <c r="I1482" s="2533"/>
      <c r="J1482" s="2533"/>
      <c r="K1482" s="2533"/>
      <c r="L1482" s="2533"/>
      <c r="M1482" s="2533"/>
      <c r="N1482" s="2533"/>
      <c r="O1482" s="2533"/>
      <c r="P1482" s="2533"/>
      <c r="Q1482" s="2533"/>
      <c r="R1482" s="2533"/>
      <c r="S1482" s="2533"/>
      <c r="T1482" s="2533"/>
      <c r="U1482" s="2533"/>
      <c r="V1482" s="2533"/>
      <c r="W1482" s="2533"/>
      <c r="X1482" s="2533"/>
      <c r="Y1482" s="2533"/>
      <c r="Z1482" s="2533"/>
      <c r="AA1482" s="2533"/>
      <c r="AB1482" s="2533"/>
      <c r="AC1482" s="2533"/>
      <c r="AD1482" s="2533"/>
      <c r="AE1482" s="2533"/>
      <c r="AF1482" s="2533"/>
      <c r="AG1482" s="2533"/>
    </row>
    <row r="1483" spans="4:33" ht="14.25" customHeight="1">
      <c r="D1483" s="2533"/>
      <c r="E1483" s="2533"/>
      <c r="F1483" s="2533"/>
      <c r="G1483" s="2533"/>
      <c r="H1483" s="2533"/>
      <c r="I1483" s="2533"/>
      <c r="J1483" s="2533"/>
      <c r="K1483" s="2533"/>
      <c r="L1483" s="2533"/>
      <c r="M1483" s="2533"/>
      <c r="N1483" s="2533"/>
      <c r="O1483" s="2533"/>
      <c r="P1483" s="2533"/>
      <c r="Q1483" s="2533"/>
      <c r="R1483" s="2533"/>
      <c r="S1483" s="2533"/>
      <c r="T1483" s="2533"/>
      <c r="U1483" s="2533"/>
      <c r="V1483" s="2533"/>
      <c r="W1483" s="2533"/>
      <c r="X1483" s="2533"/>
      <c r="Y1483" s="2533"/>
      <c r="Z1483" s="2533"/>
      <c r="AA1483" s="2533"/>
      <c r="AB1483" s="2533"/>
      <c r="AC1483" s="2533"/>
      <c r="AD1483" s="2533"/>
      <c r="AE1483" s="2533"/>
      <c r="AF1483" s="2533"/>
      <c r="AG1483" s="2533"/>
    </row>
    <row r="1485" spans="4:33" ht="14.25" customHeight="1">
      <c r="D1485" s="2177" t="s">
        <v>2393</v>
      </c>
      <c r="E1485" s="1767"/>
      <c r="F1485" s="1767"/>
      <c r="G1485" s="1767"/>
      <c r="H1485" s="1767"/>
      <c r="I1485" s="1767"/>
      <c r="J1485" s="1767"/>
      <c r="K1485" s="1767"/>
      <c r="L1485" s="1767"/>
      <c r="M1485" s="1767"/>
      <c r="N1485" s="1767"/>
      <c r="O1485" s="1767"/>
      <c r="P1485" s="1767"/>
      <c r="Q1485" s="1767"/>
      <c r="R1485" s="1767"/>
      <c r="S1485" s="1767"/>
      <c r="T1485" s="1767"/>
      <c r="U1485" s="1767"/>
      <c r="V1485" s="1767"/>
      <c r="W1485" s="1767"/>
      <c r="X1485" s="1767"/>
      <c r="Y1485" s="1767"/>
      <c r="Z1485" s="1767"/>
      <c r="AA1485" s="1767"/>
      <c r="AB1485" s="1767"/>
      <c r="AC1485" s="1767"/>
      <c r="AD1485" s="1767"/>
      <c r="AE1485" s="1767"/>
      <c r="AF1485" s="1767"/>
      <c r="AG1485" s="1767"/>
    </row>
    <row r="1487" spans="4:33" ht="14.25" customHeight="1">
      <c r="D1487" s="2177" t="s">
        <v>3091</v>
      </c>
      <c r="E1487" s="1767"/>
      <c r="F1487" s="1767"/>
      <c r="G1487" s="1767"/>
      <c r="H1487" s="1767"/>
      <c r="I1487" s="1767"/>
      <c r="J1487" s="1767"/>
      <c r="K1487" s="1767"/>
      <c r="L1487" s="1767"/>
      <c r="M1487" s="1767"/>
      <c r="N1487" s="1767"/>
      <c r="O1487" s="1767"/>
      <c r="P1487" s="1767"/>
      <c r="Q1487" s="1767"/>
      <c r="R1487" s="1767"/>
      <c r="S1487" s="1767"/>
      <c r="T1487" s="1767"/>
      <c r="U1487" s="1767"/>
      <c r="V1487" s="1767"/>
      <c r="W1487" s="1767"/>
      <c r="X1487" s="1767"/>
      <c r="Y1487" s="1767"/>
      <c r="Z1487" s="1767"/>
      <c r="AA1487" s="1767"/>
      <c r="AB1487" s="1767"/>
      <c r="AC1487" s="1767"/>
      <c r="AD1487" s="1767"/>
      <c r="AE1487" s="1767"/>
      <c r="AF1487" s="1767"/>
      <c r="AG1487" s="1767"/>
    </row>
    <row r="1490" spans="4:33" ht="14.25" customHeight="1">
      <c r="D1490" s="590" t="s">
        <v>3130</v>
      </c>
    </row>
    <row r="1492" spans="4:33" ht="14.25" customHeight="1">
      <c r="D1492" s="1871" t="s">
        <v>2394</v>
      </c>
      <c r="E1492" s="1737"/>
      <c r="F1492" s="1737"/>
      <c r="G1492" s="1737"/>
      <c r="H1492" s="1737"/>
      <c r="I1492" s="1737"/>
      <c r="J1492" s="1737"/>
      <c r="K1492" s="1737"/>
      <c r="L1492" s="1737"/>
      <c r="M1492" s="1737"/>
      <c r="N1492" s="1737"/>
      <c r="O1492" s="1737"/>
      <c r="P1492" s="1737"/>
      <c r="Q1492" s="1737"/>
      <c r="R1492" s="1737"/>
      <c r="S1492" s="1737"/>
      <c r="T1492" s="1737"/>
      <c r="U1492" s="1737"/>
      <c r="V1492" s="1737"/>
      <c r="W1492" s="1737"/>
      <c r="X1492" s="1737"/>
      <c r="Y1492" s="1737"/>
      <c r="Z1492" s="1737"/>
      <c r="AA1492" s="1737"/>
      <c r="AB1492" s="1737"/>
      <c r="AC1492" s="1737"/>
      <c r="AD1492" s="1737"/>
      <c r="AE1492" s="1737"/>
      <c r="AF1492" s="1737"/>
      <c r="AG1492" s="1737"/>
    </row>
    <row r="1495" spans="4:33" ht="14.25" customHeight="1">
      <c r="D1495" s="590" t="s">
        <v>3131</v>
      </c>
    </row>
    <row r="1497" spans="4:33" ht="14.25" customHeight="1">
      <c r="D1497" s="1797" t="s">
        <v>3092</v>
      </c>
      <c r="E1497" s="1838"/>
      <c r="F1497" s="1838"/>
      <c r="G1497" s="1838"/>
      <c r="H1497" s="1838"/>
      <c r="I1497" s="1838"/>
      <c r="J1497" s="1838"/>
      <c r="K1497" s="1838"/>
      <c r="L1497" s="1838"/>
      <c r="M1497" s="1838"/>
      <c r="N1497" s="1838"/>
      <c r="O1497" s="1838"/>
      <c r="P1497" s="1838"/>
      <c r="Q1497" s="1838"/>
      <c r="R1497" s="1838"/>
      <c r="S1497" s="1838"/>
      <c r="T1497" s="1838"/>
      <c r="U1497" s="1838"/>
      <c r="V1497" s="1838"/>
      <c r="W1497" s="1838"/>
      <c r="X1497" s="1838"/>
      <c r="Y1497" s="1838"/>
      <c r="Z1497" s="1838"/>
      <c r="AA1497" s="1838"/>
      <c r="AB1497" s="1838"/>
      <c r="AC1497" s="1838"/>
      <c r="AD1497" s="1838"/>
      <c r="AE1497" s="1838"/>
      <c r="AF1497" s="1838"/>
      <c r="AG1497" s="1838"/>
    </row>
    <row r="1498" spans="4:33" ht="14.25" customHeight="1">
      <c r="D1498" s="1838"/>
      <c r="E1498" s="1838"/>
      <c r="F1498" s="1838"/>
      <c r="G1498" s="1838"/>
      <c r="H1498" s="1838"/>
      <c r="I1498" s="1838"/>
      <c r="J1498" s="1838"/>
      <c r="K1498" s="1838"/>
      <c r="L1498" s="1838"/>
      <c r="M1498" s="1838"/>
      <c r="N1498" s="1838"/>
      <c r="O1498" s="1838"/>
      <c r="P1498" s="1838"/>
      <c r="Q1498" s="1838"/>
      <c r="R1498" s="1838"/>
      <c r="S1498" s="1838"/>
      <c r="T1498" s="1838"/>
      <c r="U1498" s="1838"/>
      <c r="V1498" s="1838"/>
      <c r="W1498" s="1838"/>
      <c r="X1498" s="1838"/>
      <c r="Y1498" s="1838"/>
      <c r="Z1498" s="1838"/>
      <c r="AA1498" s="1838"/>
      <c r="AB1498" s="1838"/>
      <c r="AC1498" s="1838"/>
      <c r="AD1498" s="1838"/>
      <c r="AE1498" s="1838"/>
      <c r="AF1498" s="1838"/>
      <c r="AG1498" s="1838"/>
    </row>
    <row r="1500" spans="4:33" ht="14.25" customHeight="1">
      <c r="D1500" s="1871" t="s">
        <v>2395</v>
      </c>
      <c r="E1500" s="1737"/>
      <c r="F1500" s="1737"/>
      <c r="G1500" s="1737"/>
      <c r="H1500" s="1737"/>
      <c r="I1500" s="1737"/>
      <c r="J1500" s="1737"/>
      <c r="K1500" s="1737"/>
      <c r="L1500" s="1737"/>
      <c r="M1500" s="1737"/>
      <c r="N1500" s="1737"/>
      <c r="O1500" s="1737"/>
      <c r="P1500" s="1737"/>
      <c r="Q1500" s="1737"/>
      <c r="R1500" s="1737"/>
      <c r="S1500" s="1737"/>
      <c r="T1500" s="1737"/>
      <c r="U1500" s="1737"/>
      <c r="V1500" s="1737"/>
      <c r="W1500" s="1737"/>
      <c r="X1500" s="1737"/>
      <c r="Y1500" s="1737"/>
      <c r="Z1500" s="1737"/>
      <c r="AA1500" s="1737"/>
      <c r="AB1500" s="1737"/>
      <c r="AC1500" s="1737"/>
      <c r="AD1500" s="1737"/>
      <c r="AE1500" s="1737"/>
      <c r="AF1500" s="1737"/>
      <c r="AG1500" s="1737"/>
    </row>
  </sheetData>
  <mergeCells count="3553">
    <mergeCell ref="N796:Q796"/>
    <mergeCell ref="R796:U796"/>
    <mergeCell ref="V796:Y796"/>
    <mergeCell ref="Z796:AC796"/>
    <mergeCell ref="AD796:AG796"/>
    <mergeCell ref="Y448:AA448"/>
    <mergeCell ref="AB448:AD448"/>
    <mergeCell ref="AE448:AG448"/>
    <mergeCell ref="AE445:AG445"/>
    <mergeCell ref="D446:I446"/>
    <mergeCell ref="J446:L446"/>
    <mergeCell ref="M446:O446"/>
    <mergeCell ref="P446:R446"/>
    <mergeCell ref="S446:U446"/>
    <mergeCell ref="V446:X446"/>
    <mergeCell ref="Y446:AA446"/>
    <mergeCell ref="AB446:AD446"/>
    <mergeCell ref="AE446:AG446"/>
    <mergeCell ref="D796:M796"/>
    <mergeCell ref="D782:M782"/>
    <mergeCell ref="N782:W782"/>
    <mergeCell ref="X782:AG782"/>
    <mergeCell ref="D783:M783"/>
    <mergeCell ref="N783:W783"/>
    <mergeCell ref="X783:AG783"/>
    <mergeCell ref="D780:M780"/>
    <mergeCell ref="N780:W780"/>
    <mergeCell ref="X780:AG780"/>
    <mergeCell ref="D781:M781"/>
    <mergeCell ref="N781:W781"/>
    <mergeCell ref="R793:U793"/>
    <mergeCell ref="V793:Y793"/>
    <mergeCell ref="Z793:AC793"/>
    <mergeCell ref="AD793:AG793"/>
    <mergeCell ref="D1500:AG1500"/>
    <mergeCell ref="D1476:AG1477"/>
    <mergeCell ref="D1479:AG1483"/>
    <mergeCell ref="D1485:AG1485"/>
    <mergeCell ref="D1487:AG1487"/>
    <mergeCell ref="D1492:AG1492"/>
    <mergeCell ref="D1497:AG1498"/>
    <mergeCell ref="D1462:AG1464"/>
    <mergeCell ref="D1466:AG1466"/>
    <mergeCell ref="D1468:AG1468"/>
    <mergeCell ref="D1470:AG1470"/>
    <mergeCell ref="D1472:AG1472"/>
    <mergeCell ref="D1474:AG1474"/>
    <mergeCell ref="D1460:M1460"/>
    <mergeCell ref="N1460:Q1460"/>
    <mergeCell ref="R1460:U1460"/>
    <mergeCell ref="V1460:Y1460"/>
    <mergeCell ref="Z1460:AC1460"/>
    <mergeCell ref="AD1460:AG1460"/>
    <mergeCell ref="D1459:M1459"/>
    <mergeCell ref="N1459:Q1459"/>
    <mergeCell ref="R1459:U1459"/>
    <mergeCell ref="V1459:Y1459"/>
    <mergeCell ref="Z1459:AC1459"/>
    <mergeCell ref="AD1459:AG1459"/>
    <mergeCell ref="D1458:M1458"/>
    <mergeCell ref="Z795:AC795"/>
    <mergeCell ref="AD795:AG795"/>
    <mergeCell ref="N1458:Q1458"/>
    <mergeCell ref="R1458:U1458"/>
    <mergeCell ref="V1458:Y1458"/>
    <mergeCell ref="Z1458:AC1458"/>
    <mergeCell ref="AD1458:AG1458"/>
    <mergeCell ref="D1457:M1457"/>
    <mergeCell ref="N1457:Q1457"/>
    <mergeCell ref="R1457:U1457"/>
    <mergeCell ref="V1457:Y1457"/>
    <mergeCell ref="Z1457:AC1457"/>
    <mergeCell ref="AD1457:AG1457"/>
    <mergeCell ref="D1456:M1456"/>
    <mergeCell ref="N1456:Q1456"/>
    <mergeCell ref="R1456:U1456"/>
    <mergeCell ref="V1456:Y1456"/>
    <mergeCell ref="Z1456:AC1456"/>
    <mergeCell ref="AD1456:AG1456"/>
    <mergeCell ref="D1455:M1455"/>
    <mergeCell ref="N1455:Q1455"/>
    <mergeCell ref="R1455:U1455"/>
    <mergeCell ref="V1455:Y1455"/>
    <mergeCell ref="Z1455:AC1455"/>
    <mergeCell ref="AD1455:AG1455"/>
    <mergeCell ref="D1454:M1454"/>
    <mergeCell ref="N1454:Q1454"/>
    <mergeCell ref="R1454:U1454"/>
    <mergeCell ref="V1454:Y1454"/>
    <mergeCell ref="Z1454:AC1454"/>
    <mergeCell ref="AD1454:AG1454"/>
    <mergeCell ref="D1453:M1453"/>
    <mergeCell ref="N1453:Q1453"/>
    <mergeCell ref="R1453:U1453"/>
    <mergeCell ref="V1453:Y1453"/>
    <mergeCell ref="Z1453:AC1453"/>
    <mergeCell ref="AD1453:AG1453"/>
    <mergeCell ref="D1452:M1452"/>
    <mergeCell ref="N1452:Q1452"/>
    <mergeCell ref="R1452:U1452"/>
    <mergeCell ref="V1452:Y1452"/>
    <mergeCell ref="Z1452:AC1452"/>
    <mergeCell ref="AD1452:AG1452"/>
    <mergeCell ref="D1451:M1451"/>
    <mergeCell ref="N1451:Q1451"/>
    <mergeCell ref="R1451:U1451"/>
    <mergeCell ref="V1451:Y1451"/>
    <mergeCell ref="Z1451:AC1451"/>
    <mergeCell ref="AD1451:AG1451"/>
    <mergeCell ref="D1450:M1450"/>
    <mergeCell ref="N1450:Q1450"/>
    <mergeCell ref="R1450:U1450"/>
    <mergeCell ref="V1450:Y1450"/>
    <mergeCell ref="Z1450:AC1450"/>
    <mergeCell ref="AD1450:AG1450"/>
    <mergeCell ref="D1448:M1448"/>
    <mergeCell ref="N1448:Q1448"/>
    <mergeCell ref="R1448:U1448"/>
    <mergeCell ref="V1448:Y1448"/>
    <mergeCell ref="Z1448:AC1448"/>
    <mergeCell ref="AD1448:AG1448"/>
    <mergeCell ref="D1447:M1447"/>
    <mergeCell ref="N1447:Q1447"/>
    <mergeCell ref="R1447:U1447"/>
    <mergeCell ref="V1447:Y1447"/>
    <mergeCell ref="Z1447:AC1447"/>
    <mergeCell ref="AD1447:AG1447"/>
    <mergeCell ref="D1449:M1449"/>
    <mergeCell ref="N1449:Q1449"/>
    <mergeCell ref="R1449:U1449"/>
    <mergeCell ref="V1449:Y1449"/>
    <mergeCell ref="Z1449:AC1449"/>
    <mergeCell ref="AD1449:AG1449"/>
    <mergeCell ref="D1446:M1446"/>
    <mergeCell ref="N1446:Q1446"/>
    <mergeCell ref="R1446:U1446"/>
    <mergeCell ref="V1446:Y1446"/>
    <mergeCell ref="Z1446:AC1446"/>
    <mergeCell ref="AD1446:AG1446"/>
    <mergeCell ref="D1445:M1445"/>
    <mergeCell ref="N1445:Q1445"/>
    <mergeCell ref="R1445:U1445"/>
    <mergeCell ref="V1445:Y1445"/>
    <mergeCell ref="Z1445:AC1445"/>
    <mergeCell ref="AD1445:AG1445"/>
    <mergeCell ref="D1444:M1444"/>
    <mergeCell ref="N1444:Q1444"/>
    <mergeCell ref="R1444:U1444"/>
    <mergeCell ref="V1444:Y1444"/>
    <mergeCell ref="Z1444:AC1444"/>
    <mergeCell ref="AD1444:AG1444"/>
    <mergeCell ref="D1443:M1443"/>
    <mergeCell ref="N1443:Q1443"/>
    <mergeCell ref="R1443:U1443"/>
    <mergeCell ref="V1443:Y1443"/>
    <mergeCell ref="Z1443:AC1443"/>
    <mergeCell ref="AD1443:AG1443"/>
    <mergeCell ref="D1442:M1442"/>
    <mergeCell ref="N1442:Q1442"/>
    <mergeCell ref="R1442:U1442"/>
    <mergeCell ref="V1442:Y1442"/>
    <mergeCell ref="Z1442:AC1442"/>
    <mergeCell ref="AD1442:AG1442"/>
    <mergeCell ref="D1440:M1441"/>
    <mergeCell ref="N1440:AG1440"/>
    <mergeCell ref="N1441:Q1441"/>
    <mergeCell ref="R1441:U1441"/>
    <mergeCell ref="V1441:Y1441"/>
    <mergeCell ref="Z1441:AC1441"/>
    <mergeCell ref="AD1441:AG1441"/>
    <mergeCell ref="D1437:M1437"/>
    <mergeCell ref="N1437:Q1437"/>
    <mergeCell ref="R1437:U1437"/>
    <mergeCell ref="V1437:Y1437"/>
    <mergeCell ref="Z1437:AC1437"/>
    <mergeCell ref="AD1437:AG1437"/>
    <mergeCell ref="D1436:M1436"/>
    <mergeCell ref="N1436:Q1436"/>
    <mergeCell ref="R1436:U1436"/>
    <mergeCell ref="V1436:Y1436"/>
    <mergeCell ref="Z1436:AC1436"/>
    <mergeCell ref="AD1436:AG1436"/>
    <mergeCell ref="D1435:M1435"/>
    <mergeCell ref="N1435:Q1435"/>
    <mergeCell ref="R1435:U1435"/>
    <mergeCell ref="V1435:Y1435"/>
    <mergeCell ref="Z1435:AC1435"/>
    <mergeCell ref="AD1435:AG1435"/>
    <mergeCell ref="D1434:M1434"/>
    <mergeCell ref="N1434:Q1434"/>
    <mergeCell ref="R1434:U1434"/>
    <mergeCell ref="V1434:Y1434"/>
    <mergeCell ref="Z1434:AC1434"/>
    <mergeCell ref="AD1434:AG1434"/>
    <mergeCell ref="D1433:M1433"/>
    <mergeCell ref="N1433:Q1433"/>
    <mergeCell ref="R1433:U1433"/>
    <mergeCell ref="V1433:Y1433"/>
    <mergeCell ref="Z1433:AC1433"/>
    <mergeCell ref="AD1433:AG1433"/>
    <mergeCell ref="D1432:M1432"/>
    <mergeCell ref="N1432:Q1432"/>
    <mergeCell ref="R1432:U1432"/>
    <mergeCell ref="V1432:Y1432"/>
    <mergeCell ref="Z1432:AC1432"/>
    <mergeCell ref="AD1432:AG1432"/>
    <mergeCell ref="D1431:M1431"/>
    <mergeCell ref="N1431:Q1431"/>
    <mergeCell ref="R1431:U1431"/>
    <mergeCell ref="V1431:Y1431"/>
    <mergeCell ref="Z1431:AC1431"/>
    <mergeCell ref="AD1431:AG1431"/>
    <mergeCell ref="D1430:M1430"/>
    <mergeCell ref="N1430:Q1430"/>
    <mergeCell ref="R1430:U1430"/>
    <mergeCell ref="V1430:Y1430"/>
    <mergeCell ref="Z1430:AC1430"/>
    <mergeCell ref="AD1430:AG1430"/>
    <mergeCell ref="D1429:M1429"/>
    <mergeCell ref="N1429:Q1429"/>
    <mergeCell ref="R1429:U1429"/>
    <mergeCell ref="V1429:Y1429"/>
    <mergeCell ref="Z1429:AC1429"/>
    <mergeCell ref="AD1429:AG1429"/>
    <mergeCell ref="D1428:M1428"/>
    <mergeCell ref="N1428:Q1428"/>
    <mergeCell ref="R1428:U1428"/>
    <mergeCell ref="V1428:Y1428"/>
    <mergeCell ref="Z1428:AC1428"/>
    <mergeCell ref="AD1428:AG1428"/>
    <mergeCell ref="D1427:M1427"/>
    <mergeCell ref="N1427:Q1427"/>
    <mergeCell ref="R1427:U1427"/>
    <mergeCell ref="V1427:Y1427"/>
    <mergeCell ref="Z1427:AC1427"/>
    <mergeCell ref="AD1427:AG1427"/>
    <mergeCell ref="D1425:M1425"/>
    <mergeCell ref="N1425:Q1425"/>
    <mergeCell ref="R1425:U1425"/>
    <mergeCell ref="V1425:Y1425"/>
    <mergeCell ref="Z1425:AC1425"/>
    <mergeCell ref="AD1425:AG1425"/>
    <mergeCell ref="D1426:M1426"/>
    <mergeCell ref="N1426:Q1426"/>
    <mergeCell ref="R1426:U1426"/>
    <mergeCell ref="V1426:Y1426"/>
    <mergeCell ref="Z1426:AC1426"/>
    <mergeCell ref="AD1426:AG1426"/>
    <mergeCell ref="D1424:M1424"/>
    <mergeCell ref="N1424:Q1424"/>
    <mergeCell ref="R1424:U1424"/>
    <mergeCell ref="V1424:Y1424"/>
    <mergeCell ref="Z1424:AC1424"/>
    <mergeCell ref="AD1424:AG1424"/>
    <mergeCell ref="D1423:M1423"/>
    <mergeCell ref="N1423:Q1423"/>
    <mergeCell ref="R1423:U1423"/>
    <mergeCell ref="V1423:Y1423"/>
    <mergeCell ref="Z1423:AC1423"/>
    <mergeCell ref="AD1423:AG1423"/>
    <mergeCell ref="D1422:M1422"/>
    <mergeCell ref="N1422:Q1422"/>
    <mergeCell ref="R1422:U1422"/>
    <mergeCell ref="V1422:Y1422"/>
    <mergeCell ref="Z1422:AC1422"/>
    <mergeCell ref="AD1422:AG1422"/>
    <mergeCell ref="D1421:M1421"/>
    <mergeCell ref="N1421:Q1421"/>
    <mergeCell ref="R1421:U1421"/>
    <mergeCell ref="V1421:Y1421"/>
    <mergeCell ref="Z1421:AC1421"/>
    <mergeCell ref="AD1421:AG1421"/>
    <mergeCell ref="D1420:M1420"/>
    <mergeCell ref="N1420:Q1420"/>
    <mergeCell ref="R1420:U1420"/>
    <mergeCell ref="V1420:Y1420"/>
    <mergeCell ref="Z1420:AC1420"/>
    <mergeCell ref="AD1420:AG1420"/>
    <mergeCell ref="D1419:M1419"/>
    <mergeCell ref="N1419:Q1419"/>
    <mergeCell ref="R1419:U1419"/>
    <mergeCell ref="V1419:Y1419"/>
    <mergeCell ref="Z1419:AC1419"/>
    <mergeCell ref="AD1419:AG1419"/>
    <mergeCell ref="D1415:AG1415"/>
    <mergeCell ref="D1417:M1418"/>
    <mergeCell ref="N1417:AG1417"/>
    <mergeCell ref="N1418:Q1418"/>
    <mergeCell ref="R1418:U1418"/>
    <mergeCell ref="V1418:Y1418"/>
    <mergeCell ref="Z1418:AC1418"/>
    <mergeCell ref="AD1418:AG1418"/>
    <mergeCell ref="D1410:L1410"/>
    <mergeCell ref="M1410:Q1410"/>
    <mergeCell ref="R1410:Y1410"/>
    <mergeCell ref="Z1410:AG1410"/>
    <mergeCell ref="D1411:L1411"/>
    <mergeCell ref="M1411:Q1411"/>
    <mergeCell ref="R1411:Y1411"/>
    <mergeCell ref="Z1411:AG1411"/>
    <mergeCell ref="D1408:L1408"/>
    <mergeCell ref="M1408:Q1408"/>
    <mergeCell ref="R1408:Y1408"/>
    <mergeCell ref="Z1408:AG1408"/>
    <mergeCell ref="D1409:L1409"/>
    <mergeCell ref="M1409:Q1409"/>
    <mergeCell ref="R1409:Y1409"/>
    <mergeCell ref="Z1409:AG1409"/>
    <mergeCell ref="D1406:L1406"/>
    <mergeCell ref="M1406:Q1406"/>
    <mergeCell ref="R1406:Y1406"/>
    <mergeCell ref="Z1406:AG1406"/>
    <mergeCell ref="D1407:L1407"/>
    <mergeCell ref="M1407:Q1407"/>
    <mergeCell ref="R1407:Y1407"/>
    <mergeCell ref="Z1407:AG1407"/>
    <mergeCell ref="D1404:L1404"/>
    <mergeCell ref="M1404:Q1404"/>
    <mergeCell ref="R1404:Y1404"/>
    <mergeCell ref="Z1404:AG1404"/>
    <mergeCell ref="D1405:L1405"/>
    <mergeCell ref="M1405:Q1405"/>
    <mergeCell ref="R1405:Y1405"/>
    <mergeCell ref="Z1405:AG1405"/>
    <mergeCell ref="D1402:L1402"/>
    <mergeCell ref="M1402:Q1402"/>
    <mergeCell ref="R1402:Y1402"/>
    <mergeCell ref="Z1402:AG1402"/>
    <mergeCell ref="D1403:L1403"/>
    <mergeCell ref="M1403:Q1403"/>
    <mergeCell ref="R1403:Y1403"/>
    <mergeCell ref="Z1403:AG1403"/>
    <mergeCell ref="D1391:AG1391"/>
    <mergeCell ref="D1395:AG1395"/>
    <mergeCell ref="D1398:AG1398"/>
    <mergeCell ref="D1400:L1401"/>
    <mergeCell ref="M1400:Q1401"/>
    <mergeCell ref="R1400:AG1400"/>
    <mergeCell ref="R1401:Y1401"/>
    <mergeCell ref="Z1401:AG1401"/>
    <mergeCell ref="AD1388:AG1388"/>
    <mergeCell ref="J1389:M1389"/>
    <mergeCell ref="N1389:Q1389"/>
    <mergeCell ref="R1389:U1389"/>
    <mergeCell ref="V1389:Y1389"/>
    <mergeCell ref="Z1389:AC1389"/>
    <mergeCell ref="AD1389:AG1389"/>
    <mergeCell ref="D1388:I1389"/>
    <mergeCell ref="J1388:M1388"/>
    <mergeCell ref="N1388:Q1388"/>
    <mergeCell ref="R1388:U1388"/>
    <mergeCell ref="V1388:Y1388"/>
    <mergeCell ref="Z1388:AC1388"/>
    <mergeCell ref="AD1386:AG1386"/>
    <mergeCell ref="J1387:M1387"/>
    <mergeCell ref="N1387:Q1387"/>
    <mergeCell ref="R1387:U1387"/>
    <mergeCell ref="V1387:Y1387"/>
    <mergeCell ref="Z1387:AC1387"/>
    <mergeCell ref="AD1387:AG1387"/>
    <mergeCell ref="D1386:I1387"/>
    <mergeCell ref="J1386:M1386"/>
    <mergeCell ref="N1386:Q1386"/>
    <mergeCell ref="R1386:U1386"/>
    <mergeCell ref="V1386:Y1386"/>
    <mergeCell ref="Z1386:AC1386"/>
    <mergeCell ref="AD1384:AG1384"/>
    <mergeCell ref="J1385:M1385"/>
    <mergeCell ref="N1385:Q1385"/>
    <mergeCell ref="R1385:U1385"/>
    <mergeCell ref="V1385:Y1385"/>
    <mergeCell ref="Z1385:AC1385"/>
    <mergeCell ref="AD1385:AG1385"/>
    <mergeCell ref="D1384:I1385"/>
    <mergeCell ref="J1384:M1384"/>
    <mergeCell ref="N1384:Q1384"/>
    <mergeCell ref="R1384:U1384"/>
    <mergeCell ref="V1384:Y1384"/>
    <mergeCell ref="Z1384:AC1384"/>
    <mergeCell ref="AD1382:AG1382"/>
    <mergeCell ref="J1383:M1383"/>
    <mergeCell ref="N1383:Q1383"/>
    <mergeCell ref="R1383:U1383"/>
    <mergeCell ref="V1383:Y1383"/>
    <mergeCell ref="Z1383:AC1383"/>
    <mergeCell ref="AD1383:AG1383"/>
    <mergeCell ref="D1382:I1383"/>
    <mergeCell ref="J1382:M1382"/>
    <mergeCell ref="N1382:Q1382"/>
    <mergeCell ref="R1382:U1382"/>
    <mergeCell ref="V1382:Y1382"/>
    <mergeCell ref="Z1382:AC1382"/>
    <mergeCell ref="AD1380:AG1380"/>
    <mergeCell ref="J1381:M1381"/>
    <mergeCell ref="N1381:Q1381"/>
    <mergeCell ref="R1381:U1381"/>
    <mergeCell ref="V1381:Y1381"/>
    <mergeCell ref="Z1381:AC1381"/>
    <mergeCell ref="AD1381:AG1381"/>
    <mergeCell ref="D1380:I1381"/>
    <mergeCell ref="J1380:M1380"/>
    <mergeCell ref="N1380:Q1380"/>
    <mergeCell ref="R1380:U1380"/>
    <mergeCell ref="V1380:Y1380"/>
    <mergeCell ref="Z1380:AC1380"/>
    <mergeCell ref="AD1378:AG1378"/>
    <mergeCell ref="J1379:M1379"/>
    <mergeCell ref="N1379:Q1379"/>
    <mergeCell ref="R1379:U1379"/>
    <mergeCell ref="V1379:Y1379"/>
    <mergeCell ref="Z1379:AC1379"/>
    <mergeCell ref="AD1379:AG1379"/>
    <mergeCell ref="D1378:I1379"/>
    <mergeCell ref="J1378:M1378"/>
    <mergeCell ref="N1378:Q1378"/>
    <mergeCell ref="R1378:U1378"/>
    <mergeCell ref="V1378:Y1378"/>
    <mergeCell ref="Z1378:AC1378"/>
    <mergeCell ref="AD1376:AG1376"/>
    <mergeCell ref="J1377:M1377"/>
    <mergeCell ref="N1377:Q1377"/>
    <mergeCell ref="R1377:U1377"/>
    <mergeCell ref="V1377:Y1377"/>
    <mergeCell ref="Z1377:AC1377"/>
    <mergeCell ref="AD1377:AG1377"/>
    <mergeCell ref="D1376:I1377"/>
    <mergeCell ref="J1376:M1376"/>
    <mergeCell ref="N1376:Q1376"/>
    <mergeCell ref="R1376:U1376"/>
    <mergeCell ref="V1376:Y1376"/>
    <mergeCell ref="Z1376:AC1376"/>
    <mergeCell ref="AD1374:AG1374"/>
    <mergeCell ref="J1375:M1375"/>
    <mergeCell ref="N1375:Q1375"/>
    <mergeCell ref="R1375:U1375"/>
    <mergeCell ref="V1375:Y1375"/>
    <mergeCell ref="Z1375:AC1375"/>
    <mergeCell ref="AD1375:AG1375"/>
    <mergeCell ref="D1374:I1375"/>
    <mergeCell ref="J1374:M1374"/>
    <mergeCell ref="N1374:Q1374"/>
    <mergeCell ref="R1374:U1374"/>
    <mergeCell ref="V1374:Y1374"/>
    <mergeCell ref="Z1374:AC1374"/>
    <mergeCell ref="AD1372:AG1372"/>
    <mergeCell ref="J1373:M1373"/>
    <mergeCell ref="N1373:Q1373"/>
    <mergeCell ref="R1373:U1373"/>
    <mergeCell ref="V1373:Y1373"/>
    <mergeCell ref="Z1373:AC1373"/>
    <mergeCell ref="AD1373:AG1373"/>
    <mergeCell ref="D1372:I1373"/>
    <mergeCell ref="J1372:M1372"/>
    <mergeCell ref="N1372:Q1372"/>
    <mergeCell ref="R1372:U1372"/>
    <mergeCell ref="V1372:Y1372"/>
    <mergeCell ref="Z1372:AC1372"/>
    <mergeCell ref="AD1370:AG1370"/>
    <mergeCell ref="J1371:M1371"/>
    <mergeCell ref="N1371:Q1371"/>
    <mergeCell ref="R1371:U1371"/>
    <mergeCell ref="V1371:Y1371"/>
    <mergeCell ref="Z1371:AC1371"/>
    <mergeCell ref="AD1371:AG1371"/>
    <mergeCell ref="D1370:I1371"/>
    <mergeCell ref="J1370:M1370"/>
    <mergeCell ref="N1370:Q1370"/>
    <mergeCell ref="R1370:U1370"/>
    <mergeCell ref="V1370:Y1370"/>
    <mergeCell ref="Z1370:AC1370"/>
    <mergeCell ref="Z1368:AC1368"/>
    <mergeCell ref="AD1368:AG1368"/>
    <mergeCell ref="J1369:M1369"/>
    <mergeCell ref="N1369:Q1369"/>
    <mergeCell ref="R1369:U1369"/>
    <mergeCell ref="V1369:Y1369"/>
    <mergeCell ref="Z1369:AC1369"/>
    <mergeCell ref="AD1369:AG1369"/>
    <mergeCell ref="AD1365:AG1365"/>
    <mergeCell ref="J1366:U1366"/>
    <mergeCell ref="V1366:AG1366"/>
    <mergeCell ref="J1367:U1367"/>
    <mergeCell ref="V1367:AG1367"/>
    <mergeCell ref="D1368:I1369"/>
    <mergeCell ref="J1368:M1368"/>
    <mergeCell ref="N1368:Q1368"/>
    <mergeCell ref="R1368:U1368"/>
    <mergeCell ref="V1368:Y1368"/>
    <mergeCell ref="D1359:AG1359"/>
    <mergeCell ref="D1361:AG1361"/>
    <mergeCell ref="D1363:I1367"/>
    <mergeCell ref="J1363:U1364"/>
    <mergeCell ref="V1363:AG1364"/>
    <mergeCell ref="J1365:M1365"/>
    <mergeCell ref="N1365:Q1365"/>
    <mergeCell ref="R1365:U1365"/>
    <mergeCell ref="V1365:Y1365"/>
    <mergeCell ref="Z1365:AC1365"/>
    <mergeCell ref="AD1355:AG1355"/>
    <mergeCell ref="D1356:I1356"/>
    <mergeCell ref="J1356:M1356"/>
    <mergeCell ref="N1356:Q1356"/>
    <mergeCell ref="R1356:U1356"/>
    <mergeCell ref="V1356:Y1356"/>
    <mergeCell ref="Z1356:AC1356"/>
    <mergeCell ref="AD1356:AG1356"/>
    <mergeCell ref="D1355:I1355"/>
    <mergeCell ref="J1355:M1355"/>
    <mergeCell ref="N1355:Q1355"/>
    <mergeCell ref="R1355:U1355"/>
    <mergeCell ref="V1355:Y1355"/>
    <mergeCell ref="Z1355:AC1355"/>
    <mergeCell ref="AD1353:AG1353"/>
    <mergeCell ref="D1354:I1354"/>
    <mergeCell ref="J1354:M1354"/>
    <mergeCell ref="N1354:Q1354"/>
    <mergeCell ref="R1354:U1354"/>
    <mergeCell ref="V1354:Y1354"/>
    <mergeCell ref="Z1354:AC1354"/>
    <mergeCell ref="AD1354:AG1354"/>
    <mergeCell ref="D1353:I1353"/>
    <mergeCell ref="J1353:M1353"/>
    <mergeCell ref="N1353:Q1353"/>
    <mergeCell ref="R1353:U1353"/>
    <mergeCell ref="V1353:Y1353"/>
    <mergeCell ref="Z1353:AC1353"/>
    <mergeCell ref="AD1351:AG1351"/>
    <mergeCell ref="D1352:I1352"/>
    <mergeCell ref="J1352:M1352"/>
    <mergeCell ref="N1352:Q1352"/>
    <mergeCell ref="R1352:U1352"/>
    <mergeCell ref="V1352:Y1352"/>
    <mergeCell ref="Z1352:AC1352"/>
    <mergeCell ref="AD1352:AG1352"/>
    <mergeCell ref="D1351:I1351"/>
    <mergeCell ref="J1351:M1351"/>
    <mergeCell ref="N1351:Q1351"/>
    <mergeCell ref="R1351:U1351"/>
    <mergeCell ref="V1351:Y1351"/>
    <mergeCell ref="Z1351:AC1351"/>
    <mergeCell ref="AD1349:AG1349"/>
    <mergeCell ref="D1350:I1350"/>
    <mergeCell ref="J1350:M1350"/>
    <mergeCell ref="N1350:Q1350"/>
    <mergeCell ref="R1350:U1350"/>
    <mergeCell ref="V1350:Y1350"/>
    <mergeCell ref="Z1350:AC1350"/>
    <mergeCell ref="AD1350:AG1350"/>
    <mergeCell ref="D1349:I1349"/>
    <mergeCell ref="J1349:M1349"/>
    <mergeCell ref="N1349:Q1349"/>
    <mergeCell ref="R1349:U1349"/>
    <mergeCell ref="V1349:Y1349"/>
    <mergeCell ref="Z1349:AC1349"/>
    <mergeCell ref="AD1347:AG1347"/>
    <mergeCell ref="D1348:I1348"/>
    <mergeCell ref="J1348:M1348"/>
    <mergeCell ref="N1348:Q1348"/>
    <mergeCell ref="R1348:U1348"/>
    <mergeCell ref="V1348:Y1348"/>
    <mergeCell ref="Z1348:AC1348"/>
    <mergeCell ref="AD1348:AG1348"/>
    <mergeCell ref="D1347:I1347"/>
    <mergeCell ref="J1347:M1347"/>
    <mergeCell ref="N1347:Q1347"/>
    <mergeCell ref="R1347:U1347"/>
    <mergeCell ref="V1347:Y1347"/>
    <mergeCell ref="Z1347:AC1347"/>
    <mergeCell ref="AD1345:AG1345"/>
    <mergeCell ref="D1346:I1346"/>
    <mergeCell ref="J1346:M1346"/>
    <mergeCell ref="N1346:Q1346"/>
    <mergeCell ref="R1346:U1346"/>
    <mergeCell ref="V1346:Y1346"/>
    <mergeCell ref="Z1346:AC1346"/>
    <mergeCell ref="AD1346:AG1346"/>
    <mergeCell ref="D1345:I1345"/>
    <mergeCell ref="J1345:M1345"/>
    <mergeCell ref="N1345:Q1345"/>
    <mergeCell ref="R1345:U1345"/>
    <mergeCell ref="V1345:Y1345"/>
    <mergeCell ref="Z1345:AC1345"/>
    <mergeCell ref="D1340:AG1340"/>
    <mergeCell ref="D1342:I1344"/>
    <mergeCell ref="J1342:U1343"/>
    <mergeCell ref="V1342:AG1343"/>
    <mergeCell ref="J1344:M1344"/>
    <mergeCell ref="N1344:Q1344"/>
    <mergeCell ref="R1344:U1344"/>
    <mergeCell ref="V1344:Y1344"/>
    <mergeCell ref="Z1344:AC1344"/>
    <mergeCell ref="AD1344:AG1344"/>
    <mergeCell ref="D1336:O1336"/>
    <mergeCell ref="P1336:X1336"/>
    <mergeCell ref="Y1336:AG1336"/>
    <mergeCell ref="D1337:O1337"/>
    <mergeCell ref="P1337:X1337"/>
    <mergeCell ref="Y1337:AG1337"/>
    <mergeCell ref="D1334:O1334"/>
    <mergeCell ref="P1334:X1334"/>
    <mergeCell ref="Y1334:AG1334"/>
    <mergeCell ref="D1335:O1335"/>
    <mergeCell ref="P1335:X1335"/>
    <mergeCell ref="Y1335:AG1335"/>
    <mergeCell ref="D1332:O1332"/>
    <mergeCell ref="P1332:X1332"/>
    <mergeCell ref="Y1332:AG1332"/>
    <mergeCell ref="D1333:O1333"/>
    <mergeCell ref="P1333:X1333"/>
    <mergeCell ref="Y1333:AG1333"/>
    <mergeCell ref="D1323:M1323"/>
    <mergeCell ref="N1323:W1323"/>
    <mergeCell ref="X1323:AG1323"/>
    <mergeCell ref="D1327:AG1327"/>
    <mergeCell ref="D1329:AG1329"/>
    <mergeCell ref="D1331:O1331"/>
    <mergeCell ref="P1331:X1331"/>
    <mergeCell ref="Y1331:AG1331"/>
    <mergeCell ref="D1321:M1321"/>
    <mergeCell ref="N1321:W1321"/>
    <mergeCell ref="X1321:AG1321"/>
    <mergeCell ref="D1322:M1322"/>
    <mergeCell ref="N1322:W1322"/>
    <mergeCell ref="X1322:AG1322"/>
    <mergeCell ref="D1319:M1319"/>
    <mergeCell ref="N1319:W1319"/>
    <mergeCell ref="X1319:AG1319"/>
    <mergeCell ref="D1320:M1320"/>
    <mergeCell ref="N1320:W1320"/>
    <mergeCell ref="X1320:AG1320"/>
    <mergeCell ref="D1316:M1317"/>
    <mergeCell ref="N1316:W1317"/>
    <mergeCell ref="X1316:AG1317"/>
    <mergeCell ref="D1318:M1318"/>
    <mergeCell ref="N1318:W1318"/>
    <mergeCell ref="X1318:AG1318"/>
    <mergeCell ref="D1312:M1312"/>
    <mergeCell ref="N1312:W1312"/>
    <mergeCell ref="X1312:AG1312"/>
    <mergeCell ref="D1313:M1313"/>
    <mergeCell ref="N1313:W1313"/>
    <mergeCell ref="X1313:AG1313"/>
    <mergeCell ref="D1310:M1310"/>
    <mergeCell ref="N1310:W1310"/>
    <mergeCell ref="X1310:AG1310"/>
    <mergeCell ref="D1311:M1311"/>
    <mergeCell ref="N1311:W1311"/>
    <mergeCell ref="X1311:AG1311"/>
    <mergeCell ref="D1308:M1308"/>
    <mergeCell ref="N1308:W1308"/>
    <mergeCell ref="X1308:AG1308"/>
    <mergeCell ref="D1309:M1309"/>
    <mergeCell ref="N1309:W1309"/>
    <mergeCell ref="X1309:AG1309"/>
    <mergeCell ref="D1306:M1306"/>
    <mergeCell ref="N1306:W1306"/>
    <mergeCell ref="X1306:AG1306"/>
    <mergeCell ref="D1307:M1307"/>
    <mergeCell ref="N1307:W1307"/>
    <mergeCell ref="X1307:AG1307"/>
    <mergeCell ref="D1304:M1304"/>
    <mergeCell ref="N1304:W1304"/>
    <mergeCell ref="X1304:AG1304"/>
    <mergeCell ref="D1305:M1305"/>
    <mergeCell ref="N1305:W1305"/>
    <mergeCell ref="X1305:AG1305"/>
    <mergeCell ref="D1302:M1302"/>
    <mergeCell ref="N1302:W1302"/>
    <mergeCell ref="X1302:AG1302"/>
    <mergeCell ref="D1303:M1303"/>
    <mergeCell ref="N1303:W1303"/>
    <mergeCell ref="X1303:AG1303"/>
    <mergeCell ref="D1300:M1300"/>
    <mergeCell ref="N1300:W1300"/>
    <mergeCell ref="X1300:AG1300"/>
    <mergeCell ref="D1301:M1301"/>
    <mergeCell ref="N1301:W1301"/>
    <mergeCell ref="X1301:AG1301"/>
    <mergeCell ref="D1298:M1298"/>
    <mergeCell ref="N1298:W1298"/>
    <mergeCell ref="X1298:AG1298"/>
    <mergeCell ref="D1299:M1299"/>
    <mergeCell ref="N1299:W1299"/>
    <mergeCell ref="X1299:AG1299"/>
    <mergeCell ref="D1296:M1296"/>
    <mergeCell ref="N1296:W1296"/>
    <mergeCell ref="X1296:AG1296"/>
    <mergeCell ref="D1297:M1297"/>
    <mergeCell ref="N1297:W1297"/>
    <mergeCell ref="X1297:AG1297"/>
    <mergeCell ref="D1294:M1294"/>
    <mergeCell ref="N1294:W1294"/>
    <mergeCell ref="X1294:AG1294"/>
    <mergeCell ref="D1295:M1295"/>
    <mergeCell ref="N1295:W1295"/>
    <mergeCell ref="X1295:AG1295"/>
    <mergeCell ref="D1292:M1292"/>
    <mergeCell ref="N1292:W1292"/>
    <mergeCell ref="X1292:AG1292"/>
    <mergeCell ref="D1293:M1293"/>
    <mergeCell ref="N1293:W1293"/>
    <mergeCell ref="X1293:AG1293"/>
    <mergeCell ref="D1290:M1290"/>
    <mergeCell ref="N1290:W1290"/>
    <mergeCell ref="X1290:AG1290"/>
    <mergeCell ref="D1291:M1291"/>
    <mergeCell ref="N1291:W1291"/>
    <mergeCell ref="X1291:AG1291"/>
    <mergeCell ref="D1283:AG1283"/>
    <mergeCell ref="D1285:AG1285"/>
    <mergeCell ref="D1287:M1288"/>
    <mergeCell ref="N1287:W1288"/>
    <mergeCell ref="X1287:AG1288"/>
    <mergeCell ref="D1289:M1289"/>
    <mergeCell ref="N1289:W1289"/>
    <mergeCell ref="X1289:AG1289"/>
    <mergeCell ref="D1279:M1279"/>
    <mergeCell ref="N1279:W1279"/>
    <mergeCell ref="X1279:AG1279"/>
    <mergeCell ref="D1280:M1280"/>
    <mergeCell ref="N1280:W1280"/>
    <mergeCell ref="X1280:AG1280"/>
    <mergeCell ref="D1277:M1277"/>
    <mergeCell ref="N1277:W1277"/>
    <mergeCell ref="X1277:AG1277"/>
    <mergeCell ref="D1278:M1278"/>
    <mergeCell ref="N1278:W1278"/>
    <mergeCell ref="X1278:AG1278"/>
    <mergeCell ref="D1275:M1275"/>
    <mergeCell ref="N1275:W1275"/>
    <mergeCell ref="X1275:AG1275"/>
    <mergeCell ref="D1276:M1276"/>
    <mergeCell ref="N1276:W1276"/>
    <mergeCell ref="X1276:AG1276"/>
    <mergeCell ref="D1270:AG1270"/>
    <mergeCell ref="D1272:M1273"/>
    <mergeCell ref="N1272:W1273"/>
    <mergeCell ref="X1272:AG1273"/>
    <mergeCell ref="D1274:M1274"/>
    <mergeCell ref="N1274:W1274"/>
    <mergeCell ref="X1274:AG1274"/>
    <mergeCell ref="D1267:M1267"/>
    <mergeCell ref="N1267:W1267"/>
    <mergeCell ref="X1267:AG1267"/>
    <mergeCell ref="D1268:M1268"/>
    <mergeCell ref="N1268:W1268"/>
    <mergeCell ref="X1268:AG1268"/>
    <mergeCell ref="D1265:M1265"/>
    <mergeCell ref="N1265:W1265"/>
    <mergeCell ref="X1265:AG1265"/>
    <mergeCell ref="D1266:M1266"/>
    <mergeCell ref="N1266:W1266"/>
    <mergeCell ref="X1266:AG1266"/>
    <mergeCell ref="D1263:M1263"/>
    <mergeCell ref="N1263:W1263"/>
    <mergeCell ref="X1263:AG1263"/>
    <mergeCell ref="D1264:M1264"/>
    <mergeCell ref="N1264:W1264"/>
    <mergeCell ref="X1264:AG1264"/>
    <mergeCell ref="D1261:M1261"/>
    <mergeCell ref="N1261:W1261"/>
    <mergeCell ref="X1261:AG1261"/>
    <mergeCell ref="D1262:M1262"/>
    <mergeCell ref="N1262:W1262"/>
    <mergeCell ref="X1262:AG1262"/>
    <mergeCell ref="D1259:M1259"/>
    <mergeCell ref="N1259:W1259"/>
    <mergeCell ref="X1259:AG1259"/>
    <mergeCell ref="D1260:M1260"/>
    <mergeCell ref="N1260:W1260"/>
    <mergeCell ref="X1260:AG1260"/>
    <mergeCell ref="D1257:M1257"/>
    <mergeCell ref="N1257:W1257"/>
    <mergeCell ref="X1257:AG1257"/>
    <mergeCell ref="D1258:M1258"/>
    <mergeCell ref="N1258:W1258"/>
    <mergeCell ref="X1258:AG1258"/>
    <mergeCell ref="D1255:M1255"/>
    <mergeCell ref="N1255:W1255"/>
    <mergeCell ref="X1255:AG1255"/>
    <mergeCell ref="D1256:M1256"/>
    <mergeCell ref="N1256:W1256"/>
    <mergeCell ref="X1256:AG1256"/>
    <mergeCell ref="D1253:M1253"/>
    <mergeCell ref="N1253:W1253"/>
    <mergeCell ref="X1253:AG1253"/>
    <mergeCell ref="D1254:M1254"/>
    <mergeCell ref="N1254:W1254"/>
    <mergeCell ref="X1254:AG1254"/>
    <mergeCell ref="D1245:AG1245"/>
    <mergeCell ref="D1247:AG1248"/>
    <mergeCell ref="D1250:M1251"/>
    <mergeCell ref="N1250:W1251"/>
    <mergeCell ref="X1250:AG1251"/>
    <mergeCell ref="D1252:M1252"/>
    <mergeCell ref="N1252:W1252"/>
    <mergeCell ref="X1252:AG1252"/>
    <mergeCell ref="D1242:M1242"/>
    <mergeCell ref="N1242:Q1242"/>
    <mergeCell ref="R1242:U1242"/>
    <mergeCell ref="V1242:Y1242"/>
    <mergeCell ref="Z1242:AC1242"/>
    <mergeCell ref="AD1242:AG1242"/>
    <mergeCell ref="D1241:M1241"/>
    <mergeCell ref="N1241:Q1241"/>
    <mergeCell ref="R1241:U1241"/>
    <mergeCell ref="V1241:Y1241"/>
    <mergeCell ref="Z1241:AC1241"/>
    <mergeCell ref="AD1241:AG1241"/>
    <mergeCell ref="D1240:M1240"/>
    <mergeCell ref="N1240:Q1240"/>
    <mergeCell ref="R1240:U1240"/>
    <mergeCell ref="V1240:Y1240"/>
    <mergeCell ref="Z1240:AC1240"/>
    <mergeCell ref="AD1240:AG1240"/>
    <mergeCell ref="D1239:M1239"/>
    <mergeCell ref="N1239:Q1239"/>
    <mergeCell ref="R1239:U1239"/>
    <mergeCell ref="V1239:Y1239"/>
    <mergeCell ref="Z1239:AC1239"/>
    <mergeCell ref="AD1239:AG1239"/>
    <mergeCell ref="D1238:M1238"/>
    <mergeCell ref="N1238:Q1238"/>
    <mergeCell ref="R1238:U1238"/>
    <mergeCell ref="V1238:Y1238"/>
    <mergeCell ref="Z1238:AC1238"/>
    <mergeCell ref="AD1238:AG1238"/>
    <mergeCell ref="D1237:M1237"/>
    <mergeCell ref="N1237:Q1237"/>
    <mergeCell ref="R1237:U1237"/>
    <mergeCell ref="V1237:Y1237"/>
    <mergeCell ref="Z1237:AC1237"/>
    <mergeCell ref="AD1237:AG1237"/>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34:M1234"/>
    <mergeCell ref="N1234:Q1234"/>
    <mergeCell ref="R1234:U1234"/>
    <mergeCell ref="V1234:Y1234"/>
    <mergeCell ref="Z1234:AC1234"/>
    <mergeCell ref="AD1234:AG1234"/>
    <mergeCell ref="N1233:Q1233"/>
    <mergeCell ref="R1233:U1233"/>
    <mergeCell ref="V1233:Y1233"/>
    <mergeCell ref="Z1233:AC1233"/>
    <mergeCell ref="AD1233:AG1233"/>
    <mergeCell ref="D1225:AG1226"/>
    <mergeCell ref="D1228:AG1228"/>
    <mergeCell ref="D1232:M1233"/>
    <mergeCell ref="N1232:Q1232"/>
    <mergeCell ref="R1232:Y1232"/>
    <mergeCell ref="Z1232:AG1232"/>
    <mergeCell ref="AD1222:AG1222"/>
    <mergeCell ref="D1223:I1223"/>
    <mergeCell ref="J1223:M1223"/>
    <mergeCell ref="N1223:Q1223"/>
    <mergeCell ref="R1223:U1223"/>
    <mergeCell ref="V1223:Y1223"/>
    <mergeCell ref="Z1223:AC1223"/>
    <mergeCell ref="AD1223:AG1223"/>
    <mergeCell ref="D1222:I1222"/>
    <mergeCell ref="J1222:M1222"/>
    <mergeCell ref="N1222:Q1222"/>
    <mergeCell ref="R1222:U1222"/>
    <mergeCell ref="V1222:Y1222"/>
    <mergeCell ref="Z1222:AC1222"/>
    <mergeCell ref="AD1220:AG1220"/>
    <mergeCell ref="D1221:I1221"/>
    <mergeCell ref="J1221:M1221"/>
    <mergeCell ref="N1221:Q1221"/>
    <mergeCell ref="R1221:U1221"/>
    <mergeCell ref="V1221:Y1221"/>
    <mergeCell ref="Z1221:AC1221"/>
    <mergeCell ref="AD1221:AG1221"/>
    <mergeCell ref="D1220:I1220"/>
    <mergeCell ref="J1220:M1220"/>
    <mergeCell ref="N1220:Q1220"/>
    <mergeCell ref="R1220:U1220"/>
    <mergeCell ref="V1220:Y1220"/>
    <mergeCell ref="Z1220:AC1220"/>
    <mergeCell ref="Z1218:AC1218"/>
    <mergeCell ref="AD1218:AG1218"/>
    <mergeCell ref="D1219:I1219"/>
    <mergeCell ref="J1219:M1219"/>
    <mergeCell ref="N1219:Q1219"/>
    <mergeCell ref="R1219:U1219"/>
    <mergeCell ref="V1219:Y1219"/>
    <mergeCell ref="Z1219:AC1219"/>
    <mergeCell ref="AD1219:AG1219"/>
    <mergeCell ref="D1213:AG1213"/>
    <mergeCell ref="D1215:AG1215"/>
    <mergeCell ref="D1217:I1218"/>
    <mergeCell ref="J1217:Q1217"/>
    <mergeCell ref="R1217:Y1217"/>
    <mergeCell ref="Z1217:AG1217"/>
    <mergeCell ref="J1218:M1218"/>
    <mergeCell ref="N1218:Q1218"/>
    <mergeCell ref="R1218:U1218"/>
    <mergeCell ref="V1218:Y1218"/>
    <mergeCell ref="D1207:M1207"/>
    <mergeCell ref="N1207:W1207"/>
    <mergeCell ref="X1207:AG1207"/>
    <mergeCell ref="D1208:M1208"/>
    <mergeCell ref="N1208:W1208"/>
    <mergeCell ref="X1208:AG1208"/>
    <mergeCell ref="D1205:M1205"/>
    <mergeCell ref="N1205:W1205"/>
    <mergeCell ref="X1205:AG1205"/>
    <mergeCell ref="D1206:M1206"/>
    <mergeCell ref="N1206:W1206"/>
    <mergeCell ref="X1206:AG1206"/>
    <mergeCell ref="D1203:M1203"/>
    <mergeCell ref="N1203:W1203"/>
    <mergeCell ref="X1203:AG1203"/>
    <mergeCell ref="D1204:M1204"/>
    <mergeCell ref="N1204:W1204"/>
    <mergeCell ref="X1204:AG1204"/>
    <mergeCell ref="D1201:M1201"/>
    <mergeCell ref="N1201:W1201"/>
    <mergeCell ref="X1201:AG1201"/>
    <mergeCell ref="D1202:M1202"/>
    <mergeCell ref="N1202:W1202"/>
    <mergeCell ref="X1202:AG1202"/>
    <mergeCell ref="D1195:M1195"/>
    <mergeCell ref="N1195:W1195"/>
    <mergeCell ref="X1195:AG1195"/>
    <mergeCell ref="D1197:AG1197"/>
    <mergeCell ref="D1199:M1200"/>
    <mergeCell ref="N1199:W1200"/>
    <mergeCell ref="X1199:AG1200"/>
    <mergeCell ref="D1193:M1193"/>
    <mergeCell ref="N1193:W1193"/>
    <mergeCell ref="X1193:AG1193"/>
    <mergeCell ref="D1194:M1194"/>
    <mergeCell ref="N1194:W1194"/>
    <mergeCell ref="X1194:AG1194"/>
    <mergeCell ref="D1191:M1191"/>
    <mergeCell ref="N1191:W1191"/>
    <mergeCell ref="X1191:AG1191"/>
    <mergeCell ref="D1192:M1192"/>
    <mergeCell ref="N1192:W1192"/>
    <mergeCell ref="X1192:AG1192"/>
    <mergeCell ref="D1188:M1189"/>
    <mergeCell ref="N1188:AG1188"/>
    <mergeCell ref="N1189:W1189"/>
    <mergeCell ref="X1189:AG1189"/>
    <mergeCell ref="D1190:M1190"/>
    <mergeCell ref="N1190:W1190"/>
    <mergeCell ref="X1190:AG1190"/>
    <mergeCell ref="D1184:M1184"/>
    <mergeCell ref="N1184:W1184"/>
    <mergeCell ref="X1184:AG1184"/>
    <mergeCell ref="D1185:M1185"/>
    <mergeCell ref="N1185:W1185"/>
    <mergeCell ref="X1185:AG1185"/>
    <mergeCell ref="D1182:M1182"/>
    <mergeCell ref="N1182:W1182"/>
    <mergeCell ref="X1182:AG1182"/>
    <mergeCell ref="D1183:M1183"/>
    <mergeCell ref="N1183:W1183"/>
    <mergeCell ref="X1183:AG1183"/>
    <mergeCell ref="D1180:M1180"/>
    <mergeCell ref="N1180:W1180"/>
    <mergeCell ref="X1180:AG1180"/>
    <mergeCell ref="D1181:M1181"/>
    <mergeCell ref="N1181:W1181"/>
    <mergeCell ref="X1181:AG1181"/>
    <mergeCell ref="D1173:M1173"/>
    <mergeCell ref="N1173:W1173"/>
    <mergeCell ref="X1173:AG1173"/>
    <mergeCell ref="D1176:AG1176"/>
    <mergeCell ref="D1178:M1179"/>
    <mergeCell ref="N1178:AG1178"/>
    <mergeCell ref="N1179:W1179"/>
    <mergeCell ref="X1179:AG1179"/>
    <mergeCell ref="D1171:M1171"/>
    <mergeCell ref="N1171:W1171"/>
    <mergeCell ref="X1171:AG1171"/>
    <mergeCell ref="D1172:M1172"/>
    <mergeCell ref="N1172:W1172"/>
    <mergeCell ref="X1172:AG1172"/>
    <mergeCell ref="D1169:M1169"/>
    <mergeCell ref="N1169:W1169"/>
    <mergeCell ref="X1169:AG1169"/>
    <mergeCell ref="D1170:M1170"/>
    <mergeCell ref="N1170:W1170"/>
    <mergeCell ref="X1170:AG1170"/>
    <mergeCell ref="D1167:M1167"/>
    <mergeCell ref="N1167:W1167"/>
    <mergeCell ref="X1167:AG1167"/>
    <mergeCell ref="D1168:M1168"/>
    <mergeCell ref="N1168:W1168"/>
    <mergeCell ref="X1168:AG1168"/>
    <mergeCell ref="D1165:M1165"/>
    <mergeCell ref="N1165:W1165"/>
    <mergeCell ref="X1165:AG1165"/>
    <mergeCell ref="D1166:M1166"/>
    <mergeCell ref="N1166:W1166"/>
    <mergeCell ref="X1166:AG1166"/>
    <mergeCell ref="D1156:AG1156"/>
    <mergeCell ref="D1158:AG1159"/>
    <mergeCell ref="D1161:AG1161"/>
    <mergeCell ref="D1163:M1164"/>
    <mergeCell ref="N1163:W1164"/>
    <mergeCell ref="X1163:AG1164"/>
    <mergeCell ref="D1138:AG1139"/>
    <mergeCell ref="D1141:AG1141"/>
    <mergeCell ref="D1146:AG1146"/>
    <mergeCell ref="D1148:AG1148"/>
    <mergeCell ref="D1150:AG1151"/>
    <mergeCell ref="D1153:AG1154"/>
    <mergeCell ref="AD1135:AG1135"/>
    <mergeCell ref="D1136:I1136"/>
    <mergeCell ref="J1136:M1136"/>
    <mergeCell ref="N1136:Q1136"/>
    <mergeCell ref="R1136:U1136"/>
    <mergeCell ref="V1136:Y1136"/>
    <mergeCell ref="Z1136:AC1136"/>
    <mergeCell ref="AD1136:AG1136"/>
    <mergeCell ref="D1135:I1135"/>
    <mergeCell ref="J1135:M1135"/>
    <mergeCell ref="N1135:Q1135"/>
    <mergeCell ref="R1135:U1135"/>
    <mergeCell ref="V1135:Y1135"/>
    <mergeCell ref="Z1135:AC1135"/>
    <mergeCell ref="V1133:Y1133"/>
    <mergeCell ref="Z1133:AC1133"/>
    <mergeCell ref="AD1133:AG1133"/>
    <mergeCell ref="D1134:I1134"/>
    <mergeCell ref="J1134:M1134"/>
    <mergeCell ref="N1134:Q1134"/>
    <mergeCell ref="R1134:U1134"/>
    <mergeCell ref="V1134:Y1134"/>
    <mergeCell ref="Z1134:AC1134"/>
    <mergeCell ref="AD1134:AG1134"/>
    <mergeCell ref="J1132:U1132"/>
    <mergeCell ref="V1132:AG1132"/>
    <mergeCell ref="D1124:M1124"/>
    <mergeCell ref="N1124:W1124"/>
    <mergeCell ref="X1124:AG1124"/>
    <mergeCell ref="D1129:AG1129"/>
    <mergeCell ref="D1131:I1133"/>
    <mergeCell ref="J1131:U1131"/>
    <mergeCell ref="V1131:AG1131"/>
    <mergeCell ref="J1133:M1133"/>
    <mergeCell ref="N1133:Q1133"/>
    <mergeCell ref="R1133:U1133"/>
    <mergeCell ref="D1122:M1122"/>
    <mergeCell ref="N1122:W1122"/>
    <mergeCell ref="X1122:AG1122"/>
    <mergeCell ref="D1123:M1123"/>
    <mergeCell ref="N1123:W1123"/>
    <mergeCell ref="X1123:AG1123"/>
    <mergeCell ref="D1120:M1120"/>
    <mergeCell ref="N1120:W1120"/>
    <mergeCell ref="X1120:AG1120"/>
    <mergeCell ref="D1121:M1121"/>
    <mergeCell ref="N1121:W1121"/>
    <mergeCell ref="X1121:AG1121"/>
    <mergeCell ref="D1113:AG1114"/>
    <mergeCell ref="D1116:AG1116"/>
    <mergeCell ref="D1118:M1119"/>
    <mergeCell ref="N1118:AG1118"/>
    <mergeCell ref="N1119:W1119"/>
    <mergeCell ref="X1119:AG1119"/>
    <mergeCell ref="D1109:I1109"/>
    <mergeCell ref="J1109:O1109"/>
    <mergeCell ref="P1109:U1109"/>
    <mergeCell ref="V1109:AA1109"/>
    <mergeCell ref="AB1109:AG1109"/>
    <mergeCell ref="D1110:I1110"/>
    <mergeCell ref="J1110:O1110"/>
    <mergeCell ref="P1110:U1110"/>
    <mergeCell ref="V1110:AA1110"/>
    <mergeCell ref="AB1110:AG1110"/>
    <mergeCell ref="D1107:I1107"/>
    <mergeCell ref="J1107:O1107"/>
    <mergeCell ref="P1107:U1107"/>
    <mergeCell ref="V1107:AA1107"/>
    <mergeCell ref="AB1107:AG1107"/>
    <mergeCell ref="D1108:I1108"/>
    <mergeCell ref="J1108:O1108"/>
    <mergeCell ref="P1108:U1108"/>
    <mergeCell ref="V1108:AA1108"/>
    <mergeCell ref="AB1108:AG1108"/>
    <mergeCell ref="D1105:I1105"/>
    <mergeCell ref="J1105:O1105"/>
    <mergeCell ref="P1105:U1105"/>
    <mergeCell ref="V1105:AA1105"/>
    <mergeCell ref="AB1105:AG1105"/>
    <mergeCell ref="D1106:I1106"/>
    <mergeCell ref="J1106:O1106"/>
    <mergeCell ref="P1106:U1106"/>
    <mergeCell ref="V1106:AA1106"/>
    <mergeCell ref="AB1106:AG1106"/>
    <mergeCell ref="D1103:I1103"/>
    <mergeCell ref="J1103:O1103"/>
    <mergeCell ref="P1103:U1103"/>
    <mergeCell ref="V1103:AA1103"/>
    <mergeCell ref="AB1103:AG1103"/>
    <mergeCell ref="D1104:I1104"/>
    <mergeCell ref="J1104:O1104"/>
    <mergeCell ref="P1104:U1104"/>
    <mergeCell ref="V1104:AA1104"/>
    <mergeCell ref="AB1104:AG1104"/>
    <mergeCell ref="D1101:I1101"/>
    <mergeCell ref="J1101:O1101"/>
    <mergeCell ref="P1101:U1101"/>
    <mergeCell ref="V1101:AA1101"/>
    <mergeCell ref="AB1101:AG1101"/>
    <mergeCell ref="D1102:I1102"/>
    <mergeCell ref="J1102:O1102"/>
    <mergeCell ref="P1102:U1102"/>
    <mergeCell ref="V1102:AA1102"/>
    <mergeCell ref="AB1102:AG1102"/>
    <mergeCell ref="D1098:I1100"/>
    <mergeCell ref="J1098:U1098"/>
    <mergeCell ref="V1098:AG1098"/>
    <mergeCell ref="J1099:U1099"/>
    <mergeCell ref="V1099:AG1099"/>
    <mergeCell ref="J1100:O1100"/>
    <mergeCell ref="P1100:U1100"/>
    <mergeCell ref="V1100:AA1100"/>
    <mergeCell ref="AB1100:AG1100"/>
    <mergeCell ref="D1094:L1094"/>
    <mergeCell ref="M1094:S1094"/>
    <mergeCell ref="T1094:Z1094"/>
    <mergeCell ref="AA1094:AG1094"/>
    <mergeCell ref="D1095:L1095"/>
    <mergeCell ref="M1095:S1095"/>
    <mergeCell ref="T1095:Z1095"/>
    <mergeCell ref="AA1095:AG1095"/>
    <mergeCell ref="D1092:L1092"/>
    <mergeCell ref="M1092:S1092"/>
    <mergeCell ref="T1092:Z1092"/>
    <mergeCell ref="AA1092:AG1092"/>
    <mergeCell ref="D1093:L1093"/>
    <mergeCell ref="M1093:S1093"/>
    <mergeCell ref="T1093:Z1093"/>
    <mergeCell ref="AA1093:AG1093"/>
    <mergeCell ref="D1090:L1090"/>
    <mergeCell ref="M1090:S1090"/>
    <mergeCell ref="T1090:Z1090"/>
    <mergeCell ref="AA1090:AG1090"/>
    <mergeCell ref="D1091:L1091"/>
    <mergeCell ref="M1091:S1091"/>
    <mergeCell ref="T1091:Z1091"/>
    <mergeCell ref="AA1091:AG1091"/>
    <mergeCell ref="D1088:L1088"/>
    <mergeCell ref="M1088:S1088"/>
    <mergeCell ref="T1088:Z1088"/>
    <mergeCell ref="AA1088:AG1088"/>
    <mergeCell ref="D1089:L1089"/>
    <mergeCell ref="M1089:S1089"/>
    <mergeCell ref="T1089:Z1089"/>
    <mergeCell ref="AA1089:AG1089"/>
    <mergeCell ref="D1086:L1086"/>
    <mergeCell ref="M1086:S1086"/>
    <mergeCell ref="T1086:Z1086"/>
    <mergeCell ref="AA1086:AG1086"/>
    <mergeCell ref="D1087:L1087"/>
    <mergeCell ref="M1087:S1087"/>
    <mergeCell ref="T1087:Z1087"/>
    <mergeCell ref="AA1087:AG1087"/>
    <mergeCell ref="D1078:AG1080"/>
    <mergeCell ref="D1082:AG1082"/>
    <mergeCell ref="D1084:L1085"/>
    <mergeCell ref="M1084:Z1084"/>
    <mergeCell ref="AA1084:AG1085"/>
    <mergeCell ref="M1085:S1085"/>
    <mergeCell ref="T1085:Z1085"/>
    <mergeCell ref="D1072:M1072"/>
    <mergeCell ref="N1072:W1072"/>
    <mergeCell ref="X1072:AG1072"/>
    <mergeCell ref="D1073:M1073"/>
    <mergeCell ref="N1073:W1073"/>
    <mergeCell ref="X1073:AG1073"/>
    <mergeCell ref="D1070:M1070"/>
    <mergeCell ref="N1070:W1070"/>
    <mergeCell ref="X1070:AG1070"/>
    <mergeCell ref="D1071:M1071"/>
    <mergeCell ref="N1071:W1071"/>
    <mergeCell ref="X1071:AG1071"/>
    <mergeCell ref="D1068:M1068"/>
    <mergeCell ref="N1068:W1068"/>
    <mergeCell ref="X1068:AG1068"/>
    <mergeCell ref="D1069:M1069"/>
    <mergeCell ref="N1069:W1069"/>
    <mergeCell ref="X1069:AG1069"/>
    <mergeCell ref="D1066:M1066"/>
    <mergeCell ref="N1066:W1066"/>
    <mergeCell ref="X1066:AG1066"/>
    <mergeCell ref="D1067:M1067"/>
    <mergeCell ref="N1067:W1067"/>
    <mergeCell ref="X1067:AG1067"/>
    <mergeCell ref="D1064:M1064"/>
    <mergeCell ref="N1064:W1064"/>
    <mergeCell ref="X1064:AG1064"/>
    <mergeCell ref="D1065:M1065"/>
    <mergeCell ref="N1065:W1065"/>
    <mergeCell ref="X1065:AG1065"/>
    <mergeCell ref="D1062:M1062"/>
    <mergeCell ref="N1062:W1062"/>
    <mergeCell ref="X1062:AG1062"/>
    <mergeCell ref="D1063:M1063"/>
    <mergeCell ref="N1063:W1063"/>
    <mergeCell ref="X1063:AG1063"/>
    <mergeCell ref="D1060:M1060"/>
    <mergeCell ref="N1060:W1060"/>
    <mergeCell ref="X1060:AG1060"/>
    <mergeCell ref="D1061:M1061"/>
    <mergeCell ref="N1061:W1061"/>
    <mergeCell ref="X1061:AG1061"/>
    <mergeCell ref="D1052:J1052"/>
    <mergeCell ref="K1052:Q1052"/>
    <mergeCell ref="R1052:Y1052"/>
    <mergeCell ref="Z1052:AG1052"/>
    <mergeCell ref="D1057:AG1057"/>
    <mergeCell ref="D1059:M1059"/>
    <mergeCell ref="N1059:W1059"/>
    <mergeCell ref="X1059:AG1059"/>
    <mergeCell ref="D1050:J1050"/>
    <mergeCell ref="K1050:Q1050"/>
    <mergeCell ref="R1050:Y1050"/>
    <mergeCell ref="Z1050:AG1050"/>
    <mergeCell ref="D1051:J1051"/>
    <mergeCell ref="K1051:Q1051"/>
    <mergeCell ref="R1051:Y1051"/>
    <mergeCell ref="Z1051:AG1051"/>
    <mergeCell ref="D1048:J1048"/>
    <mergeCell ref="K1048:Q1048"/>
    <mergeCell ref="R1048:Y1048"/>
    <mergeCell ref="Z1048:AG1048"/>
    <mergeCell ref="D1049:J1049"/>
    <mergeCell ref="K1049:Q1049"/>
    <mergeCell ref="R1049:Y1049"/>
    <mergeCell ref="Z1049:AG1049"/>
    <mergeCell ref="D1053:J1053"/>
    <mergeCell ref="D1031:J1031"/>
    <mergeCell ref="K1031:M1031"/>
    <mergeCell ref="D1030:J1030"/>
    <mergeCell ref="K1030:M1030"/>
    <mergeCell ref="D1028:AG1028"/>
    <mergeCell ref="D1029:J1029"/>
    <mergeCell ref="K1029:M1029"/>
    <mergeCell ref="AD1029:AG1029"/>
    <mergeCell ref="AD1030:AG1030"/>
    <mergeCell ref="AD1031:AG1031"/>
    <mergeCell ref="D1037:AG1037"/>
    <mergeCell ref="D1043:AG1043"/>
    <mergeCell ref="D1045:AG1045"/>
    <mergeCell ref="D1047:J1047"/>
    <mergeCell ref="K1047:Q1047"/>
    <mergeCell ref="R1047:Y1047"/>
    <mergeCell ref="Z1047:AG1047"/>
    <mergeCell ref="D1034:J1034"/>
    <mergeCell ref="K1034:M1034"/>
    <mergeCell ref="D1032:AG1032"/>
    <mergeCell ref="D1033:J1033"/>
    <mergeCell ref="K1033:M1033"/>
    <mergeCell ref="AD1033:AG1033"/>
    <mergeCell ref="AD1034:AG1034"/>
    <mergeCell ref="N1034:Q1034"/>
    <mergeCell ref="R1034:U1034"/>
    <mergeCell ref="V1034:Y1034"/>
    <mergeCell ref="Z1034:AC1034"/>
    <mergeCell ref="AD1023:AG1023"/>
    <mergeCell ref="D1023:J1023"/>
    <mergeCell ref="K1023:M1023"/>
    <mergeCell ref="D1020:J1020"/>
    <mergeCell ref="K1020:M1020"/>
    <mergeCell ref="D1019:J1019"/>
    <mergeCell ref="K1019:M1019"/>
    <mergeCell ref="AD1020:AG1020"/>
    <mergeCell ref="D1027:J1027"/>
    <mergeCell ref="K1027:M1027"/>
    <mergeCell ref="D1026:J1026"/>
    <mergeCell ref="K1026:M1026"/>
    <mergeCell ref="D1024:AG1024"/>
    <mergeCell ref="D1025:J1025"/>
    <mergeCell ref="K1025:M1025"/>
    <mergeCell ref="AD1025:AG1025"/>
    <mergeCell ref="AD1026:AG1026"/>
    <mergeCell ref="AD1027:AG1027"/>
    <mergeCell ref="V1020:Y1020"/>
    <mergeCell ref="Z1020:AC1020"/>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D1010:AG1010"/>
    <mergeCell ref="D1012:J1012"/>
    <mergeCell ref="K1012:M1012"/>
    <mergeCell ref="AD1012:AG1012"/>
    <mergeCell ref="D1007:H1007"/>
    <mergeCell ref="I1007:M1007"/>
    <mergeCell ref="N1007:R1007"/>
    <mergeCell ref="S1007:W1007"/>
    <mergeCell ref="X1007:AB1007"/>
    <mergeCell ref="AC1007:AG1007"/>
    <mergeCell ref="D1017:AG1017"/>
    <mergeCell ref="D1018:J1018"/>
    <mergeCell ref="K1018:M1018"/>
    <mergeCell ref="D1016:J1016"/>
    <mergeCell ref="K1016:M1016"/>
    <mergeCell ref="D1015:J1015"/>
    <mergeCell ref="K1015:M1015"/>
    <mergeCell ref="D1006:H1006"/>
    <mergeCell ref="I1006:M1006"/>
    <mergeCell ref="N1006:R1006"/>
    <mergeCell ref="S1006:W1006"/>
    <mergeCell ref="X1006:AB1006"/>
    <mergeCell ref="AC1006:AG1006"/>
    <mergeCell ref="D1005:H1005"/>
    <mergeCell ref="I1005:M1005"/>
    <mergeCell ref="N1005:R1005"/>
    <mergeCell ref="S1005:W1005"/>
    <mergeCell ref="X1005:AB1005"/>
    <mergeCell ref="AC1005:AG1005"/>
    <mergeCell ref="D1004:H1004"/>
    <mergeCell ref="I1004:M1004"/>
    <mergeCell ref="N1004:R1004"/>
    <mergeCell ref="S1004:W1004"/>
    <mergeCell ref="X1004:AB1004"/>
    <mergeCell ref="AC1004:AG1004"/>
    <mergeCell ref="D996:M996"/>
    <mergeCell ref="N996:W996"/>
    <mergeCell ref="X996:AG996"/>
    <mergeCell ref="D1001:AG1001"/>
    <mergeCell ref="D1003:H1003"/>
    <mergeCell ref="I1003:M1003"/>
    <mergeCell ref="N1003:R1003"/>
    <mergeCell ref="S1003:W1003"/>
    <mergeCell ref="X1003:AB1003"/>
    <mergeCell ref="AC1003:AG1003"/>
    <mergeCell ref="D994:M994"/>
    <mergeCell ref="N994:W994"/>
    <mergeCell ref="X994:AG994"/>
    <mergeCell ref="D995:M995"/>
    <mergeCell ref="N995:W995"/>
    <mergeCell ref="X995:AG995"/>
    <mergeCell ref="D992:M992"/>
    <mergeCell ref="N992:W992"/>
    <mergeCell ref="X992:AG992"/>
    <mergeCell ref="D993:M993"/>
    <mergeCell ref="N993:W993"/>
    <mergeCell ref="X993:AG993"/>
    <mergeCell ref="D990:M990"/>
    <mergeCell ref="N990:W990"/>
    <mergeCell ref="X990:AG990"/>
    <mergeCell ref="D991:M991"/>
    <mergeCell ref="N991:W991"/>
    <mergeCell ref="X991:AG991"/>
    <mergeCell ref="D980:M980"/>
    <mergeCell ref="N980:W980"/>
    <mergeCell ref="X980:AG980"/>
    <mergeCell ref="D982:AG984"/>
    <mergeCell ref="D986:AG986"/>
    <mergeCell ref="D989:M989"/>
    <mergeCell ref="N989:W989"/>
    <mergeCell ref="X989:AG989"/>
    <mergeCell ref="D977:M977"/>
    <mergeCell ref="N977:W977"/>
    <mergeCell ref="X977:AG977"/>
    <mergeCell ref="D978:M978"/>
    <mergeCell ref="N978:W978"/>
    <mergeCell ref="X978:AG978"/>
    <mergeCell ref="D979:M979"/>
    <mergeCell ref="N979:W979"/>
    <mergeCell ref="X979:AG979"/>
    <mergeCell ref="D987:AG987"/>
    <mergeCell ref="D975:M975"/>
    <mergeCell ref="N975:W975"/>
    <mergeCell ref="X975:AG975"/>
    <mergeCell ref="D976:M976"/>
    <mergeCell ref="N976:W976"/>
    <mergeCell ref="X976:AG976"/>
    <mergeCell ref="D973:M973"/>
    <mergeCell ref="N973:W973"/>
    <mergeCell ref="X973:AG973"/>
    <mergeCell ref="D974:M974"/>
    <mergeCell ref="N974:W974"/>
    <mergeCell ref="X974:AG974"/>
    <mergeCell ref="D971:M971"/>
    <mergeCell ref="N971:W971"/>
    <mergeCell ref="X971:AG971"/>
    <mergeCell ref="D972:M972"/>
    <mergeCell ref="N972:W972"/>
    <mergeCell ref="X972:AG972"/>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65:M965"/>
    <mergeCell ref="N965:W965"/>
    <mergeCell ref="X965:AG965"/>
    <mergeCell ref="D966:M966"/>
    <mergeCell ref="N966:W966"/>
    <mergeCell ref="X966:AG966"/>
    <mergeCell ref="D963:M963"/>
    <mergeCell ref="N963:W963"/>
    <mergeCell ref="X963:AG963"/>
    <mergeCell ref="D964:M964"/>
    <mergeCell ref="N964:W964"/>
    <mergeCell ref="X964:AG964"/>
    <mergeCell ref="D950:AG950"/>
    <mergeCell ref="D952:AG952"/>
    <mergeCell ref="D956:AG958"/>
    <mergeCell ref="D960:AG960"/>
    <mergeCell ref="D962:M962"/>
    <mergeCell ref="N962:W962"/>
    <mergeCell ref="X962:AG962"/>
    <mergeCell ref="D942:M942"/>
    <mergeCell ref="N942:W942"/>
    <mergeCell ref="X942:AG942"/>
    <mergeCell ref="D944:AG944"/>
    <mergeCell ref="D946:Q946"/>
    <mergeCell ref="R946:Y946"/>
    <mergeCell ref="Z946:AG946"/>
    <mergeCell ref="D940:M940"/>
    <mergeCell ref="N940:W940"/>
    <mergeCell ref="X940:AG940"/>
    <mergeCell ref="D941:M941"/>
    <mergeCell ref="N941:W941"/>
    <mergeCell ref="X941:AG941"/>
    <mergeCell ref="D938:M938"/>
    <mergeCell ref="N938:W938"/>
    <mergeCell ref="X938:AG938"/>
    <mergeCell ref="D939:M939"/>
    <mergeCell ref="N939:W939"/>
    <mergeCell ref="X939:AG939"/>
    <mergeCell ref="D929:AG929"/>
    <mergeCell ref="D934:AG934"/>
    <mergeCell ref="D936:M936"/>
    <mergeCell ref="N936:W936"/>
    <mergeCell ref="X936:AG936"/>
    <mergeCell ref="D937:M937"/>
    <mergeCell ref="N937:W937"/>
    <mergeCell ref="X937:AG937"/>
    <mergeCell ref="D927:H927"/>
    <mergeCell ref="I927:M927"/>
    <mergeCell ref="N927:R927"/>
    <mergeCell ref="S927:W927"/>
    <mergeCell ref="X927:AB927"/>
    <mergeCell ref="AC927:AG927"/>
    <mergeCell ref="D926:H926"/>
    <mergeCell ref="I926:M926"/>
    <mergeCell ref="N926:R926"/>
    <mergeCell ref="S926:W926"/>
    <mergeCell ref="X926:AB926"/>
    <mergeCell ref="AC926:AG926"/>
    <mergeCell ref="D925:H925"/>
    <mergeCell ref="I925:M925"/>
    <mergeCell ref="N925:R925"/>
    <mergeCell ref="S925:W925"/>
    <mergeCell ref="X925:AB925"/>
    <mergeCell ref="AC925:AG925"/>
    <mergeCell ref="D924:H924"/>
    <mergeCell ref="I924:M924"/>
    <mergeCell ref="N924:R924"/>
    <mergeCell ref="S924:W924"/>
    <mergeCell ref="X924:AB924"/>
    <mergeCell ref="AC924:AG924"/>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1:H921"/>
    <mergeCell ref="I921:M921"/>
    <mergeCell ref="N921:R921"/>
    <mergeCell ref="S921:W921"/>
    <mergeCell ref="X921:AB921"/>
    <mergeCell ref="AC921:AG921"/>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18:H918"/>
    <mergeCell ref="I918:M918"/>
    <mergeCell ref="N918:R918"/>
    <mergeCell ref="S918:W918"/>
    <mergeCell ref="X918:AB918"/>
    <mergeCell ref="AC918:AG918"/>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15:H915"/>
    <mergeCell ref="I915:M915"/>
    <mergeCell ref="N915:R915"/>
    <mergeCell ref="S915:W915"/>
    <mergeCell ref="X915:AB915"/>
    <mergeCell ref="AC915:AG915"/>
    <mergeCell ref="D913:H914"/>
    <mergeCell ref="I913:AG913"/>
    <mergeCell ref="I914:M914"/>
    <mergeCell ref="N914:R914"/>
    <mergeCell ref="S914:W914"/>
    <mergeCell ref="X914:AB914"/>
    <mergeCell ref="AC914:AG914"/>
    <mergeCell ref="D910:H910"/>
    <mergeCell ref="I910:M910"/>
    <mergeCell ref="N910:R910"/>
    <mergeCell ref="S910:W910"/>
    <mergeCell ref="X910:AB910"/>
    <mergeCell ref="AC910:AG910"/>
    <mergeCell ref="D909:H909"/>
    <mergeCell ref="I909:M909"/>
    <mergeCell ref="N909:R909"/>
    <mergeCell ref="S909:W909"/>
    <mergeCell ref="X909:AB909"/>
    <mergeCell ref="AC909:AG909"/>
    <mergeCell ref="D908:H908"/>
    <mergeCell ref="I908:M908"/>
    <mergeCell ref="N908:R908"/>
    <mergeCell ref="S908:W908"/>
    <mergeCell ref="X908:AB908"/>
    <mergeCell ref="AC908:AG908"/>
    <mergeCell ref="D907:H907"/>
    <mergeCell ref="I907:M907"/>
    <mergeCell ref="N907:R907"/>
    <mergeCell ref="S907:W907"/>
    <mergeCell ref="X907:AB907"/>
    <mergeCell ref="AC907:AG907"/>
    <mergeCell ref="D906:H906"/>
    <mergeCell ref="I906:M906"/>
    <mergeCell ref="N906:R906"/>
    <mergeCell ref="S906:W906"/>
    <mergeCell ref="X906:AB906"/>
    <mergeCell ref="AC906:AG906"/>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3:H903"/>
    <mergeCell ref="I903:M903"/>
    <mergeCell ref="N903:R903"/>
    <mergeCell ref="S903:W903"/>
    <mergeCell ref="X903:AB903"/>
    <mergeCell ref="AC903:AG903"/>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0:H900"/>
    <mergeCell ref="I900:M900"/>
    <mergeCell ref="N900:R900"/>
    <mergeCell ref="S900:W900"/>
    <mergeCell ref="X900:AB900"/>
    <mergeCell ref="AC900:AG900"/>
    <mergeCell ref="D899:H899"/>
    <mergeCell ref="I899:M899"/>
    <mergeCell ref="N899:R899"/>
    <mergeCell ref="S899:W899"/>
    <mergeCell ref="X899:AB899"/>
    <mergeCell ref="AC899:AG899"/>
    <mergeCell ref="X897:AB897"/>
    <mergeCell ref="AC897:AG897"/>
    <mergeCell ref="D898:H898"/>
    <mergeCell ref="I898:M898"/>
    <mergeCell ref="N898:R898"/>
    <mergeCell ref="S898:W898"/>
    <mergeCell ref="X898:AB898"/>
    <mergeCell ref="AC898:AG898"/>
    <mergeCell ref="D889:Q889"/>
    <mergeCell ref="R889:AG889"/>
    <mergeCell ref="D890:Q890"/>
    <mergeCell ref="R890:AG890"/>
    <mergeCell ref="D894:AG894"/>
    <mergeCell ref="D896:H897"/>
    <mergeCell ref="I896:AG896"/>
    <mergeCell ref="I897:M897"/>
    <mergeCell ref="N897:R897"/>
    <mergeCell ref="S897:W897"/>
    <mergeCell ref="D886:Q886"/>
    <mergeCell ref="R886:AG886"/>
    <mergeCell ref="D887:Q887"/>
    <mergeCell ref="R887:AG887"/>
    <mergeCell ref="D888:Q888"/>
    <mergeCell ref="R888:AG888"/>
    <mergeCell ref="D883:Q883"/>
    <mergeCell ref="R883:AG883"/>
    <mergeCell ref="D884:Q884"/>
    <mergeCell ref="R884:AG884"/>
    <mergeCell ref="D885:Q885"/>
    <mergeCell ref="R885:AG885"/>
    <mergeCell ref="D879:Q879"/>
    <mergeCell ref="R879:AG879"/>
    <mergeCell ref="D881:Q881"/>
    <mergeCell ref="R881:AG881"/>
    <mergeCell ref="D882:Q882"/>
    <mergeCell ref="R882:AG882"/>
    <mergeCell ref="D876:Q876"/>
    <mergeCell ref="R876:AG876"/>
    <mergeCell ref="D877:Q877"/>
    <mergeCell ref="R877:AG877"/>
    <mergeCell ref="D878:Q878"/>
    <mergeCell ref="R878:AG878"/>
    <mergeCell ref="D873:Q873"/>
    <mergeCell ref="R873:AG873"/>
    <mergeCell ref="D874:Q874"/>
    <mergeCell ref="R874:AG874"/>
    <mergeCell ref="D875:Q875"/>
    <mergeCell ref="R875:AG875"/>
    <mergeCell ref="D870:Q870"/>
    <mergeCell ref="R870:AG870"/>
    <mergeCell ref="D871:Q871"/>
    <mergeCell ref="R871:AG871"/>
    <mergeCell ref="D872:Q872"/>
    <mergeCell ref="R872:AG872"/>
    <mergeCell ref="D860:AG861"/>
    <mergeCell ref="D863:AG864"/>
    <mergeCell ref="D866:AG866"/>
    <mergeCell ref="D868:Q868"/>
    <mergeCell ref="R868:AG868"/>
    <mergeCell ref="D869:Q869"/>
    <mergeCell ref="R869:AG869"/>
    <mergeCell ref="AD854:AG854"/>
    <mergeCell ref="D855:I855"/>
    <mergeCell ref="J855:M855"/>
    <mergeCell ref="N855:Q855"/>
    <mergeCell ref="R855:U855"/>
    <mergeCell ref="V855:Y855"/>
    <mergeCell ref="Z855:AC855"/>
    <mergeCell ref="AD855:AG855"/>
    <mergeCell ref="D854:I854"/>
    <mergeCell ref="J854:M854"/>
    <mergeCell ref="N854:Q854"/>
    <mergeCell ref="R854:U854"/>
    <mergeCell ref="V854:Y854"/>
    <mergeCell ref="Z854:AC854"/>
    <mergeCell ref="V852:Y852"/>
    <mergeCell ref="Z852:AC852"/>
    <mergeCell ref="AD852:AG852"/>
    <mergeCell ref="D853:I853"/>
    <mergeCell ref="J853:M853"/>
    <mergeCell ref="N853:Q853"/>
    <mergeCell ref="R853:U853"/>
    <mergeCell ref="V853:Y853"/>
    <mergeCell ref="Z853:AC853"/>
    <mergeCell ref="AD853:AG853"/>
    <mergeCell ref="J851:U851"/>
    <mergeCell ref="V851:AG851"/>
    <mergeCell ref="D843:O843"/>
    <mergeCell ref="P843:X843"/>
    <mergeCell ref="Y843:AG843"/>
    <mergeCell ref="D848:AG848"/>
    <mergeCell ref="D850:I852"/>
    <mergeCell ref="J850:U850"/>
    <mergeCell ref="V850:AG850"/>
    <mergeCell ref="J852:M852"/>
    <mergeCell ref="N852:Q852"/>
    <mergeCell ref="R852:U852"/>
    <mergeCell ref="D841:O841"/>
    <mergeCell ref="P841:X841"/>
    <mergeCell ref="Y841:AG841"/>
    <mergeCell ref="D842:O842"/>
    <mergeCell ref="P842:X842"/>
    <mergeCell ref="Y842:AG842"/>
    <mergeCell ref="D839:O839"/>
    <mergeCell ref="P839:X839"/>
    <mergeCell ref="Y839:AG839"/>
    <mergeCell ref="D840:O840"/>
    <mergeCell ref="P840:X840"/>
    <mergeCell ref="Y840:AG840"/>
    <mergeCell ref="D837:O837"/>
    <mergeCell ref="P837:X837"/>
    <mergeCell ref="Y837:AG837"/>
    <mergeCell ref="D838:O838"/>
    <mergeCell ref="P838:X838"/>
    <mergeCell ref="Y838:AG838"/>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D829:AG829"/>
    <mergeCell ref="D831:O831"/>
    <mergeCell ref="P831:X831"/>
    <mergeCell ref="Y831:AG831"/>
    <mergeCell ref="D832:O832"/>
    <mergeCell ref="P832:X832"/>
    <mergeCell ref="Y832:AG832"/>
    <mergeCell ref="D823:K823"/>
    <mergeCell ref="L823:R823"/>
    <mergeCell ref="S823:Y823"/>
    <mergeCell ref="Z823:AG823"/>
    <mergeCell ref="D824:K824"/>
    <mergeCell ref="L824:R824"/>
    <mergeCell ref="S824:Y824"/>
    <mergeCell ref="Z824:AG824"/>
    <mergeCell ref="D821:K821"/>
    <mergeCell ref="L821:R821"/>
    <mergeCell ref="S821:Y821"/>
    <mergeCell ref="Z821:AG821"/>
    <mergeCell ref="D822:K822"/>
    <mergeCell ref="L822:R822"/>
    <mergeCell ref="S822:Y822"/>
    <mergeCell ref="Z822:AG822"/>
    <mergeCell ref="D816:AG817"/>
    <mergeCell ref="D819:K819"/>
    <mergeCell ref="L819:R819"/>
    <mergeCell ref="S819:Y819"/>
    <mergeCell ref="Z819:AG819"/>
    <mergeCell ref="D820:K820"/>
    <mergeCell ref="L820:R820"/>
    <mergeCell ref="S820:Y820"/>
    <mergeCell ref="Z820:AG820"/>
    <mergeCell ref="D808:AG809"/>
    <mergeCell ref="D811:R811"/>
    <mergeCell ref="S811:AG811"/>
    <mergeCell ref="D812:R812"/>
    <mergeCell ref="S812:AG812"/>
    <mergeCell ref="D813:R813"/>
    <mergeCell ref="S813:AG813"/>
    <mergeCell ref="D806:M806"/>
    <mergeCell ref="N806:Q806"/>
    <mergeCell ref="R806:U806"/>
    <mergeCell ref="V806:Y806"/>
    <mergeCell ref="Z806:AC806"/>
    <mergeCell ref="AD806:AG806"/>
    <mergeCell ref="D805:M805"/>
    <mergeCell ref="N805:Q805"/>
    <mergeCell ref="R805:U805"/>
    <mergeCell ref="V805:Y805"/>
    <mergeCell ref="Z805:AC805"/>
    <mergeCell ref="AD805:AG805"/>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798:M798"/>
    <mergeCell ref="D801:AG801"/>
    <mergeCell ref="N798:Q798"/>
    <mergeCell ref="R798:U798"/>
    <mergeCell ref="V798:Y798"/>
    <mergeCell ref="Z798:AC798"/>
    <mergeCell ref="AD798:AG798"/>
    <mergeCell ref="D797:M797"/>
    <mergeCell ref="D794:M794"/>
    <mergeCell ref="D795:M795"/>
    <mergeCell ref="N797:Q797"/>
    <mergeCell ref="R797:U797"/>
    <mergeCell ref="V797:Y797"/>
    <mergeCell ref="Z797:AC797"/>
    <mergeCell ref="AD797:AG797"/>
    <mergeCell ref="D792:M792"/>
    <mergeCell ref="D793:M793"/>
    <mergeCell ref="D786:AG788"/>
    <mergeCell ref="D790:M791"/>
    <mergeCell ref="N790:AG790"/>
    <mergeCell ref="N791:Q791"/>
    <mergeCell ref="R791:U791"/>
    <mergeCell ref="V791:Y791"/>
    <mergeCell ref="Z791:AC791"/>
    <mergeCell ref="AD791:AG791"/>
    <mergeCell ref="N792:Q792"/>
    <mergeCell ref="R792:U792"/>
    <mergeCell ref="V792:Y792"/>
    <mergeCell ref="Z792:AC792"/>
    <mergeCell ref="AD792:AG792"/>
    <mergeCell ref="N794:Q794"/>
    <mergeCell ref="R794:U794"/>
    <mergeCell ref="V794:Y794"/>
    <mergeCell ref="Z794:AC794"/>
    <mergeCell ref="AD794:AG794"/>
    <mergeCell ref="N795:Q795"/>
    <mergeCell ref="R795:U795"/>
    <mergeCell ref="V795:Y795"/>
    <mergeCell ref="N793:Q793"/>
    <mergeCell ref="X781:AG781"/>
    <mergeCell ref="D776:AG776"/>
    <mergeCell ref="D778:M778"/>
    <mergeCell ref="N778:W778"/>
    <mergeCell ref="X778:AG778"/>
    <mergeCell ref="D779:M779"/>
    <mergeCell ref="N779:W779"/>
    <mergeCell ref="X779:AG779"/>
    <mergeCell ref="D770:M770"/>
    <mergeCell ref="N770:W770"/>
    <mergeCell ref="X770:AG770"/>
    <mergeCell ref="D771:M771"/>
    <mergeCell ref="N771:W771"/>
    <mergeCell ref="X771:AG771"/>
    <mergeCell ref="D765:AG765"/>
    <mergeCell ref="D767:M768"/>
    <mergeCell ref="N767:AG767"/>
    <mergeCell ref="N768:W768"/>
    <mergeCell ref="X768:AG768"/>
    <mergeCell ref="D769:M769"/>
    <mergeCell ref="N769:W769"/>
    <mergeCell ref="X769:AG769"/>
    <mergeCell ref="D762:L762"/>
    <mergeCell ref="M762:S762"/>
    <mergeCell ref="T762:Z762"/>
    <mergeCell ref="AA762:AG762"/>
    <mergeCell ref="D763:L763"/>
    <mergeCell ref="M763:S763"/>
    <mergeCell ref="T763:Z763"/>
    <mergeCell ref="AA763:AG763"/>
    <mergeCell ref="D760:L760"/>
    <mergeCell ref="M760:S760"/>
    <mergeCell ref="T760:Z760"/>
    <mergeCell ref="AA760:AG760"/>
    <mergeCell ref="D761:L761"/>
    <mergeCell ref="M761:S761"/>
    <mergeCell ref="T761:Z761"/>
    <mergeCell ref="AA761:AG761"/>
    <mergeCell ref="D758:L758"/>
    <mergeCell ref="M758:S758"/>
    <mergeCell ref="T758:Z758"/>
    <mergeCell ref="AA758:AG758"/>
    <mergeCell ref="D759:L759"/>
    <mergeCell ref="M759:S759"/>
    <mergeCell ref="T759:Z759"/>
    <mergeCell ref="AA759:AG759"/>
    <mergeCell ref="D755:AG755"/>
    <mergeCell ref="D756:L756"/>
    <mergeCell ref="M756:S756"/>
    <mergeCell ref="T756:Z756"/>
    <mergeCell ref="AA756:AG756"/>
    <mergeCell ref="D757:L757"/>
    <mergeCell ref="M757:S757"/>
    <mergeCell ref="T757:Z757"/>
    <mergeCell ref="AA757:AG757"/>
    <mergeCell ref="D753:L753"/>
    <mergeCell ref="M753:S753"/>
    <mergeCell ref="T753:Z753"/>
    <mergeCell ref="AA753:AG753"/>
    <mergeCell ref="D754:L754"/>
    <mergeCell ref="M754:S754"/>
    <mergeCell ref="T754:Z754"/>
    <mergeCell ref="AA754:AG754"/>
    <mergeCell ref="D751:L751"/>
    <mergeCell ref="M751:S751"/>
    <mergeCell ref="T751:Z751"/>
    <mergeCell ref="AA751:AG751"/>
    <mergeCell ref="D752:L752"/>
    <mergeCell ref="M752:S752"/>
    <mergeCell ref="T752:Z752"/>
    <mergeCell ref="AA752:AG752"/>
    <mergeCell ref="D748:AG748"/>
    <mergeCell ref="D749:L749"/>
    <mergeCell ref="M749:S749"/>
    <mergeCell ref="T749:Z749"/>
    <mergeCell ref="AA749:AG749"/>
    <mergeCell ref="D750:L750"/>
    <mergeCell ref="M750:S750"/>
    <mergeCell ref="T750:Z750"/>
    <mergeCell ref="AA750:AG750"/>
    <mergeCell ref="D734:AG734"/>
    <mergeCell ref="D736:AG738"/>
    <mergeCell ref="D740:AG740"/>
    <mergeCell ref="D742:AG742"/>
    <mergeCell ref="D745:AG745"/>
    <mergeCell ref="D747:L747"/>
    <mergeCell ref="M747:S747"/>
    <mergeCell ref="T747:Z747"/>
    <mergeCell ref="AA747:AG747"/>
    <mergeCell ref="D732:H732"/>
    <mergeCell ref="I732:M732"/>
    <mergeCell ref="N732:R732"/>
    <mergeCell ref="S732:W732"/>
    <mergeCell ref="X732:AB732"/>
    <mergeCell ref="AC732:AG732"/>
    <mergeCell ref="D731:H731"/>
    <mergeCell ref="I731:M731"/>
    <mergeCell ref="N731:R731"/>
    <mergeCell ref="S731:W731"/>
    <mergeCell ref="X731:AB731"/>
    <mergeCell ref="AC731:AG731"/>
    <mergeCell ref="D730:H730"/>
    <mergeCell ref="I730:M730"/>
    <mergeCell ref="N730:R730"/>
    <mergeCell ref="S730:W730"/>
    <mergeCell ref="X730:AB730"/>
    <mergeCell ref="AC730:AG730"/>
    <mergeCell ref="D729:H729"/>
    <mergeCell ref="I729:M729"/>
    <mergeCell ref="N729:R729"/>
    <mergeCell ref="S729:W729"/>
    <mergeCell ref="X729:AB729"/>
    <mergeCell ref="AC729:AG729"/>
    <mergeCell ref="D728:H728"/>
    <mergeCell ref="I728:M728"/>
    <mergeCell ref="N728:R728"/>
    <mergeCell ref="S728:W728"/>
    <mergeCell ref="X728:AB728"/>
    <mergeCell ref="AC728:AG728"/>
    <mergeCell ref="D727:H727"/>
    <mergeCell ref="I727:M727"/>
    <mergeCell ref="N727:R727"/>
    <mergeCell ref="S727:W727"/>
    <mergeCell ref="X727:AB727"/>
    <mergeCell ref="AC727:AG727"/>
    <mergeCell ref="D723:AG723"/>
    <mergeCell ref="D725:H726"/>
    <mergeCell ref="I725:AG725"/>
    <mergeCell ref="I726:M726"/>
    <mergeCell ref="N726:R726"/>
    <mergeCell ref="S726:W726"/>
    <mergeCell ref="X726:AB726"/>
    <mergeCell ref="AC726:AG726"/>
    <mergeCell ref="D717:M717"/>
    <mergeCell ref="N717:W717"/>
    <mergeCell ref="X717:AG717"/>
    <mergeCell ref="D718:M718"/>
    <mergeCell ref="N718:W718"/>
    <mergeCell ref="X718:AG718"/>
    <mergeCell ref="D715:M715"/>
    <mergeCell ref="N715:W715"/>
    <mergeCell ref="X715:AG715"/>
    <mergeCell ref="D716:M716"/>
    <mergeCell ref="N716:W716"/>
    <mergeCell ref="X716:AG716"/>
    <mergeCell ref="D712:K712"/>
    <mergeCell ref="L712:R712"/>
    <mergeCell ref="S712:Y712"/>
    <mergeCell ref="Z712:AG712"/>
    <mergeCell ref="D714:M714"/>
    <mergeCell ref="N714:W714"/>
    <mergeCell ref="X714:AG714"/>
    <mergeCell ref="D710:K710"/>
    <mergeCell ref="L710:R710"/>
    <mergeCell ref="S710:Y710"/>
    <mergeCell ref="Z710:AG710"/>
    <mergeCell ref="D711:K711"/>
    <mergeCell ref="L711:R711"/>
    <mergeCell ref="S711:Y711"/>
    <mergeCell ref="Z711:AG711"/>
    <mergeCell ref="D707:M707"/>
    <mergeCell ref="N707:W707"/>
    <mergeCell ref="X707:AG707"/>
    <mergeCell ref="D709:K709"/>
    <mergeCell ref="L709:R709"/>
    <mergeCell ref="S709:Y709"/>
    <mergeCell ref="Z709:AG709"/>
    <mergeCell ref="D705:M705"/>
    <mergeCell ref="N705:W705"/>
    <mergeCell ref="X705:AG705"/>
    <mergeCell ref="D706:M706"/>
    <mergeCell ref="N706:W706"/>
    <mergeCell ref="X706:AG706"/>
    <mergeCell ref="D703:M703"/>
    <mergeCell ref="N703:W703"/>
    <mergeCell ref="X703:AG703"/>
    <mergeCell ref="D704:M704"/>
    <mergeCell ref="N704:W704"/>
    <mergeCell ref="X704:AG704"/>
    <mergeCell ref="D700:K700"/>
    <mergeCell ref="L700:R700"/>
    <mergeCell ref="S700:Y700"/>
    <mergeCell ref="Z700:AG700"/>
    <mergeCell ref="D701:K701"/>
    <mergeCell ref="L701:R701"/>
    <mergeCell ref="S701:Y701"/>
    <mergeCell ref="Z701:AG701"/>
    <mergeCell ref="D696:AG696"/>
    <mergeCell ref="D698:K698"/>
    <mergeCell ref="L698:R698"/>
    <mergeCell ref="S698:Y698"/>
    <mergeCell ref="Z698:AG698"/>
    <mergeCell ref="D699:K699"/>
    <mergeCell ref="L699:R699"/>
    <mergeCell ref="S699:Y699"/>
    <mergeCell ref="Z699:AG699"/>
    <mergeCell ref="D686:AG687"/>
    <mergeCell ref="D689:S689"/>
    <mergeCell ref="T689:AG689"/>
    <mergeCell ref="D690:S690"/>
    <mergeCell ref="T690:AG690"/>
    <mergeCell ref="D691:S691"/>
    <mergeCell ref="T691:AG691"/>
    <mergeCell ref="D679:AG679"/>
    <mergeCell ref="D681:S681"/>
    <mergeCell ref="T681:AG681"/>
    <mergeCell ref="D682:S682"/>
    <mergeCell ref="T682:AG682"/>
    <mergeCell ref="D683:S683"/>
    <mergeCell ref="T683:AG683"/>
    <mergeCell ref="D676:H676"/>
    <mergeCell ref="I676:M676"/>
    <mergeCell ref="N676:R676"/>
    <mergeCell ref="S676:W676"/>
    <mergeCell ref="X676:AB676"/>
    <mergeCell ref="AC676:AG676"/>
    <mergeCell ref="D675:H675"/>
    <mergeCell ref="I675:M675"/>
    <mergeCell ref="N675:R675"/>
    <mergeCell ref="S675:W675"/>
    <mergeCell ref="X675:AB675"/>
    <mergeCell ref="AC675:AG675"/>
    <mergeCell ref="D674:H674"/>
    <mergeCell ref="I674:M674"/>
    <mergeCell ref="N674:R674"/>
    <mergeCell ref="S674:W674"/>
    <mergeCell ref="X674:AB674"/>
    <mergeCell ref="AC674:AG674"/>
    <mergeCell ref="D673:H673"/>
    <mergeCell ref="I673:M673"/>
    <mergeCell ref="N673:R673"/>
    <mergeCell ref="S673:W673"/>
    <mergeCell ref="X673:AB673"/>
    <mergeCell ref="AC673:AG673"/>
    <mergeCell ref="D672:H672"/>
    <mergeCell ref="I672:M672"/>
    <mergeCell ref="N672:R672"/>
    <mergeCell ref="S672:W672"/>
    <mergeCell ref="X672:AB672"/>
    <mergeCell ref="AC672:AG672"/>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56:AG657"/>
    <mergeCell ref="D662:AG663"/>
    <mergeCell ref="D665:AG665"/>
    <mergeCell ref="D667:H668"/>
    <mergeCell ref="I667:AG667"/>
    <mergeCell ref="I668:M668"/>
    <mergeCell ref="N668:R668"/>
    <mergeCell ref="S668:W668"/>
    <mergeCell ref="X668:AB668"/>
    <mergeCell ref="AC668:AG668"/>
    <mergeCell ref="D654:K654"/>
    <mergeCell ref="L654:P654"/>
    <mergeCell ref="Q654:T654"/>
    <mergeCell ref="U654:X654"/>
    <mergeCell ref="Y654:AB654"/>
    <mergeCell ref="AC654:AG654"/>
    <mergeCell ref="D653:K653"/>
    <mergeCell ref="L653:P653"/>
    <mergeCell ref="Q653:T653"/>
    <mergeCell ref="U653:X653"/>
    <mergeCell ref="Y653:AB653"/>
    <mergeCell ref="AC653:AG653"/>
    <mergeCell ref="D652:K652"/>
    <mergeCell ref="L652:P652"/>
    <mergeCell ref="Q652:T652"/>
    <mergeCell ref="U652:X652"/>
    <mergeCell ref="Y652:AB652"/>
    <mergeCell ref="AC652:AG652"/>
    <mergeCell ref="D651:K651"/>
    <mergeCell ref="L651:P651"/>
    <mergeCell ref="Q651:T651"/>
    <mergeCell ref="U651:X651"/>
    <mergeCell ref="Y651:AB651"/>
    <mergeCell ref="AC651:AG651"/>
    <mergeCell ref="D650:K650"/>
    <mergeCell ref="L650:P650"/>
    <mergeCell ref="Q650:T650"/>
    <mergeCell ref="U650:X650"/>
    <mergeCell ref="Y650:AB650"/>
    <mergeCell ref="AC650:AG650"/>
    <mergeCell ref="AD644:AG644"/>
    <mergeCell ref="D647:AG647"/>
    <mergeCell ref="D649:K649"/>
    <mergeCell ref="L649:P649"/>
    <mergeCell ref="Q649:T649"/>
    <mergeCell ref="U649:X649"/>
    <mergeCell ref="Y649:AB649"/>
    <mergeCell ref="AC649:AG649"/>
    <mergeCell ref="D644:I644"/>
    <mergeCell ref="J644:M644"/>
    <mergeCell ref="N644:Q644"/>
    <mergeCell ref="R644:U644"/>
    <mergeCell ref="V644:Y644"/>
    <mergeCell ref="Z644:AC644"/>
    <mergeCell ref="AD642:AG642"/>
    <mergeCell ref="D643:I643"/>
    <mergeCell ref="J643:M643"/>
    <mergeCell ref="N643:Q643"/>
    <mergeCell ref="R643:U643"/>
    <mergeCell ref="V643:Y643"/>
    <mergeCell ref="Z643:AC643"/>
    <mergeCell ref="AD643:AG643"/>
    <mergeCell ref="D642:I642"/>
    <mergeCell ref="J642:M642"/>
    <mergeCell ref="N642:Q642"/>
    <mergeCell ref="R642:U642"/>
    <mergeCell ref="V642:Y642"/>
    <mergeCell ref="Z642:AC642"/>
    <mergeCell ref="AD640:AG640"/>
    <mergeCell ref="D641:I641"/>
    <mergeCell ref="J641:M641"/>
    <mergeCell ref="N641:Q641"/>
    <mergeCell ref="R641:U641"/>
    <mergeCell ref="V641:Y641"/>
    <mergeCell ref="Z641:AC641"/>
    <mergeCell ref="AD641:AG641"/>
    <mergeCell ref="D640:I640"/>
    <mergeCell ref="J640:M640"/>
    <mergeCell ref="N640:Q640"/>
    <mergeCell ref="R640:U640"/>
    <mergeCell ref="V640:Y640"/>
    <mergeCell ref="Z640:AC640"/>
    <mergeCell ref="D631:AG632"/>
    <mergeCell ref="D634:AG635"/>
    <mergeCell ref="D637:AG637"/>
    <mergeCell ref="D639:I639"/>
    <mergeCell ref="J639:M639"/>
    <mergeCell ref="N639:Q639"/>
    <mergeCell ref="R639:U639"/>
    <mergeCell ref="V639:Y639"/>
    <mergeCell ref="Z639:AC639"/>
    <mergeCell ref="AD639:AG639"/>
    <mergeCell ref="D629:J629"/>
    <mergeCell ref="K629:N629"/>
    <mergeCell ref="O629:R629"/>
    <mergeCell ref="S629:W629"/>
    <mergeCell ref="X629:AB629"/>
    <mergeCell ref="AC629:AG629"/>
    <mergeCell ref="D628:J628"/>
    <mergeCell ref="K628:N628"/>
    <mergeCell ref="O628:R628"/>
    <mergeCell ref="S628:W628"/>
    <mergeCell ref="X628:AB628"/>
    <mergeCell ref="AC628:AG628"/>
    <mergeCell ref="D626:AG626"/>
    <mergeCell ref="D627:J627"/>
    <mergeCell ref="K627:N627"/>
    <mergeCell ref="O627:R627"/>
    <mergeCell ref="S627:W627"/>
    <mergeCell ref="X627:AB627"/>
    <mergeCell ref="AC627:AG627"/>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14:AG614"/>
    <mergeCell ref="D615:J615"/>
    <mergeCell ref="K615:N615"/>
    <mergeCell ref="O615:R615"/>
    <mergeCell ref="S615:W615"/>
    <mergeCell ref="X615:AB615"/>
    <mergeCell ref="AC615:AG615"/>
    <mergeCell ref="D610:AG610"/>
    <mergeCell ref="D612:J613"/>
    <mergeCell ref="K612:AG612"/>
    <mergeCell ref="K613:N613"/>
    <mergeCell ref="O613:R613"/>
    <mergeCell ref="S613:W613"/>
    <mergeCell ref="X613:AB613"/>
    <mergeCell ref="AC613:AG613"/>
    <mergeCell ref="D601:R601"/>
    <mergeCell ref="S601:AG601"/>
    <mergeCell ref="D602:R602"/>
    <mergeCell ref="S602:AG602"/>
    <mergeCell ref="D604:AG605"/>
    <mergeCell ref="D607:AG607"/>
    <mergeCell ref="W596:Y596"/>
    <mergeCell ref="Z596:AB596"/>
    <mergeCell ref="AC596:AE596"/>
    <mergeCell ref="AF596:AH596"/>
    <mergeCell ref="D600:R600"/>
    <mergeCell ref="S600:AG600"/>
    <mergeCell ref="W595:Y595"/>
    <mergeCell ref="Z595:AB595"/>
    <mergeCell ref="AC595:AE595"/>
    <mergeCell ref="AF595:AH595"/>
    <mergeCell ref="D596:G596"/>
    <mergeCell ref="H596:J596"/>
    <mergeCell ref="K596:M596"/>
    <mergeCell ref="N596:P596"/>
    <mergeCell ref="Q596:S596"/>
    <mergeCell ref="T596:V596"/>
    <mergeCell ref="D595:G595"/>
    <mergeCell ref="H595:J595"/>
    <mergeCell ref="K595:M595"/>
    <mergeCell ref="N595:P595"/>
    <mergeCell ref="Q595:S595"/>
    <mergeCell ref="T595:V595"/>
    <mergeCell ref="T593:V593"/>
    <mergeCell ref="W593:Y593"/>
    <mergeCell ref="Z593:AB593"/>
    <mergeCell ref="AC593:AE593"/>
    <mergeCell ref="AF593:AH593"/>
    <mergeCell ref="D594:AH594"/>
    <mergeCell ref="T592:V592"/>
    <mergeCell ref="W592:Y592"/>
    <mergeCell ref="Z592:AB592"/>
    <mergeCell ref="AC592:AE592"/>
    <mergeCell ref="AF592:AH592"/>
    <mergeCell ref="D593:G593"/>
    <mergeCell ref="H593:J593"/>
    <mergeCell ref="K593:M593"/>
    <mergeCell ref="N593:P593"/>
    <mergeCell ref="Q593:S593"/>
    <mergeCell ref="T591:V591"/>
    <mergeCell ref="W591:Y591"/>
    <mergeCell ref="Z591:AB591"/>
    <mergeCell ref="AC591:AE591"/>
    <mergeCell ref="AF591:AH591"/>
    <mergeCell ref="D592:G592"/>
    <mergeCell ref="H592:J592"/>
    <mergeCell ref="K592:M592"/>
    <mergeCell ref="N592:P592"/>
    <mergeCell ref="Q592:S592"/>
    <mergeCell ref="T590:V590"/>
    <mergeCell ref="W590:Y590"/>
    <mergeCell ref="Z590:AB590"/>
    <mergeCell ref="AC590:AE590"/>
    <mergeCell ref="AF590:AH590"/>
    <mergeCell ref="D591:G591"/>
    <mergeCell ref="H591:J591"/>
    <mergeCell ref="K591:M591"/>
    <mergeCell ref="N591:P591"/>
    <mergeCell ref="Q591:S591"/>
    <mergeCell ref="T589:V589"/>
    <mergeCell ref="W589:Y589"/>
    <mergeCell ref="Z589:AB589"/>
    <mergeCell ref="AC589:AE589"/>
    <mergeCell ref="AF589:AH589"/>
    <mergeCell ref="D590:G590"/>
    <mergeCell ref="H590:J590"/>
    <mergeCell ref="K590:M590"/>
    <mergeCell ref="N590:P590"/>
    <mergeCell ref="Q590:S590"/>
    <mergeCell ref="W587:Y587"/>
    <mergeCell ref="Z587:AB587"/>
    <mergeCell ref="AC587:AE587"/>
    <mergeCell ref="AF587:AH587"/>
    <mergeCell ref="D588:AH588"/>
    <mergeCell ref="D589:G589"/>
    <mergeCell ref="H589:J589"/>
    <mergeCell ref="K589:M589"/>
    <mergeCell ref="N589:P589"/>
    <mergeCell ref="Q589:S589"/>
    <mergeCell ref="W586:Y586"/>
    <mergeCell ref="Z586:AB586"/>
    <mergeCell ref="AC586:AE586"/>
    <mergeCell ref="AF586:AH586"/>
    <mergeCell ref="D587:G587"/>
    <mergeCell ref="H587:J587"/>
    <mergeCell ref="K587:M587"/>
    <mergeCell ref="N587:P587"/>
    <mergeCell ref="Q587:S587"/>
    <mergeCell ref="T587:V587"/>
    <mergeCell ref="W585:Y585"/>
    <mergeCell ref="Z585:AB585"/>
    <mergeCell ref="AC585:AE585"/>
    <mergeCell ref="AF585:AH585"/>
    <mergeCell ref="D586:G586"/>
    <mergeCell ref="H586:J586"/>
    <mergeCell ref="K586:M586"/>
    <mergeCell ref="N586:P586"/>
    <mergeCell ref="Q586:S586"/>
    <mergeCell ref="T586:V586"/>
    <mergeCell ref="W584:Y584"/>
    <mergeCell ref="Z584:AB584"/>
    <mergeCell ref="AC584:AE584"/>
    <mergeCell ref="AF584:AH584"/>
    <mergeCell ref="D585:G585"/>
    <mergeCell ref="H585:J585"/>
    <mergeCell ref="K585:M585"/>
    <mergeCell ref="N585:P585"/>
    <mergeCell ref="Q585:S585"/>
    <mergeCell ref="T585:V585"/>
    <mergeCell ref="W583:Y583"/>
    <mergeCell ref="Z583:AB583"/>
    <mergeCell ref="AC583:AE583"/>
    <mergeCell ref="AF583:AH583"/>
    <mergeCell ref="D584:G584"/>
    <mergeCell ref="H584:J584"/>
    <mergeCell ref="K584:M584"/>
    <mergeCell ref="N584:P584"/>
    <mergeCell ref="Q584:S584"/>
    <mergeCell ref="T584:V584"/>
    <mergeCell ref="D583:G583"/>
    <mergeCell ref="H583:J583"/>
    <mergeCell ref="K583:M583"/>
    <mergeCell ref="N583:P583"/>
    <mergeCell ref="Q583:S583"/>
    <mergeCell ref="T583:V583"/>
    <mergeCell ref="T581:V581"/>
    <mergeCell ref="W581:Y581"/>
    <mergeCell ref="Z581:AB581"/>
    <mergeCell ref="AC581:AE581"/>
    <mergeCell ref="AF581:AH581"/>
    <mergeCell ref="D582:AH582"/>
    <mergeCell ref="W577:Y577"/>
    <mergeCell ref="Z577:AB577"/>
    <mergeCell ref="AC577:AE577"/>
    <mergeCell ref="AF577:AH577"/>
    <mergeCell ref="D580:G581"/>
    <mergeCell ref="H580:AH580"/>
    <mergeCell ref="H581:J581"/>
    <mergeCell ref="K581:M581"/>
    <mergeCell ref="N581:P581"/>
    <mergeCell ref="Q581:S581"/>
    <mergeCell ref="W576:Y576"/>
    <mergeCell ref="Z576:AB576"/>
    <mergeCell ref="AC576:AE576"/>
    <mergeCell ref="AF576:AH576"/>
    <mergeCell ref="D577:G577"/>
    <mergeCell ref="H577:J577"/>
    <mergeCell ref="K577:M577"/>
    <mergeCell ref="N577:P577"/>
    <mergeCell ref="Q577:S577"/>
    <mergeCell ref="T577:V577"/>
    <mergeCell ref="Z574:AB574"/>
    <mergeCell ref="AC574:AE574"/>
    <mergeCell ref="AF574:AH574"/>
    <mergeCell ref="D575:AH575"/>
    <mergeCell ref="D576:G576"/>
    <mergeCell ref="H576:J576"/>
    <mergeCell ref="K576:M576"/>
    <mergeCell ref="N576:P576"/>
    <mergeCell ref="Q576:S576"/>
    <mergeCell ref="T576:V576"/>
    <mergeCell ref="Z573:AB573"/>
    <mergeCell ref="AC573:AE573"/>
    <mergeCell ref="AF573:AH573"/>
    <mergeCell ref="D574:G574"/>
    <mergeCell ref="H574:J574"/>
    <mergeCell ref="K574:M574"/>
    <mergeCell ref="N574:P574"/>
    <mergeCell ref="Q574:S574"/>
    <mergeCell ref="T574:V574"/>
    <mergeCell ref="W574:Y574"/>
    <mergeCell ref="Z572:AB572"/>
    <mergeCell ref="AC572:AE572"/>
    <mergeCell ref="AF572:AH572"/>
    <mergeCell ref="D573:G573"/>
    <mergeCell ref="H573:J573"/>
    <mergeCell ref="K573:M573"/>
    <mergeCell ref="N573:P573"/>
    <mergeCell ref="Q573:S573"/>
    <mergeCell ref="T573:V573"/>
    <mergeCell ref="W573:Y573"/>
    <mergeCell ref="Z571:AB571"/>
    <mergeCell ref="AC571:AE571"/>
    <mergeCell ref="AF571:AH571"/>
    <mergeCell ref="D572:G572"/>
    <mergeCell ref="H572:J572"/>
    <mergeCell ref="K572:M572"/>
    <mergeCell ref="N572:P572"/>
    <mergeCell ref="Q572:S572"/>
    <mergeCell ref="T572:V572"/>
    <mergeCell ref="W572:Y572"/>
    <mergeCell ref="Z570:AB570"/>
    <mergeCell ref="AC570:AE570"/>
    <mergeCell ref="AF570:AH570"/>
    <mergeCell ref="D571:G571"/>
    <mergeCell ref="H571:J571"/>
    <mergeCell ref="K571:M571"/>
    <mergeCell ref="N571:P571"/>
    <mergeCell ref="Q571:S571"/>
    <mergeCell ref="T571:V571"/>
    <mergeCell ref="W571:Y571"/>
    <mergeCell ref="AC568:AE568"/>
    <mergeCell ref="AF568:AH568"/>
    <mergeCell ref="D569:AH569"/>
    <mergeCell ref="D570:G570"/>
    <mergeCell ref="H570:J570"/>
    <mergeCell ref="K570:M570"/>
    <mergeCell ref="N570:P570"/>
    <mergeCell ref="Q570:S570"/>
    <mergeCell ref="T570:V570"/>
    <mergeCell ref="W570:Y570"/>
    <mergeCell ref="AC567:AE567"/>
    <mergeCell ref="AF567:AH567"/>
    <mergeCell ref="D568:G568"/>
    <mergeCell ref="H568:J568"/>
    <mergeCell ref="K568:M568"/>
    <mergeCell ref="N568:P568"/>
    <mergeCell ref="Q568:S568"/>
    <mergeCell ref="T568:V568"/>
    <mergeCell ref="W568:Y568"/>
    <mergeCell ref="Z568:AB568"/>
    <mergeCell ref="AC566:AE566"/>
    <mergeCell ref="AF566:AH566"/>
    <mergeCell ref="D567:G567"/>
    <mergeCell ref="H567:J567"/>
    <mergeCell ref="K567:M567"/>
    <mergeCell ref="N567:P567"/>
    <mergeCell ref="Q567:S567"/>
    <mergeCell ref="T567:V567"/>
    <mergeCell ref="W567:Y567"/>
    <mergeCell ref="Z567:AB567"/>
    <mergeCell ref="AC565:AE565"/>
    <mergeCell ref="AF565:AH565"/>
    <mergeCell ref="D566:G566"/>
    <mergeCell ref="H566:J566"/>
    <mergeCell ref="K566:M566"/>
    <mergeCell ref="N566:P566"/>
    <mergeCell ref="Q566:S566"/>
    <mergeCell ref="T566:V566"/>
    <mergeCell ref="W566:Y566"/>
    <mergeCell ref="Z566:AB566"/>
    <mergeCell ref="AC564:AE564"/>
    <mergeCell ref="AF564:AH564"/>
    <mergeCell ref="D565:G565"/>
    <mergeCell ref="H565:J565"/>
    <mergeCell ref="K565:M565"/>
    <mergeCell ref="N565:P565"/>
    <mergeCell ref="Q565:S565"/>
    <mergeCell ref="T565:V565"/>
    <mergeCell ref="W565:Y565"/>
    <mergeCell ref="Z565:AB565"/>
    <mergeCell ref="AF562:AH562"/>
    <mergeCell ref="D563:AH563"/>
    <mergeCell ref="D564:G564"/>
    <mergeCell ref="H564:J564"/>
    <mergeCell ref="K564:M564"/>
    <mergeCell ref="N564:P564"/>
    <mergeCell ref="Q564:S564"/>
    <mergeCell ref="T564:V564"/>
    <mergeCell ref="W564:Y564"/>
    <mergeCell ref="Z564:AB564"/>
    <mergeCell ref="D561:G562"/>
    <mergeCell ref="H561:AH561"/>
    <mergeCell ref="H562:J562"/>
    <mergeCell ref="K562:M562"/>
    <mergeCell ref="N562:P562"/>
    <mergeCell ref="Q562:S562"/>
    <mergeCell ref="T562:V562"/>
    <mergeCell ref="W562:Y562"/>
    <mergeCell ref="Z562:AB562"/>
    <mergeCell ref="AC562:AE562"/>
    <mergeCell ref="D552:AG554"/>
    <mergeCell ref="D535:R535"/>
    <mergeCell ref="S535:AG535"/>
    <mergeCell ref="D536:R536"/>
    <mergeCell ref="S536:AG536"/>
    <mergeCell ref="D538:AG540"/>
    <mergeCell ref="D542:AG542"/>
    <mergeCell ref="T531:V531"/>
    <mergeCell ref="W531:Y531"/>
    <mergeCell ref="Z531:AB531"/>
    <mergeCell ref="AC531:AE531"/>
    <mergeCell ref="AF531:AH531"/>
    <mergeCell ref="D534:R534"/>
    <mergeCell ref="S534:AG534"/>
    <mergeCell ref="T530:V530"/>
    <mergeCell ref="W530:Y530"/>
    <mergeCell ref="Z530:AB530"/>
    <mergeCell ref="AC530:AE530"/>
    <mergeCell ref="AF530:AH530"/>
    <mergeCell ref="D531:G531"/>
    <mergeCell ref="H531:J531"/>
    <mergeCell ref="K531:M531"/>
    <mergeCell ref="N531:P531"/>
    <mergeCell ref="Q531:S531"/>
    <mergeCell ref="D544:AG547"/>
    <mergeCell ref="D526:G526"/>
    <mergeCell ref="H526:J526"/>
    <mergeCell ref="K526:M526"/>
    <mergeCell ref="N526:P526"/>
    <mergeCell ref="Q526:S526"/>
    <mergeCell ref="T526:V526"/>
    <mergeCell ref="D527:G527"/>
    <mergeCell ref="H527:J527"/>
    <mergeCell ref="K527:M527"/>
    <mergeCell ref="N527:P527"/>
    <mergeCell ref="Q527:S527"/>
    <mergeCell ref="T527:V527"/>
    <mergeCell ref="W527:Y527"/>
    <mergeCell ref="Z527:AB527"/>
    <mergeCell ref="AC527:AE527"/>
    <mergeCell ref="D548:AG548"/>
    <mergeCell ref="K524:M524"/>
    <mergeCell ref="N524:P524"/>
    <mergeCell ref="Q524:S524"/>
    <mergeCell ref="T524:V524"/>
    <mergeCell ref="D529:AH529"/>
    <mergeCell ref="D530:G530"/>
    <mergeCell ref="H530:J530"/>
    <mergeCell ref="K530:M530"/>
    <mergeCell ref="N530:P530"/>
    <mergeCell ref="Q530:S530"/>
    <mergeCell ref="W526:Y526"/>
    <mergeCell ref="Z526:AB526"/>
    <mergeCell ref="AC526:AE526"/>
    <mergeCell ref="AF526:AH526"/>
    <mergeCell ref="D528:G528"/>
    <mergeCell ref="H528:J528"/>
    <mergeCell ref="K528:M528"/>
    <mergeCell ref="N528:P528"/>
    <mergeCell ref="Q528:S528"/>
    <mergeCell ref="T528:V528"/>
    <mergeCell ref="D523:AH523"/>
    <mergeCell ref="W525:Y525"/>
    <mergeCell ref="Z525:AB525"/>
    <mergeCell ref="AC525:AE525"/>
    <mergeCell ref="AF525:AH525"/>
    <mergeCell ref="T520:V520"/>
    <mergeCell ref="W520:Y520"/>
    <mergeCell ref="Z520:AB520"/>
    <mergeCell ref="AC520:AE520"/>
    <mergeCell ref="AF520:AH520"/>
    <mergeCell ref="D522:G522"/>
    <mergeCell ref="H522:J522"/>
    <mergeCell ref="K522:M522"/>
    <mergeCell ref="N522:P522"/>
    <mergeCell ref="Q522:S522"/>
    <mergeCell ref="AF527:AH527"/>
    <mergeCell ref="W528:Y528"/>
    <mergeCell ref="Z528:AB528"/>
    <mergeCell ref="AC528:AE528"/>
    <mergeCell ref="AF528:AH528"/>
    <mergeCell ref="W524:Y524"/>
    <mergeCell ref="Z524:AB524"/>
    <mergeCell ref="AC524:AE524"/>
    <mergeCell ref="AF524:AH524"/>
    <mergeCell ref="D525:G525"/>
    <mergeCell ref="H525:J525"/>
    <mergeCell ref="K525:M525"/>
    <mergeCell ref="N525:P525"/>
    <mergeCell ref="Q525:S525"/>
    <mergeCell ref="T525:V525"/>
    <mergeCell ref="D524:G524"/>
    <mergeCell ref="H524:J524"/>
    <mergeCell ref="D520:G520"/>
    <mergeCell ref="H520:J520"/>
    <mergeCell ref="K520:M520"/>
    <mergeCell ref="N520:P520"/>
    <mergeCell ref="Q520:S520"/>
    <mergeCell ref="D521:G521"/>
    <mergeCell ref="H521:J521"/>
    <mergeCell ref="K521:M521"/>
    <mergeCell ref="N521:P521"/>
    <mergeCell ref="Q521:S521"/>
    <mergeCell ref="T521:V521"/>
    <mergeCell ref="W521:Y521"/>
    <mergeCell ref="Z521:AB521"/>
    <mergeCell ref="AC521:AE521"/>
    <mergeCell ref="AF521:AH521"/>
    <mergeCell ref="T522:V522"/>
    <mergeCell ref="W522:Y522"/>
    <mergeCell ref="Z522:AB522"/>
    <mergeCell ref="AC522:AE522"/>
    <mergeCell ref="AF522:AH522"/>
    <mergeCell ref="T518:V518"/>
    <mergeCell ref="W518:Y518"/>
    <mergeCell ref="Z518:AB518"/>
    <mergeCell ref="AC518:AE518"/>
    <mergeCell ref="AF518:AH518"/>
    <mergeCell ref="D519:G519"/>
    <mergeCell ref="H519:J519"/>
    <mergeCell ref="K519:M519"/>
    <mergeCell ref="N519:P519"/>
    <mergeCell ref="Q519:S519"/>
    <mergeCell ref="W516:Y516"/>
    <mergeCell ref="Z516:AB516"/>
    <mergeCell ref="AC516:AE516"/>
    <mergeCell ref="AF516:AH516"/>
    <mergeCell ref="D517:AH517"/>
    <mergeCell ref="D518:G518"/>
    <mergeCell ref="H518:J518"/>
    <mergeCell ref="K518:M518"/>
    <mergeCell ref="N518:P518"/>
    <mergeCell ref="Q518:S518"/>
    <mergeCell ref="T519:V519"/>
    <mergeCell ref="W519:Y519"/>
    <mergeCell ref="Z519:AB519"/>
    <mergeCell ref="AC519:AE519"/>
    <mergeCell ref="AF519:AH519"/>
    <mergeCell ref="W515:Y515"/>
    <mergeCell ref="Z515:AB515"/>
    <mergeCell ref="AC515:AE515"/>
    <mergeCell ref="AF515:AH515"/>
    <mergeCell ref="D516:G516"/>
    <mergeCell ref="H516:J516"/>
    <mergeCell ref="K516:M516"/>
    <mergeCell ref="N516:P516"/>
    <mergeCell ref="Q516:S516"/>
    <mergeCell ref="T516:V516"/>
    <mergeCell ref="W514:Y514"/>
    <mergeCell ref="Z514:AB514"/>
    <mergeCell ref="AC514:AE514"/>
    <mergeCell ref="AF514:AH514"/>
    <mergeCell ref="D515:G515"/>
    <mergeCell ref="H515:J515"/>
    <mergeCell ref="K515:M515"/>
    <mergeCell ref="N515:P515"/>
    <mergeCell ref="Q515:S515"/>
    <mergeCell ref="T515:V515"/>
    <mergeCell ref="W513:Y513"/>
    <mergeCell ref="Z513:AB513"/>
    <mergeCell ref="AC513:AE513"/>
    <mergeCell ref="AF513:AH513"/>
    <mergeCell ref="D514:G514"/>
    <mergeCell ref="H514:J514"/>
    <mergeCell ref="K514:M514"/>
    <mergeCell ref="N514:P514"/>
    <mergeCell ref="Q514:S514"/>
    <mergeCell ref="T514:V514"/>
    <mergeCell ref="W512:Y512"/>
    <mergeCell ref="Z512:AB512"/>
    <mergeCell ref="AC512:AE512"/>
    <mergeCell ref="AF512:AH512"/>
    <mergeCell ref="D513:G513"/>
    <mergeCell ref="H513:J513"/>
    <mergeCell ref="K513:M513"/>
    <mergeCell ref="N513:P513"/>
    <mergeCell ref="Q513:S513"/>
    <mergeCell ref="T513:V513"/>
    <mergeCell ref="D512:G512"/>
    <mergeCell ref="H512:J512"/>
    <mergeCell ref="K512:M512"/>
    <mergeCell ref="N512:P512"/>
    <mergeCell ref="Q512:S512"/>
    <mergeCell ref="T512:V512"/>
    <mergeCell ref="T510:V510"/>
    <mergeCell ref="W510:Y510"/>
    <mergeCell ref="Z510:AB510"/>
    <mergeCell ref="AC510:AE510"/>
    <mergeCell ref="AF510:AH510"/>
    <mergeCell ref="D511:AH511"/>
    <mergeCell ref="W506:Y506"/>
    <mergeCell ref="Z506:AB506"/>
    <mergeCell ref="AC506:AE506"/>
    <mergeCell ref="AF506:AH506"/>
    <mergeCell ref="D509:G510"/>
    <mergeCell ref="H509:AH509"/>
    <mergeCell ref="H510:J510"/>
    <mergeCell ref="K510:M510"/>
    <mergeCell ref="N510:P510"/>
    <mergeCell ref="Q510:S510"/>
    <mergeCell ref="W505:Y505"/>
    <mergeCell ref="Z505:AB505"/>
    <mergeCell ref="AC505:AE505"/>
    <mergeCell ref="AF505:AH505"/>
    <mergeCell ref="D506:G506"/>
    <mergeCell ref="H506:J506"/>
    <mergeCell ref="K506:M506"/>
    <mergeCell ref="N506:P506"/>
    <mergeCell ref="Q506:S506"/>
    <mergeCell ref="T506:V506"/>
    <mergeCell ref="Z503:AB503"/>
    <mergeCell ref="AC503:AE503"/>
    <mergeCell ref="AF503:AH503"/>
    <mergeCell ref="D504:AH504"/>
    <mergeCell ref="D505:G505"/>
    <mergeCell ref="H505:J505"/>
    <mergeCell ref="K505:M505"/>
    <mergeCell ref="N505:P505"/>
    <mergeCell ref="Q505:S505"/>
    <mergeCell ref="T505:V505"/>
    <mergeCell ref="Z501:AB501"/>
    <mergeCell ref="AC501:AE501"/>
    <mergeCell ref="AF501:AH501"/>
    <mergeCell ref="D503:G503"/>
    <mergeCell ref="H503:J503"/>
    <mergeCell ref="K503:M503"/>
    <mergeCell ref="N503:P503"/>
    <mergeCell ref="Q503:S503"/>
    <mergeCell ref="T503:V503"/>
    <mergeCell ref="W503:Y503"/>
    <mergeCell ref="D502:G502"/>
    <mergeCell ref="H502:J502"/>
    <mergeCell ref="K502:M502"/>
    <mergeCell ref="N502:P502"/>
    <mergeCell ref="Q502:S502"/>
    <mergeCell ref="T502:V502"/>
    <mergeCell ref="W502:Y502"/>
    <mergeCell ref="Z502:AB502"/>
    <mergeCell ref="AC502:AE502"/>
    <mergeCell ref="AF502:AH502"/>
    <mergeCell ref="Z500:AB500"/>
    <mergeCell ref="AC500:AE500"/>
    <mergeCell ref="AF500:AH500"/>
    <mergeCell ref="D501:G501"/>
    <mergeCell ref="H501:J501"/>
    <mergeCell ref="K501:M501"/>
    <mergeCell ref="N501:P501"/>
    <mergeCell ref="Q501:S501"/>
    <mergeCell ref="T501:V501"/>
    <mergeCell ref="W501:Y501"/>
    <mergeCell ref="Z499:AB499"/>
    <mergeCell ref="AC499:AE499"/>
    <mergeCell ref="AF499:AH499"/>
    <mergeCell ref="D500:G500"/>
    <mergeCell ref="H500:J500"/>
    <mergeCell ref="K500:M500"/>
    <mergeCell ref="N500:P500"/>
    <mergeCell ref="Q500:S500"/>
    <mergeCell ref="T500:V500"/>
    <mergeCell ref="W500:Y500"/>
    <mergeCell ref="AC497:AE497"/>
    <mergeCell ref="AF497:AH497"/>
    <mergeCell ref="D498:AH498"/>
    <mergeCell ref="D499:G499"/>
    <mergeCell ref="H499:J499"/>
    <mergeCell ref="K499:M499"/>
    <mergeCell ref="N499:P499"/>
    <mergeCell ref="Q499:S499"/>
    <mergeCell ref="T499:V499"/>
    <mergeCell ref="W499:Y499"/>
    <mergeCell ref="AC495:AE495"/>
    <mergeCell ref="AF495:AH495"/>
    <mergeCell ref="D497:G497"/>
    <mergeCell ref="H497:J497"/>
    <mergeCell ref="K497:M497"/>
    <mergeCell ref="N497:P497"/>
    <mergeCell ref="Q497:S497"/>
    <mergeCell ref="T497:V497"/>
    <mergeCell ref="W497:Y497"/>
    <mergeCell ref="Z497:AB497"/>
    <mergeCell ref="D496:G496"/>
    <mergeCell ref="H496:J496"/>
    <mergeCell ref="K496:M496"/>
    <mergeCell ref="N496:P496"/>
    <mergeCell ref="Q496:S496"/>
    <mergeCell ref="T496:V496"/>
    <mergeCell ref="W496:Y496"/>
    <mergeCell ref="Z496:AB496"/>
    <mergeCell ref="AC496:AE496"/>
    <mergeCell ref="AF496:AH496"/>
    <mergeCell ref="AC494:AE494"/>
    <mergeCell ref="AF494:AH494"/>
    <mergeCell ref="D495:G495"/>
    <mergeCell ref="H495:J495"/>
    <mergeCell ref="K495:M495"/>
    <mergeCell ref="N495:P495"/>
    <mergeCell ref="Q495:S495"/>
    <mergeCell ref="T495:V495"/>
    <mergeCell ref="W495:Y495"/>
    <mergeCell ref="Z495:AB495"/>
    <mergeCell ref="AC493:AE493"/>
    <mergeCell ref="AF493:AH493"/>
    <mergeCell ref="D494:G494"/>
    <mergeCell ref="H494:J494"/>
    <mergeCell ref="K494:M494"/>
    <mergeCell ref="N494:P494"/>
    <mergeCell ref="Q494:S494"/>
    <mergeCell ref="T494:V494"/>
    <mergeCell ref="W494:Y494"/>
    <mergeCell ref="Z494:AB494"/>
    <mergeCell ref="AF491:AH491"/>
    <mergeCell ref="D492:AH492"/>
    <mergeCell ref="D493:G493"/>
    <mergeCell ref="H493:J493"/>
    <mergeCell ref="K493:M493"/>
    <mergeCell ref="N493:P493"/>
    <mergeCell ref="Q493:S493"/>
    <mergeCell ref="T493:V493"/>
    <mergeCell ref="W493:Y493"/>
    <mergeCell ref="Z493:AB493"/>
    <mergeCell ref="AF490:AH490"/>
    <mergeCell ref="D491:G491"/>
    <mergeCell ref="H491:J491"/>
    <mergeCell ref="K491:M491"/>
    <mergeCell ref="N491:P491"/>
    <mergeCell ref="Q491:S491"/>
    <mergeCell ref="T491:V491"/>
    <mergeCell ref="W491:Y491"/>
    <mergeCell ref="Z491:AB491"/>
    <mergeCell ref="AC491:AE491"/>
    <mergeCell ref="AF489:AH489"/>
    <mergeCell ref="D490:G490"/>
    <mergeCell ref="H490:J490"/>
    <mergeCell ref="K490:M490"/>
    <mergeCell ref="N490:P490"/>
    <mergeCell ref="Q490:S490"/>
    <mergeCell ref="T490:V490"/>
    <mergeCell ref="W490:Y490"/>
    <mergeCell ref="Z490:AB490"/>
    <mergeCell ref="AC490:AE490"/>
    <mergeCell ref="AF488:AH488"/>
    <mergeCell ref="D489:G489"/>
    <mergeCell ref="H489:J489"/>
    <mergeCell ref="K489:M489"/>
    <mergeCell ref="N489:P489"/>
    <mergeCell ref="Q489:S489"/>
    <mergeCell ref="T489:V489"/>
    <mergeCell ref="W489:Y489"/>
    <mergeCell ref="Z489:AB489"/>
    <mergeCell ref="AC489:AE489"/>
    <mergeCell ref="AF487:AH487"/>
    <mergeCell ref="D488:G488"/>
    <mergeCell ref="H488:J488"/>
    <mergeCell ref="K488:M488"/>
    <mergeCell ref="N488:P488"/>
    <mergeCell ref="Q488:S488"/>
    <mergeCell ref="T488:V488"/>
    <mergeCell ref="W488:Y488"/>
    <mergeCell ref="Z488:AB488"/>
    <mergeCell ref="AC488:AE488"/>
    <mergeCell ref="D486:AH486"/>
    <mergeCell ref="D487:G487"/>
    <mergeCell ref="H487:J487"/>
    <mergeCell ref="K487:M487"/>
    <mergeCell ref="N487:P487"/>
    <mergeCell ref="Q487:S487"/>
    <mergeCell ref="T487:V487"/>
    <mergeCell ref="W487:Y487"/>
    <mergeCell ref="Z487:AB487"/>
    <mergeCell ref="AC487:AE487"/>
    <mergeCell ref="Q485:S485"/>
    <mergeCell ref="T485:V485"/>
    <mergeCell ref="W485:Y485"/>
    <mergeCell ref="Z485:AB485"/>
    <mergeCell ref="AC485:AE485"/>
    <mergeCell ref="AF485:AH485"/>
    <mergeCell ref="D475:AG475"/>
    <mergeCell ref="D477:AG477"/>
    <mergeCell ref="D484:G485"/>
    <mergeCell ref="H484:AH484"/>
    <mergeCell ref="H485:J485"/>
    <mergeCell ref="K485:M485"/>
    <mergeCell ref="N485:P485"/>
    <mergeCell ref="D461:AG461"/>
    <mergeCell ref="E463:AG463"/>
    <mergeCell ref="E465:AG465"/>
    <mergeCell ref="E467:AG467"/>
    <mergeCell ref="D469:AG472"/>
    <mergeCell ref="D473:AG474"/>
    <mergeCell ref="AE452:AG452"/>
    <mergeCell ref="D457:R457"/>
    <mergeCell ref="S457:AG457"/>
    <mergeCell ref="D458:R458"/>
    <mergeCell ref="S458:AG458"/>
    <mergeCell ref="D459:R459"/>
    <mergeCell ref="S459:AG459"/>
    <mergeCell ref="AB451:AD451"/>
    <mergeCell ref="AE451:AG451"/>
    <mergeCell ref="D452:I452"/>
    <mergeCell ref="J452:L452"/>
    <mergeCell ref="M452:O452"/>
    <mergeCell ref="P452:R452"/>
    <mergeCell ref="S452:U452"/>
    <mergeCell ref="V452:X452"/>
    <mergeCell ref="Y452:AA452"/>
    <mergeCell ref="AB452:AD452"/>
    <mergeCell ref="AB449:AD449"/>
    <mergeCell ref="AE449:AG449"/>
    <mergeCell ref="D450:AG450"/>
    <mergeCell ref="D451:I451"/>
    <mergeCell ref="J451:L451"/>
    <mergeCell ref="M451:O451"/>
    <mergeCell ref="P451:R451"/>
    <mergeCell ref="S451:U451"/>
    <mergeCell ref="V451:X451"/>
    <mergeCell ref="Y451:AA451"/>
    <mergeCell ref="Y447:AA447"/>
    <mergeCell ref="AB447:AD447"/>
    <mergeCell ref="AE447:AG447"/>
    <mergeCell ref="D449:I449"/>
    <mergeCell ref="J449:L449"/>
    <mergeCell ref="M449:O449"/>
    <mergeCell ref="P449:R449"/>
    <mergeCell ref="S449:U449"/>
    <mergeCell ref="V449:X449"/>
    <mergeCell ref="Y449:AA449"/>
    <mergeCell ref="D447:I447"/>
    <mergeCell ref="J447:L447"/>
    <mergeCell ref="M447:O447"/>
    <mergeCell ref="P447:R447"/>
    <mergeCell ref="S447:U447"/>
    <mergeCell ref="V447:X447"/>
    <mergeCell ref="D448:I448"/>
    <mergeCell ref="J448:L448"/>
    <mergeCell ref="M448:O448"/>
    <mergeCell ref="P448:R448"/>
    <mergeCell ref="S448:U448"/>
    <mergeCell ref="V448:X448"/>
    <mergeCell ref="D444:AG444"/>
    <mergeCell ref="D445:I445"/>
    <mergeCell ref="J445:L445"/>
    <mergeCell ref="M445:O445"/>
    <mergeCell ref="P445:R445"/>
    <mergeCell ref="S445:U445"/>
    <mergeCell ref="V445:X445"/>
    <mergeCell ref="Y445:AA445"/>
    <mergeCell ref="AB445:AD445"/>
    <mergeCell ref="AB441:AD441"/>
    <mergeCell ref="AE441:AG441"/>
    <mergeCell ref="D443:I443"/>
    <mergeCell ref="J443:L443"/>
    <mergeCell ref="M443:O443"/>
    <mergeCell ref="P443:R443"/>
    <mergeCell ref="S443:U443"/>
    <mergeCell ref="V443:X443"/>
    <mergeCell ref="Y443:AA443"/>
    <mergeCell ref="AB443:AD443"/>
    <mergeCell ref="D442:I442"/>
    <mergeCell ref="J442:L442"/>
    <mergeCell ref="M442:O442"/>
    <mergeCell ref="P442:R442"/>
    <mergeCell ref="S442:U442"/>
    <mergeCell ref="V442:X442"/>
    <mergeCell ref="Y442:AA442"/>
    <mergeCell ref="AB442:AD442"/>
    <mergeCell ref="AE442:AG442"/>
    <mergeCell ref="AE443:AG443"/>
    <mergeCell ref="Y440:AA440"/>
    <mergeCell ref="AB440:AD440"/>
    <mergeCell ref="AE440:AG440"/>
    <mergeCell ref="D441:I441"/>
    <mergeCell ref="J441:L441"/>
    <mergeCell ref="M441:O441"/>
    <mergeCell ref="P441:R441"/>
    <mergeCell ref="S441:U441"/>
    <mergeCell ref="V441:X441"/>
    <mergeCell ref="Y441:AA441"/>
    <mergeCell ref="D440:I440"/>
    <mergeCell ref="J440:L440"/>
    <mergeCell ref="M440:O440"/>
    <mergeCell ref="P440:R440"/>
    <mergeCell ref="S440:U440"/>
    <mergeCell ref="V440:X440"/>
    <mergeCell ref="D438:AG438"/>
    <mergeCell ref="D439:I439"/>
    <mergeCell ref="J439:L439"/>
    <mergeCell ref="M439:O439"/>
    <mergeCell ref="P439:R439"/>
    <mergeCell ref="S439:U439"/>
    <mergeCell ref="V439:X439"/>
    <mergeCell ref="Y439:AA439"/>
    <mergeCell ref="AB439:AD439"/>
    <mergeCell ref="AE439:AG439"/>
    <mergeCell ref="AE436:AG436"/>
    <mergeCell ref="D437:I437"/>
    <mergeCell ref="J437:L437"/>
    <mergeCell ref="M437:O437"/>
    <mergeCell ref="P437:R437"/>
    <mergeCell ref="S437:U437"/>
    <mergeCell ref="V437:X437"/>
    <mergeCell ref="Y437:AA437"/>
    <mergeCell ref="AB437:AD437"/>
    <mergeCell ref="AE437:AG437"/>
    <mergeCell ref="AB435:AD435"/>
    <mergeCell ref="AE435:AG435"/>
    <mergeCell ref="D436:I436"/>
    <mergeCell ref="J436:L436"/>
    <mergeCell ref="M436:O436"/>
    <mergeCell ref="P436:R436"/>
    <mergeCell ref="S436:U436"/>
    <mergeCell ref="V436:X436"/>
    <mergeCell ref="Y436:AA436"/>
    <mergeCell ref="AB436:AD436"/>
    <mergeCell ref="Y434:AA434"/>
    <mergeCell ref="AB434:AD434"/>
    <mergeCell ref="AE434:AG434"/>
    <mergeCell ref="D435:I435"/>
    <mergeCell ref="J435:L435"/>
    <mergeCell ref="M435:O435"/>
    <mergeCell ref="P435:R435"/>
    <mergeCell ref="S435:U435"/>
    <mergeCell ref="V435:X435"/>
    <mergeCell ref="Y435:AA435"/>
    <mergeCell ref="D434:I434"/>
    <mergeCell ref="J434:L434"/>
    <mergeCell ref="M434:O434"/>
    <mergeCell ref="P434:R434"/>
    <mergeCell ref="S434:U434"/>
    <mergeCell ref="V434:X434"/>
    <mergeCell ref="D432:AG432"/>
    <mergeCell ref="D433:I433"/>
    <mergeCell ref="J433:L433"/>
    <mergeCell ref="M433:O433"/>
    <mergeCell ref="P433:R433"/>
    <mergeCell ref="S433:U433"/>
    <mergeCell ref="V433:X433"/>
    <mergeCell ref="Y433:AA433"/>
    <mergeCell ref="AB433:AD433"/>
    <mergeCell ref="AE433:AG433"/>
    <mergeCell ref="D430:I431"/>
    <mergeCell ref="J430:AG430"/>
    <mergeCell ref="J431:L431"/>
    <mergeCell ref="M431:O431"/>
    <mergeCell ref="P431:R431"/>
    <mergeCell ref="S431:U431"/>
    <mergeCell ref="V431:X431"/>
    <mergeCell ref="Y431:AA431"/>
    <mergeCell ref="AB431:AD431"/>
    <mergeCell ref="AE431:AG431"/>
    <mergeCell ref="AE426:AG426"/>
    <mergeCell ref="D427:I427"/>
    <mergeCell ref="J427:L427"/>
    <mergeCell ref="M427:O427"/>
    <mergeCell ref="P427:R427"/>
    <mergeCell ref="S427:U427"/>
    <mergeCell ref="V427:X427"/>
    <mergeCell ref="Y427:AA427"/>
    <mergeCell ref="AB427:AD427"/>
    <mergeCell ref="AE427:AG427"/>
    <mergeCell ref="AE424:AG424"/>
    <mergeCell ref="D425:AG425"/>
    <mergeCell ref="D426:I426"/>
    <mergeCell ref="J426:L426"/>
    <mergeCell ref="M426:O426"/>
    <mergeCell ref="P426:R426"/>
    <mergeCell ref="S426:U426"/>
    <mergeCell ref="V426:X426"/>
    <mergeCell ref="Y426:AA426"/>
    <mergeCell ref="AB426:AD426"/>
    <mergeCell ref="AB422:AD422"/>
    <mergeCell ref="AE422:AG422"/>
    <mergeCell ref="D424:I424"/>
    <mergeCell ref="J424:L424"/>
    <mergeCell ref="M424:O424"/>
    <mergeCell ref="P424:R424"/>
    <mergeCell ref="S424:U424"/>
    <mergeCell ref="V424:X424"/>
    <mergeCell ref="Y424:AA424"/>
    <mergeCell ref="AB424:AD424"/>
    <mergeCell ref="Y423:AA423"/>
    <mergeCell ref="AB423:AD423"/>
    <mergeCell ref="AE423:AG423"/>
    <mergeCell ref="Y421:AA421"/>
    <mergeCell ref="AB421:AD421"/>
    <mergeCell ref="AE421:AG421"/>
    <mergeCell ref="D422:I422"/>
    <mergeCell ref="J422:L422"/>
    <mergeCell ref="M422:O422"/>
    <mergeCell ref="P422:R422"/>
    <mergeCell ref="S422:U422"/>
    <mergeCell ref="V422:X422"/>
    <mergeCell ref="Y422:AA422"/>
    <mergeCell ref="D421:I421"/>
    <mergeCell ref="J421:L421"/>
    <mergeCell ref="M421:O421"/>
    <mergeCell ref="P421:R421"/>
    <mergeCell ref="S421:U421"/>
    <mergeCell ref="V421:X421"/>
    <mergeCell ref="D423:I423"/>
    <mergeCell ref="J423:L423"/>
    <mergeCell ref="M423:O423"/>
    <mergeCell ref="P423:R423"/>
    <mergeCell ref="S423:U423"/>
    <mergeCell ref="V423:X423"/>
    <mergeCell ref="D419:AG419"/>
    <mergeCell ref="D420:I420"/>
    <mergeCell ref="J420:L420"/>
    <mergeCell ref="M420:O420"/>
    <mergeCell ref="P420:R420"/>
    <mergeCell ref="S420:U420"/>
    <mergeCell ref="V420:X420"/>
    <mergeCell ref="Y420:AA420"/>
    <mergeCell ref="AB420:AD420"/>
    <mergeCell ref="AE420:AG420"/>
    <mergeCell ref="AE416:AG416"/>
    <mergeCell ref="D418:I418"/>
    <mergeCell ref="J418:L418"/>
    <mergeCell ref="M418:O418"/>
    <mergeCell ref="P418:R418"/>
    <mergeCell ref="S418:U418"/>
    <mergeCell ref="V418:X418"/>
    <mergeCell ref="Y418:AA418"/>
    <mergeCell ref="AB418:AD418"/>
    <mergeCell ref="AE418:AG418"/>
    <mergeCell ref="D417:I417"/>
    <mergeCell ref="J417:L417"/>
    <mergeCell ref="M417:O417"/>
    <mergeCell ref="P417:R417"/>
    <mergeCell ref="S417:U417"/>
    <mergeCell ref="V417:X417"/>
    <mergeCell ref="Y417:AA417"/>
    <mergeCell ref="AB417:AD417"/>
    <mergeCell ref="AE417:AG417"/>
    <mergeCell ref="AB415:AD415"/>
    <mergeCell ref="AE415:AG415"/>
    <mergeCell ref="D416:I416"/>
    <mergeCell ref="J416:L416"/>
    <mergeCell ref="M416:O416"/>
    <mergeCell ref="P416:R416"/>
    <mergeCell ref="S416:U416"/>
    <mergeCell ref="V416:X416"/>
    <mergeCell ref="Y416:AA416"/>
    <mergeCell ref="AB416:AD416"/>
    <mergeCell ref="Y414:AA414"/>
    <mergeCell ref="AB414:AD414"/>
    <mergeCell ref="AE414:AG414"/>
    <mergeCell ref="D415:I415"/>
    <mergeCell ref="J415:L415"/>
    <mergeCell ref="M415:O415"/>
    <mergeCell ref="P415:R415"/>
    <mergeCell ref="S415:U415"/>
    <mergeCell ref="V415:X415"/>
    <mergeCell ref="Y415:AA415"/>
    <mergeCell ref="Y412:AA412"/>
    <mergeCell ref="AB412:AD412"/>
    <mergeCell ref="AE412:AG412"/>
    <mergeCell ref="D413:AG413"/>
    <mergeCell ref="D414:I414"/>
    <mergeCell ref="J414:L414"/>
    <mergeCell ref="M414:O414"/>
    <mergeCell ref="P414:R414"/>
    <mergeCell ref="S414:U414"/>
    <mergeCell ref="V414:X414"/>
    <mergeCell ref="D412:I412"/>
    <mergeCell ref="J412:L412"/>
    <mergeCell ref="M412:O412"/>
    <mergeCell ref="P412:R412"/>
    <mergeCell ref="S412:U412"/>
    <mergeCell ref="V412:X412"/>
    <mergeCell ref="AE410:AG410"/>
    <mergeCell ref="D411:I411"/>
    <mergeCell ref="J411:L411"/>
    <mergeCell ref="M411:O411"/>
    <mergeCell ref="P411:R411"/>
    <mergeCell ref="S411:U411"/>
    <mergeCell ref="V411:X411"/>
    <mergeCell ref="Y411:AA411"/>
    <mergeCell ref="AB411:AD411"/>
    <mergeCell ref="AE411:AG411"/>
    <mergeCell ref="AB409:AD409"/>
    <mergeCell ref="AE409:AG409"/>
    <mergeCell ref="D410:I410"/>
    <mergeCell ref="J410:L410"/>
    <mergeCell ref="M410:O410"/>
    <mergeCell ref="P410:R410"/>
    <mergeCell ref="S410:U410"/>
    <mergeCell ref="V410:X410"/>
    <mergeCell ref="Y410:AA410"/>
    <mergeCell ref="AB410:AD410"/>
    <mergeCell ref="Y408:AA408"/>
    <mergeCell ref="AB408:AD408"/>
    <mergeCell ref="AE408:AG408"/>
    <mergeCell ref="D409:I409"/>
    <mergeCell ref="J409:L409"/>
    <mergeCell ref="M409:O409"/>
    <mergeCell ref="P409:R409"/>
    <mergeCell ref="S409:U409"/>
    <mergeCell ref="V409:X409"/>
    <mergeCell ref="Y409:AA409"/>
    <mergeCell ref="D408:I408"/>
    <mergeCell ref="J408:L408"/>
    <mergeCell ref="M408:O408"/>
    <mergeCell ref="P408:R408"/>
    <mergeCell ref="S408:U408"/>
    <mergeCell ref="V408:X408"/>
    <mergeCell ref="S406:U406"/>
    <mergeCell ref="V406:X406"/>
    <mergeCell ref="Y406:AA406"/>
    <mergeCell ref="AB406:AD406"/>
    <mergeCell ref="AE406:AG406"/>
    <mergeCell ref="D407:AG407"/>
    <mergeCell ref="D384:AG384"/>
    <mergeCell ref="D388:AG388"/>
    <mergeCell ref="D405:I406"/>
    <mergeCell ref="J405:AG405"/>
    <mergeCell ref="J406:L406"/>
    <mergeCell ref="M406:O406"/>
    <mergeCell ref="P406:R406"/>
    <mergeCell ref="E363:AG364"/>
    <mergeCell ref="D366:AG368"/>
    <mergeCell ref="D372:AG374"/>
    <mergeCell ref="E376:AG377"/>
    <mergeCell ref="E379:AG380"/>
    <mergeCell ref="E382:AG382"/>
    <mergeCell ref="D390:AG391"/>
    <mergeCell ref="D392:AG392"/>
    <mergeCell ref="D393:AG394"/>
    <mergeCell ref="D395:AG396"/>
    <mergeCell ref="D334:AG335"/>
    <mergeCell ref="D337:AG342"/>
    <mergeCell ref="D344:AG347"/>
    <mergeCell ref="D349:AG354"/>
    <mergeCell ref="D358:AG358"/>
    <mergeCell ref="E360:AG361"/>
    <mergeCell ref="D316:AG316"/>
    <mergeCell ref="D320:AG321"/>
    <mergeCell ref="E323:AG323"/>
    <mergeCell ref="E324:AG324"/>
    <mergeCell ref="E325:AG330"/>
    <mergeCell ref="D332:AG332"/>
    <mergeCell ref="D293:AG297"/>
    <mergeCell ref="D299:AG299"/>
    <mergeCell ref="D303:AG304"/>
    <mergeCell ref="D306:AG307"/>
    <mergeCell ref="D309:AG309"/>
    <mergeCell ref="D313:AG314"/>
    <mergeCell ref="D269:AG270"/>
    <mergeCell ref="D272:AG273"/>
    <mergeCell ref="D277:AG278"/>
    <mergeCell ref="D280:AG281"/>
    <mergeCell ref="D285:AG286"/>
    <mergeCell ref="D290:AG291"/>
    <mergeCell ref="D239:AG242"/>
    <mergeCell ref="D246:AG248"/>
    <mergeCell ref="D250:AG251"/>
    <mergeCell ref="D255:AG257"/>
    <mergeCell ref="D259:AG260"/>
    <mergeCell ref="D264:AG265"/>
    <mergeCell ref="D225:AG225"/>
    <mergeCell ref="D227:AG227"/>
    <mergeCell ref="D232:AG233"/>
    <mergeCell ref="E235:AG235"/>
    <mergeCell ref="E236:AG236"/>
    <mergeCell ref="E237:AG237"/>
    <mergeCell ref="E201:AG203"/>
    <mergeCell ref="E204:AG206"/>
    <mergeCell ref="D208:AG209"/>
    <mergeCell ref="D211:AG212"/>
    <mergeCell ref="D216:AG220"/>
    <mergeCell ref="D222:AG223"/>
    <mergeCell ref="D177:AG178"/>
    <mergeCell ref="D183:AG185"/>
    <mergeCell ref="D187:AG188"/>
    <mergeCell ref="D190:AG194"/>
    <mergeCell ref="D196:AG197"/>
    <mergeCell ref="E199:AG200"/>
    <mergeCell ref="D174:N174"/>
    <mergeCell ref="O174:S174"/>
    <mergeCell ref="T174:X174"/>
    <mergeCell ref="Y174:AC174"/>
    <mergeCell ref="D175:N175"/>
    <mergeCell ref="O175:S175"/>
    <mergeCell ref="T175:X175"/>
    <mergeCell ref="Y175:AC175"/>
    <mergeCell ref="D172:N172"/>
    <mergeCell ref="O172:S172"/>
    <mergeCell ref="T172:X172"/>
    <mergeCell ref="Y172:AC172"/>
    <mergeCell ref="D173:N173"/>
    <mergeCell ref="O173:S173"/>
    <mergeCell ref="T173:X173"/>
    <mergeCell ref="Y173:AC173"/>
    <mergeCell ref="D158:AG162"/>
    <mergeCell ref="D166:AG168"/>
    <mergeCell ref="O170:S170"/>
    <mergeCell ref="T170:X170"/>
    <mergeCell ref="Y170:AC170"/>
    <mergeCell ref="D171:N171"/>
    <mergeCell ref="O171:S171"/>
    <mergeCell ref="T171:X171"/>
    <mergeCell ref="Y171:AC171"/>
    <mergeCell ref="D139:AG140"/>
    <mergeCell ref="D142:AG144"/>
    <mergeCell ref="D146:AG146"/>
    <mergeCell ref="D148:AG149"/>
    <mergeCell ref="D151:AG154"/>
    <mergeCell ref="D156:AG156"/>
    <mergeCell ref="D129:N129"/>
    <mergeCell ref="O129:S129"/>
    <mergeCell ref="T129:X129"/>
    <mergeCell ref="Y129:AC129"/>
    <mergeCell ref="D131:AG132"/>
    <mergeCell ref="D136:AG137"/>
    <mergeCell ref="D127:N127"/>
    <mergeCell ref="O127:S127"/>
    <mergeCell ref="T127:X127"/>
    <mergeCell ref="Y127:AC127"/>
    <mergeCell ref="D128:N128"/>
    <mergeCell ref="O128:S128"/>
    <mergeCell ref="T128:X128"/>
    <mergeCell ref="Y128:AC128"/>
    <mergeCell ref="D125:N125"/>
    <mergeCell ref="O125:S125"/>
    <mergeCell ref="T125:X125"/>
    <mergeCell ref="Y125:AC125"/>
    <mergeCell ref="D126:N126"/>
    <mergeCell ref="O126:S126"/>
    <mergeCell ref="T126:X126"/>
    <mergeCell ref="Y126:AC126"/>
    <mergeCell ref="D113:AG113"/>
    <mergeCell ref="D115:AG116"/>
    <mergeCell ref="D120:AG122"/>
    <mergeCell ref="O124:S124"/>
    <mergeCell ref="T124:X124"/>
    <mergeCell ref="Y124:AC124"/>
    <mergeCell ref="D85:AG86"/>
    <mergeCell ref="D92:AG93"/>
    <mergeCell ref="D95:AG98"/>
    <mergeCell ref="D102:AG103"/>
    <mergeCell ref="D107:AG108"/>
    <mergeCell ref="D110:AG111"/>
    <mergeCell ref="D88:AG90"/>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9:AG12"/>
    <mergeCell ref="D14:AG15"/>
    <mergeCell ref="D23:O23"/>
    <mergeCell ref="P23:X23"/>
    <mergeCell ref="Y23:AG23"/>
    <mergeCell ref="AD1014:AG1014"/>
    <mergeCell ref="AD1015:AG1015"/>
    <mergeCell ref="AD1016:AG1016"/>
    <mergeCell ref="AD1018:AG1018"/>
    <mergeCell ref="AD1019:AG1019"/>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13:AG1013"/>
    <mergeCell ref="D1014:J1014"/>
    <mergeCell ref="K1014:M1014"/>
    <mergeCell ref="AC36:AG36"/>
    <mergeCell ref="D37:M37"/>
    <mergeCell ref="N37:R37"/>
    <mergeCell ref="B1:AH1"/>
    <mergeCell ref="D36:M36"/>
    <mergeCell ref="N36:R36"/>
    <mergeCell ref="S36:W36"/>
    <mergeCell ref="X36:AB36"/>
    <mergeCell ref="Z1033:AC1033"/>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V1016:Y1016"/>
    <mergeCell ref="Z1016:AC1016"/>
    <mergeCell ref="N1018:Q1018"/>
    <mergeCell ref="R1018:U1018"/>
    <mergeCell ref="V1018:Y1018"/>
    <mergeCell ref="Z1018:AC1018"/>
    <mergeCell ref="N1019:Q1019"/>
    <mergeCell ref="R1019:U1019"/>
    <mergeCell ref="V1019:Y1019"/>
    <mergeCell ref="Z1019:AC1019"/>
    <mergeCell ref="N1020:Q1020"/>
    <mergeCell ref="R1020:U1020"/>
    <mergeCell ref="N1027:Q1027"/>
    <mergeCell ref="R1027:U1027"/>
    <mergeCell ref="V1027:Y1027"/>
    <mergeCell ref="Z1027:AC1027"/>
    <mergeCell ref="N1029:Q1029"/>
    <mergeCell ref="R1029:U1029"/>
    <mergeCell ref="V1029:Y1029"/>
    <mergeCell ref="Z1029:AC1029"/>
    <mergeCell ref="N1030:Q1030"/>
    <mergeCell ref="R1030:U1030"/>
    <mergeCell ref="V1030:Y1030"/>
    <mergeCell ref="Z1030:AC1030"/>
    <mergeCell ref="N1031:Q1031"/>
    <mergeCell ref="R1031:U1031"/>
    <mergeCell ref="V1031:Y1031"/>
    <mergeCell ref="Z1031:AC1031"/>
    <mergeCell ref="N1033:Q1033"/>
    <mergeCell ref="R1033:U1033"/>
    <mergeCell ref="V1033:Y1033"/>
  </mergeCells>
  <pageMargins left="0.70866141732283472" right="0.23622047244094491" top="0.31496062992125984" bottom="0.98425196850393704" header="0.31496062992125984" footer="0.15748031496062992"/>
  <pageSetup paperSize="9" scale="81" firstPageNumber="13"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legacyDrawing r:id="rId2"/>
</worksheet>
</file>

<file path=xl/worksheets/sheet78.xml><?xml version="1.0" encoding="utf-8"?>
<worksheet xmlns="http://schemas.openxmlformats.org/spreadsheetml/2006/main" xmlns:r="http://schemas.openxmlformats.org/officeDocument/2006/relationships">
  <sheetPr>
    <tabColor rgb="FF00B0F0"/>
  </sheetPr>
  <dimension ref="B1:H97"/>
  <sheetViews>
    <sheetView showGridLines="0" zoomScale="70" zoomScaleNormal="70" workbookViewId="0">
      <selection activeCell="L11" sqref="L11"/>
    </sheetView>
  </sheetViews>
  <sheetFormatPr defaultColWidth="9.140625" defaultRowHeight="18"/>
  <cols>
    <col min="1" max="1" width="5.140625" style="1001" customWidth="1"/>
    <col min="2" max="2" width="10.42578125" style="1001" customWidth="1"/>
    <col min="3" max="3" width="115" style="999" customWidth="1"/>
    <col min="4" max="4" width="20.5703125" style="1000" bestFit="1" customWidth="1"/>
    <col min="5" max="5" width="22.28515625" style="1000" bestFit="1" customWidth="1"/>
    <col min="6" max="6" width="5.140625" style="1001" customWidth="1"/>
    <col min="7" max="16384" width="9.140625" style="1001"/>
  </cols>
  <sheetData>
    <row r="1" spans="2:8">
      <c r="B1" s="998" t="s">
        <v>2532</v>
      </c>
    </row>
    <row r="2" spans="2:8">
      <c r="B2" s="998"/>
    </row>
    <row r="3" spans="2:8" s="998" customFormat="1">
      <c r="B3" s="2536" t="s">
        <v>2533</v>
      </c>
      <c r="C3" s="2536" t="s">
        <v>1808</v>
      </c>
      <c r="D3" s="2539" t="s">
        <v>2534</v>
      </c>
      <c r="E3" s="2540"/>
    </row>
    <row r="4" spans="2:8" s="998" customFormat="1">
      <c r="B4" s="2537"/>
      <c r="C4" s="2537"/>
      <c r="D4" s="1002" t="s">
        <v>2535</v>
      </c>
      <c r="E4" s="1002" t="s">
        <v>2536</v>
      </c>
    </row>
    <row r="5" spans="2:8" s="998" customFormat="1">
      <c r="B5" s="2538"/>
      <c r="C5" s="2538"/>
      <c r="D5" s="1003" t="s">
        <v>679</v>
      </c>
      <c r="E5" s="1003" t="s">
        <v>679</v>
      </c>
      <c r="H5" s="1004"/>
    </row>
    <row r="6" spans="2:8" s="1009" customFormat="1">
      <c r="B6" s="1005" t="s">
        <v>2537</v>
      </c>
      <c r="C6" s="1006"/>
      <c r="D6" s="1007"/>
      <c r="E6" s="1008"/>
      <c r="H6" s="1004"/>
    </row>
    <row r="7" spans="2:8" s="998" customFormat="1">
      <c r="B7" s="1010" t="s">
        <v>984</v>
      </c>
      <c r="C7" s="1011" t="s">
        <v>2538</v>
      </c>
      <c r="D7" s="1012">
        <f>'Cash Flow SK'!D11</f>
        <v>0</v>
      </c>
      <c r="E7" s="1012">
        <f>'Cash Flow SK'!E11</f>
        <v>0</v>
      </c>
      <c r="H7" s="1004"/>
    </row>
    <row r="8" spans="2:8" s="1009" customFormat="1">
      <c r="B8" s="1013"/>
      <c r="C8" s="1014"/>
      <c r="D8" s="1015">
        <f>'Cash Flow SK'!D12</f>
        <v>0</v>
      </c>
      <c r="E8" s="1015">
        <f>'Cash Flow SK'!E12</f>
        <v>0</v>
      </c>
      <c r="H8" s="1004"/>
    </row>
    <row r="9" spans="2:8" ht="36">
      <c r="B9" s="981" t="s">
        <v>985</v>
      </c>
      <c r="C9" s="979" t="s">
        <v>2539</v>
      </c>
      <c r="D9" s="1015">
        <f>'Cash Flow SK'!D13</f>
        <v>0</v>
      </c>
      <c r="E9" s="1015">
        <f>'Cash Flow SK'!E13</f>
        <v>0</v>
      </c>
      <c r="H9" s="1016"/>
    </row>
    <row r="10" spans="2:8">
      <c r="B10" s="981" t="s">
        <v>986</v>
      </c>
      <c r="C10" s="979" t="s">
        <v>2540</v>
      </c>
      <c r="D10" s="1015">
        <f>'Cash Flow SK'!D14</f>
        <v>0</v>
      </c>
      <c r="E10" s="1015">
        <f>'Cash Flow SK'!E14</f>
        <v>0</v>
      </c>
      <c r="H10" s="1016"/>
    </row>
    <row r="11" spans="2:8" ht="36">
      <c r="B11" s="981" t="s">
        <v>987</v>
      </c>
      <c r="C11" s="979" t="s">
        <v>2541</v>
      </c>
      <c r="D11" s="1015">
        <f>'Cash Flow SK'!D15</f>
        <v>0</v>
      </c>
      <c r="E11" s="1015">
        <f>'Cash Flow SK'!E15</f>
        <v>0</v>
      </c>
      <c r="H11" s="1016"/>
    </row>
    <row r="12" spans="2:8" ht="21">
      <c r="B12" s="981" t="s">
        <v>988</v>
      </c>
      <c r="C12" s="979" t="s">
        <v>2542</v>
      </c>
      <c r="D12" s="1015">
        <f>'Cash Flow SK'!D16</f>
        <v>0</v>
      </c>
      <c r="E12" s="1015">
        <f>'Cash Flow SK'!E16</f>
        <v>0</v>
      </c>
      <c r="H12" s="1016"/>
    </row>
    <row r="13" spans="2:8">
      <c r="B13" s="981" t="s">
        <v>989</v>
      </c>
      <c r="C13" s="979" t="s">
        <v>2543</v>
      </c>
      <c r="D13" s="1015">
        <f>'Cash Flow SK'!D17</f>
        <v>0</v>
      </c>
      <c r="E13" s="1015">
        <f>'Cash Flow SK'!E17</f>
        <v>0</v>
      </c>
      <c r="H13" s="1016"/>
    </row>
    <row r="14" spans="2:8">
      <c r="B14" s="981" t="s">
        <v>990</v>
      </c>
      <c r="C14" s="979" t="s">
        <v>2544</v>
      </c>
      <c r="D14" s="1015">
        <f>'Cash Flow SK'!D18</f>
        <v>0</v>
      </c>
      <c r="E14" s="1015">
        <f>'Cash Flow SK'!E18</f>
        <v>0</v>
      </c>
      <c r="H14" s="1016"/>
    </row>
    <row r="15" spans="2:8">
      <c r="B15" s="981" t="s">
        <v>991</v>
      </c>
      <c r="C15" s="979" t="s">
        <v>2545</v>
      </c>
      <c r="D15" s="1015">
        <f>'Cash Flow SK'!D19</f>
        <v>0</v>
      </c>
      <c r="E15" s="1015">
        <f>'Cash Flow SK'!E19</f>
        <v>0</v>
      </c>
      <c r="H15" s="1016"/>
    </row>
    <row r="16" spans="2:8">
      <c r="B16" s="981" t="s">
        <v>992</v>
      </c>
      <c r="C16" s="979" t="s">
        <v>2546</v>
      </c>
      <c r="D16" s="1015">
        <f>'Cash Flow SK'!D20</f>
        <v>0</v>
      </c>
      <c r="E16" s="1015">
        <f>'Cash Flow SK'!E20</f>
        <v>0</v>
      </c>
      <c r="H16" s="1016"/>
    </row>
    <row r="17" spans="2:8">
      <c r="B17" s="981" t="s">
        <v>993</v>
      </c>
      <c r="C17" s="979" t="s">
        <v>2547</v>
      </c>
      <c r="D17" s="1015">
        <f>'Cash Flow SK'!D21</f>
        <v>0</v>
      </c>
      <c r="E17" s="1015">
        <f>'Cash Flow SK'!E21</f>
        <v>0</v>
      </c>
      <c r="H17" s="1016"/>
    </row>
    <row r="18" spans="2:8">
      <c r="B18" s="981" t="s">
        <v>994</v>
      </c>
      <c r="C18" s="979" t="s">
        <v>2548</v>
      </c>
      <c r="D18" s="1015">
        <f>'Cash Flow SK'!D22</f>
        <v>0</v>
      </c>
      <c r="E18" s="1015">
        <f>'Cash Flow SK'!E22</f>
        <v>0</v>
      </c>
      <c r="H18" s="1016"/>
    </row>
    <row r="19" spans="2:8">
      <c r="B19" s="981" t="s">
        <v>995</v>
      </c>
      <c r="C19" s="979" t="s">
        <v>2549</v>
      </c>
      <c r="D19" s="1015">
        <f>'Cash Flow SK'!D23</f>
        <v>0</v>
      </c>
      <c r="E19" s="1015">
        <f>'Cash Flow SK'!E23</f>
        <v>0</v>
      </c>
      <c r="H19" s="1016"/>
    </row>
    <row r="20" spans="2:8">
      <c r="B20" s="981" t="s">
        <v>996</v>
      </c>
      <c r="C20" s="979" t="s">
        <v>2550</v>
      </c>
      <c r="D20" s="1015">
        <f>'Cash Flow SK'!D24</f>
        <v>0</v>
      </c>
      <c r="E20" s="1015">
        <f>'Cash Flow SK'!E24</f>
        <v>0</v>
      </c>
      <c r="H20" s="1016"/>
    </row>
    <row r="21" spans="2:8" ht="21">
      <c r="B21" s="981" t="s">
        <v>2551</v>
      </c>
      <c r="C21" s="979" t="s">
        <v>2552</v>
      </c>
      <c r="D21" s="1015">
        <f>'Cash Flow SK'!D25</f>
        <v>0</v>
      </c>
      <c r="E21" s="1015">
        <f>'Cash Flow SK'!E25</f>
        <v>0</v>
      </c>
      <c r="H21" s="1016"/>
    </row>
    <row r="22" spans="2:8" ht="36">
      <c r="B22" s="981" t="s">
        <v>2553</v>
      </c>
      <c r="C22" s="979" t="s">
        <v>2554</v>
      </c>
      <c r="D22" s="1015">
        <f>'Cash Flow SK'!D26</f>
        <v>0</v>
      </c>
      <c r="E22" s="1015">
        <f>'Cash Flow SK'!E26</f>
        <v>0</v>
      </c>
      <c r="H22" s="1016"/>
    </row>
    <row r="23" spans="2:8" ht="54">
      <c r="B23" s="981" t="s">
        <v>999</v>
      </c>
      <c r="C23" s="979" t="s">
        <v>2555</v>
      </c>
      <c r="D23" s="1015">
        <f>'Cash Flow SK'!D27</f>
        <v>0</v>
      </c>
      <c r="E23" s="1015">
        <f>'Cash Flow SK'!E27</f>
        <v>0</v>
      </c>
      <c r="H23" s="1016"/>
    </row>
    <row r="24" spans="2:8">
      <c r="B24" s="981" t="s">
        <v>1000</v>
      </c>
      <c r="C24" s="979" t="s">
        <v>2556</v>
      </c>
      <c r="D24" s="1015">
        <f>'Cash Flow SK'!D28</f>
        <v>0</v>
      </c>
      <c r="E24" s="1015">
        <f>'Cash Flow SK'!E28</f>
        <v>0</v>
      </c>
      <c r="H24" s="1016"/>
    </row>
    <row r="25" spans="2:8">
      <c r="B25" s="981" t="s">
        <v>1001</v>
      </c>
      <c r="C25" s="979" t="s">
        <v>2557</v>
      </c>
      <c r="D25" s="1015">
        <f>'Cash Flow SK'!D29</f>
        <v>0</v>
      </c>
      <c r="E25" s="1015">
        <f>'Cash Flow SK'!E29</f>
        <v>0</v>
      </c>
      <c r="H25" s="1016"/>
    </row>
    <row r="26" spans="2:8">
      <c r="B26" s="981" t="s">
        <v>1002</v>
      </c>
      <c r="C26" s="979" t="s">
        <v>2558</v>
      </c>
      <c r="D26" s="1015">
        <f>'Cash Flow SK'!D30</f>
        <v>0</v>
      </c>
      <c r="E26" s="1015">
        <f>'Cash Flow SK'!E30</f>
        <v>0</v>
      </c>
      <c r="H26" s="1016"/>
    </row>
    <row r="27" spans="2:8" ht="36">
      <c r="B27" s="981" t="s">
        <v>1003</v>
      </c>
      <c r="C27" s="979" t="s">
        <v>2559</v>
      </c>
      <c r="D27" s="1015">
        <f>'Cash Flow SK'!D31</f>
        <v>0</v>
      </c>
      <c r="E27" s="1015">
        <f>'Cash Flow SK'!E31</f>
        <v>0</v>
      </c>
      <c r="H27" s="1016"/>
    </row>
    <row r="28" spans="2:8" ht="36" customHeight="1">
      <c r="B28" s="1013"/>
      <c r="C28" s="1017" t="s">
        <v>2560</v>
      </c>
      <c r="D28" s="1015">
        <f>'Cash Flow SK'!D32</f>
        <v>0</v>
      </c>
      <c r="E28" s="1015">
        <f>'Cash Flow SK'!E32</f>
        <v>0</v>
      </c>
      <c r="H28" s="1016"/>
    </row>
    <row r="29" spans="2:8">
      <c r="B29" s="981" t="s">
        <v>1004</v>
      </c>
      <c r="C29" s="1018" t="s">
        <v>2561</v>
      </c>
      <c r="D29" s="1015">
        <f>'Cash Flow SK'!D33</f>
        <v>0</v>
      </c>
      <c r="E29" s="1015">
        <f>'Cash Flow SK'!E33</f>
        <v>0</v>
      </c>
      <c r="H29" s="1016"/>
    </row>
    <row r="30" spans="2:8">
      <c r="B30" s="981" t="s">
        <v>1005</v>
      </c>
      <c r="C30" s="1018" t="s">
        <v>2562</v>
      </c>
      <c r="D30" s="1015">
        <f>'Cash Flow SK'!D34</f>
        <v>0</v>
      </c>
      <c r="E30" s="1015">
        <f>'Cash Flow SK'!E34</f>
        <v>0</v>
      </c>
      <c r="H30" s="1016"/>
    </row>
    <row r="31" spans="2:8">
      <c r="B31" s="981" t="s">
        <v>1006</v>
      </c>
      <c r="C31" s="1018" t="s">
        <v>2563</v>
      </c>
      <c r="D31" s="1015">
        <f>'Cash Flow SK'!D35</f>
        <v>0</v>
      </c>
      <c r="E31" s="1015">
        <f>'Cash Flow SK'!E35</f>
        <v>0</v>
      </c>
      <c r="H31" s="1016"/>
    </row>
    <row r="32" spans="2:8">
      <c r="B32" s="981" t="s">
        <v>1007</v>
      </c>
      <c r="C32" s="1018" t="s">
        <v>2564</v>
      </c>
      <c r="D32" s="1015">
        <f>'Cash Flow SK'!D36</f>
        <v>0</v>
      </c>
      <c r="E32" s="1015">
        <f>'Cash Flow SK'!E36</f>
        <v>0</v>
      </c>
      <c r="H32" s="1016"/>
    </row>
    <row r="33" spans="2:8">
      <c r="B33" s="981"/>
      <c r="C33" s="1019" t="s">
        <v>2565</v>
      </c>
      <c r="D33" s="1015">
        <f>'Cash Flow SK'!D37</f>
        <v>0</v>
      </c>
      <c r="E33" s="1015">
        <f>'Cash Flow SK'!E37</f>
        <v>0</v>
      </c>
      <c r="H33" s="1016"/>
    </row>
    <row r="34" spans="2:8" ht="36">
      <c r="B34" s="981" t="s">
        <v>1008</v>
      </c>
      <c r="C34" s="1018" t="s">
        <v>2566</v>
      </c>
      <c r="D34" s="1015">
        <f>'Cash Flow SK'!D38</f>
        <v>0</v>
      </c>
      <c r="E34" s="1015">
        <f>'Cash Flow SK'!E38</f>
        <v>0</v>
      </c>
      <c r="H34" s="1016"/>
    </row>
    <row r="35" spans="2:8">
      <c r="B35" s="981" t="s">
        <v>1009</v>
      </c>
      <c r="C35" s="1018" t="s">
        <v>2567</v>
      </c>
      <c r="D35" s="1015">
        <f>'Cash Flow SK'!D39</f>
        <v>0</v>
      </c>
      <c r="E35" s="1015">
        <f>'Cash Flow SK'!E39</f>
        <v>0</v>
      </c>
      <c r="H35" s="1016"/>
    </row>
    <row r="36" spans="2:8">
      <c r="B36" s="981" t="s">
        <v>1010</v>
      </c>
      <c r="C36" s="1018" t="s">
        <v>2568</v>
      </c>
      <c r="D36" s="1015">
        <f>'Cash Flow SK'!D40</f>
        <v>0</v>
      </c>
      <c r="E36" s="1015">
        <f>'Cash Flow SK'!E40</f>
        <v>0</v>
      </c>
      <c r="H36" s="1016"/>
    </row>
    <row r="37" spans="2:8">
      <c r="B37" s="990" t="s">
        <v>523</v>
      </c>
      <c r="C37" s="1017" t="s">
        <v>2569</v>
      </c>
      <c r="D37" s="1012">
        <f>'Cash Flow SK'!D41</f>
        <v>0</v>
      </c>
      <c r="E37" s="1012">
        <f>'Cash Flow SK'!E41</f>
        <v>0</v>
      </c>
      <c r="H37" s="1020"/>
    </row>
    <row r="38" spans="2:8">
      <c r="B38" s="985"/>
      <c r="C38" s="1021"/>
      <c r="D38" s="1015">
        <f>'Cash Flow SK'!D42</f>
        <v>0</v>
      </c>
      <c r="E38" s="1015">
        <f>'Cash Flow SK'!E42</f>
        <v>0</v>
      </c>
      <c r="H38" s="1020"/>
    </row>
    <row r="39" spans="2:8" s="998" customFormat="1">
      <c r="C39" s="1022" t="s">
        <v>2570</v>
      </c>
      <c r="D39" s="1015">
        <f>'Cash Flow SK'!D43</f>
        <v>0</v>
      </c>
      <c r="E39" s="1015">
        <f>'Cash Flow SK'!E43</f>
        <v>0</v>
      </c>
      <c r="H39" s="1020"/>
    </row>
    <row r="40" spans="2:8">
      <c r="B40" s="986" t="s">
        <v>833</v>
      </c>
      <c r="C40" s="989" t="s">
        <v>2571</v>
      </c>
      <c r="D40" s="1015">
        <f>'Cash Flow SK'!D44</f>
        <v>0</v>
      </c>
      <c r="E40" s="1015">
        <f>'Cash Flow SK'!E44</f>
        <v>0</v>
      </c>
      <c r="H40" s="1016"/>
    </row>
    <row r="41" spans="2:8">
      <c r="B41" s="986" t="s">
        <v>1011</v>
      </c>
      <c r="C41" s="989" t="s">
        <v>2572</v>
      </c>
      <c r="D41" s="1015">
        <f>'Cash Flow SK'!D45</f>
        <v>0</v>
      </c>
      <c r="E41" s="1015">
        <f>'Cash Flow SK'!E45</f>
        <v>0</v>
      </c>
      <c r="H41" s="1016"/>
    </row>
    <row r="42" spans="2:8" ht="54">
      <c r="B42" s="986" t="s">
        <v>1012</v>
      </c>
      <c r="C42" s="989" t="s">
        <v>2573</v>
      </c>
      <c r="D42" s="1015">
        <f>'Cash Flow SK'!D46</f>
        <v>0</v>
      </c>
      <c r="E42" s="1015">
        <f>'Cash Flow SK'!E46</f>
        <v>0</v>
      </c>
      <c r="H42" s="1016"/>
    </row>
    <row r="43" spans="2:8">
      <c r="B43" s="986" t="s">
        <v>1013</v>
      </c>
      <c r="C43" s="989" t="s">
        <v>2574</v>
      </c>
      <c r="D43" s="1015">
        <f>'Cash Flow SK'!D47</f>
        <v>0</v>
      </c>
      <c r="E43" s="1015">
        <f>'Cash Flow SK'!E47</f>
        <v>0</v>
      </c>
      <c r="H43" s="1016"/>
    </row>
    <row r="44" spans="2:8">
      <c r="B44" s="986" t="s">
        <v>1014</v>
      </c>
      <c r="C44" s="989" t="s">
        <v>2575</v>
      </c>
      <c r="D44" s="1015">
        <f>'Cash Flow SK'!D48</f>
        <v>0</v>
      </c>
      <c r="E44" s="1015">
        <f>'Cash Flow SK'!E48</f>
        <v>0</v>
      </c>
      <c r="H44" s="1016"/>
    </row>
    <row r="45" spans="2:8" ht="54">
      <c r="B45" s="986" t="s">
        <v>1015</v>
      </c>
      <c r="C45" s="989" t="s">
        <v>2576</v>
      </c>
      <c r="D45" s="1015">
        <f>'Cash Flow SK'!D49</f>
        <v>0</v>
      </c>
      <c r="E45" s="1015">
        <f>'Cash Flow SK'!E49</f>
        <v>0</v>
      </c>
      <c r="H45" s="1016"/>
    </row>
    <row r="46" spans="2:8" ht="36">
      <c r="B46" s="986" t="s">
        <v>1016</v>
      </c>
      <c r="C46" s="989" t="s">
        <v>2577</v>
      </c>
      <c r="D46" s="1015">
        <f>'Cash Flow SK'!D50</f>
        <v>0</v>
      </c>
      <c r="E46" s="1015">
        <f>'Cash Flow SK'!E50</f>
        <v>0</v>
      </c>
      <c r="H46" s="1016"/>
    </row>
    <row r="47" spans="2:8" ht="36">
      <c r="B47" s="986" t="s">
        <v>2578</v>
      </c>
      <c r="C47" s="989" t="s">
        <v>2579</v>
      </c>
      <c r="D47" s="1015">
        <f>'Cash Flow SK'!D51</f>
        <v>0</v>
      </c>
      <c r="E47" s="1015">
        <f>'Cash Flow SK'!E51</f>
        <v>0</v>
      </c>
      <c r="H47" s="1016"/>
    </row>
    <row r="48" spans="2:8" ht="36">
      <c r="B48" s="986" t="s">
        <v>1018</v>
      </c>
      <c r="C48" s="989" t="s">
        <v>2580</v>
      </c>
      <c r="D48" s="1015">
        <f>'Cash Flow SK'!D52</f>
        <v>0</v>
      </c>
      <c r="E48" s="1015">
        <f>'Cash Flow SK'!E52</f>
        <v>0</v>
      </c>
      <c r="H48" s="1016"/>
    </row>
    <row r="49" spans="2:8">
      <c r="B49" s="986" t="s">
        <v>1019</v>
      </c>
      <c r="C49" s="989" t="s">
        <v>2633</v>
      </c>
      <c r="D49" s="1015">
        <f>'Cash Flow SK'!D53</f>
        <v>0</v>
      </c>
      <c r="E49" s="1015">
        <f>'Cash Flow SK'!E53</f>
        <v>0</v>
      </c>
      <c r="H49" s="1016"/>
    </row>
    <row r="50" spans="2:8" ht="36">
      <c r="B50" s="986" t="s">
        <v>2581</v>
      </c>
      <c r="C50" s="989" t="s">
        <v>2582</v>
      </c>
      <c r="D50" s="1015">
        <f>'Cash Flow SK'!D54</f>
        <v>0</v>
      </c>
      <c r="E50" s="1015">
        <f>'Cash Flow SK'!E54</f>
        <v>0</v>
      </c>
      <c r="H50" s="1016"/>
    </row>
    <row r="51" spans="2:8">
      <c r="B51" s="986" t="s">
        <v>1021</v>
      </c>
      <c r="C51" s="989" t="s">
        <v>2583</v>
      </c>
      <c r="D51" s="1015">
        <f>'Cash Flow SK'!D55</f>
        <v>0</v>
      </c>
      <c r="E51" s="1015">
        <f>'Cash Flow SK'!E55</f>
        <v>0</v>
      </c>
      <c r="H51" s="1016"/>
    </row>
    <row r="52" spans="2:8" ht="36">
      <c r="B52" s="986" t="s">
        <v>1022</v>
      </c>
      <c r="C52" s="989" t="s">
        <v>2584</v>
      </c>
      <c r="D52" s="1015">
        <f>'Cash Flow SK'!D56</f>
        <v>0</v>
      </c>
      <c r="E52" s="1015">
        <f>'Cash Flow SK'!E56</f>
        <v>0</v>
      </c>
      <c r="H52" s="1016"/>
    </row>
    <row r="53" spans="2:8" ht="36">
      <c r="B53" s="986" t="s">
        <v>1023</v>
      </c>
      <c r="C53" s="989" t="s">
        <v>2585</v>
      </c>
      <c r="D53" s="1015">
        <f>'Cash Flow SK'!D57</f>
        <v>0</v>
      </c>
      <c r="E53" s="1015">
        <f>'Cash Flow SK'!E57</f>
        <v>0</v>
      </c>
      <c r="H53" s="1016"/>
    </row>
    <row r="54" spans="2:8" ht="36">
      <c r="B54" s="986" t="s">
        <v>1024</v>
      </c>
      <c r="C54" s="989" t="s">
        <v>2586</v>
      </c>
      <c r="D54" s="1015">
        <f>'Cash Flow SK'!D58</f>
        <v>0</v>
      </c>
      <c r="E54" s="1015">
        <f>'Cash Flow SK'!E58</f>
        <v>0</v>
      </c>
      <c r="H54" s="1016"/>
    </row>
    <row r="55" spans="2:8">
      <c r="B55" s="986" t="s">
        <v>1025</v>
      </c>
      <c r="C55" s="989" t="s">
        <v>2587</v>
      </c>
      <c r="D55" s="1015">
        <f>'Cash Flow SK'!D59</f>
        <v>0</v>
      </c>
      <c r="E55" s="1015">
        <f>'Cash Flow SK'!E59</f>
        <v>0</v>
      </c>
      <c r="H55" s="1016"/>
    </row>
    <row r="56" spans="2:8">
      <c r="B56" s="986" t="s">
        <v>1026</v>
      </c>
      <c r="C56" s="989" t="s">
        <v>2588</v>
      </c>
      <c r="D56" s="1015">
        <f>'Cash Flow SK'!D60</f>
        <v>0</v>
      </c>
      <c r="E56" s="1015">
        <f>'Cash Flow SK'!E60</f>
        <v>0</v>
      </c>
      <c r="H56" s="1016"/>
    </row>
    <row r="57" spans="2:8">
      <c r="B57" s="986" t="s">
        <v>1027</v>
      </c>
      <c r="C57" s="989" t="s">
        <v>2589</v>
      </c>
      <c r="D57" s="1015">
        <f>'Cash Flow SK'!D61</f>
        <v>0</v>
      </c>
      <c r="E57" s="1015">
        <f>'Cash Flow SK'!E61</f>
        <v>0</v>
      </c>
      <c r="H57" s="1016"/>
    </row>
    <row r="58" spans="2:8">
      <c r="B58" s="986" t="s">
        <v>1028</v>
      </c>
      <c r="C58" s="989" t="s">
        <v>2590</v>
      </c>
      <c r="D58" s="1015">
        <f>'Cash Flow SK'!D62</f>
        <v>0</v>
      </c>
      <c r="E58" s="1015">
        <f>'Cash Flow SK'!E62</f>
        <v>0</v>
      </c>
      <c r="H58" s="1016"/>
    </row>
    <row r="59" spans="2:8">
      <c r="B59" s="986" t="s">
        <v>2475</v>
      </c>
      <c r="C59" s="989" t="s">
        <v>2591</v>
      </c>
      <c r="D59" s="1015">
        <f>'Cash Flow SK'!D63</f>
        <v>0</v>
      </c>
      <c r="E59" s="1015">
        <f>'Cash Flow SK'!E63</f>
        <v>0</v>
      </c>
      <c r="H59" s="1016"/>
    </row>
    <row r="60" spans="2:8" s="998" customFormat="1">
      <c r="B60" s="990" t="s">
        <v>594</v>
      </c>
      <c r="C60" s="1017" t="s">
        <v>2592</v>
      </c>
      <c r="D60" s="1012">
        <f>'Cash Flow SK'!D64</f>
        <v>0</v>
      </c>
      <c r="E60" s="1012">
        <f>'Cash Flow SK'!E64</f>
        <v>0</v>
      </c>
      <c r="H60" s="1020"/>
    </row>
    <row r="61" spans="2:8" s="1023" customFormat="1">
      <c r="B61" s="985"/>
      <c r="C61" s="1021"/>
      <c r="D61" s="1015">
        <f>'Cash Flow SK'!D65</f>
        <v>0</v>
      </c>
      <c r="E61" s="1015">
        <f>'Cash Flow SK'!E65</f>
        <v>0</v>
      </c>
      <c r="H61" s="1020"/>
    </row>
    <row r="62" spans="2:8" s="998" customFormat="1">
      <c r="B62" s="1022" t="s">
        <v>2593</v>
      </c>
      <c r="C62" s="1024"/>
      <c r="D62" s="1015">
        <f>'Cash Flow SK'!D66</f>
        <v>0</v>
      </c>
      <c r="E62" s="1015">
        <f>'Cash Flow SK'!E66</f>
        <v>0</v>
      </c>
      <c r="H62" s="1020"/>
    </row>
    <row r="63" spans="2:8">
      <c r="B63" s="1013" t="s">
        <v>666</v>
      </c>
      <c r="C63" s="1014" t="s">
        <v>2594</v>
      </c>
      <c r="D63" s="1015">
        <f>'Cash Flow SK'!D67</f>
        <v>0</v>
      </c>
      <c r="E63" s="1015">
        <f>'Cash Flow SK'!E67</f>
        <v>0</v>
      </c>
      <c r="H63" s="1016"/>
    </row>
    <row r="64" spans="2:8">
      <c r="B64" s="986" t="s">
        <v>1029</v>
      </c>
      <c r="C64" s="1014" t="s">
        <v>2595</v>
      </c>
      <c r="D64" s="1015">
        <f>'Cash Flow SK'!D68</f>
        <v>0</v>
      </c>
      <c r="E64" s="1015">
        <f>'Cash Flow SK'!E68</f>
        <v>0</v>
      </c>
      <c r="H64" s="1016"/>
    </row>
    <row r="65" spans="2:8">
      <c r="B65" s="986" t="s">
        <v>1030</v>
      </c>
      <c r="C65" s="1014" t="s">
        <v>2596</v>
      </c>
      <c r="D65" s="1015">
        <f>'Cash Flow SK'!D69</f>
        <v>0</v>
      </c>
      <c r="E65" s="1015">
        <f>'Cash Flow SK'!E69</f>
        <v>0</v>
      </c>
      <c r="H65" s="1016"/>
    </row>
    <row r="66" spans="2:8">
      <c r="B66" s="986" t="s">
        <v>1031</v>
      </c>
      <c r="C66" s="1014" t="s">
        <v>2597</v>
      </c>
      <c r="D66" s="1015">
        <f>'Cash Flow SK'!D70</f>
        <v>0</v>
      </c>
      <c r="E66" s="1015">
        <f>'Cash Flow SK'!E70</f>
        <v>0</v>
      </c>
      <c r="H66" s="1016"/>
    </row>
    <row r="67" spans="2:8">
      <c r="B67" s="986" t="s">
        <v>1032</v>
      </c>
      <c r="C67" s="1014" t="s">
        <v>2598</v>
      </c>
      <c r="D67" s="1015">
        <f>'Cash Flow SK'!D71</f>
        <v>0</v>
      </c>
      <c r="E67" s="1015">
        <f>'Cash Flow SK'!E71</f>
        <v>0</v>
      </c>
      <c r="H67" s="1016"/>
    </row>
    <row r="68" spans="2:8">
      <c r="B68" s="986" t="s">
        <v>2599</v>
      </c>
      <c r="C68" s="1014" t="s">
        <v>2600</v>
      </c>
      <c r="D68" s="1015">
        <f>'Cash Flow SK'!D72</f>
        <v>0</v>
      </c>
      <c r="E68" s="1015">
        <f>'Cash Flow SK'!E72</f>
        <v>0</v>
      </c>
      <c r="H68" s="1016"/>
    </row>
    <row r="69" spans="2:8">
      <c r="B69" s="986" t="s">
        <v>1034</v>
      </c>
      <c r="C69" s="1014" t="s">
        <v>2601</v>
      </c>
      <c r="D69" s="1015">
        <f>'Cash Flow SK'!D73</f>
        <v>0</v>
      </c>
      <c r="E69" s="1015">
        <f>'Cash Flow SK'!E73</f>
        <v>0</v>
      </c>
      <c r="H69" s="1016"/>
    </row>
    <row r="70" spans="2:8">
      <c r="B70" s="986" t="s">
        <v>1035</v>
      </c>
      <c r="C70" s="1014" t="s">
        <v>2602</v>
      </c>
      <c r="D70" s="1015">
        <f>'Cash Flow SK'!D74</f>
        <v>0</v>
      </c>
      <c r="E70" s="1015">
        <f>'Cash Flow SK'!E74</f>
        <v>0</v>
      </c>
      <c r="H70" s="1016"/>
    </row>
    <row r="71" spans="2:8">
      <c r="B71" s="986" t="s">
        <v>1036</v>
      </c>
      <c r="C71" s="1014" t="s">
        <v>2603</v>
      </c>
      <c r="D71" s="1015">
        <f>'Cash Flow SK'!D75</f>
        <v>0</v>
      </c>
      <c r="E71" s="1015">
        <f>'Cash Flow SK'!E75</f>
        <v>0</v>
      </c>
      <c r="H71" s="1016"/>
    </row>
    <row r="72" spans="2:8">
      <c r="B72" s="1013" t="s">
        <v>1037</v>
      </c>
      <c r="C72" s="1014" t="s">
        <v>2604</v>
      </c>
      <c r="D72" s="1015">
        <f>'Cash Flow SK'!D76</f>
        <v>0</v>
      </c>
      <c r="E72" s="1015">
        <f>'Cash Flow SK'!E76</f>
        <v>0</v>
      </c>
      <c r="H72" s="1016"/>
    </row>
    <row r="73" spans="2:8">
      <c r="B73" s="986" t="s">
        <v>1038</v>
      </c>
      <c r="C73" s="1014" t="s">
        <v>2605</v>
      </c>
      <c r="D73" s="1015">
        <f>'Cash Flow SK'!D77</f>
        <v>0</v>
      </c>
      <c r="E73" s="1015">
        <f>'Cash Flow SK'!E77</f>
        <v>0</v>
      </c>
      <c r="H73" s="1016"/>
    </row>
    <row r="74" spans="2:8">
      <c r="B74" s="986" t="s">
        <v>1039</v>
      </c>
      <c r="C74" s="1014" t="s">
        <v>2606</v>
      </c>
      <c r="D74" s="1015">
        <f>'Cash Flow SK'!D78</f>
        <v>0</v>
      </c>
      <c r="E74" s="1015">
        <f>'Cash Flow SK'!E78</f>
        <v>0</v>
      </c>
      <c r="H74" s="1016"/>
    </row>
    <row r="75" spans="2:8">
      <c r="B75" s="986" t="s">
        <v>1040</v>
      </c>
      <c r="C75" s="989" t="s">
        <v>2607</v>
      </c>
      <c r="D75" s="1015">
        <f>'Cash Flow SK'!D79</f>
        <v>0</v>
      </c>
      <c r="E75" s="1015">
        <f>'Cash Flow SK'!E79</f>
        <v>0</v>
      </c>
      <c r="H75" s="1016"/>
    </row>
    <row r="76" spans="2:8">
      <c r="B76" s="986" t="s">
        <v>1041</v>
      </c>
      <c r="C76" s="1014" t="s">
        <v>2608</v>
      </c>
      <c r="D76" s="1015">
        <f>'Cash Flow SK'!D80</f>
        <v>0</v>
      </c>
      <c r="E76" s="1015">
        <f>'Cash Flow SK'!E80</f>
        <v>0</v>
      </c>
      <c r="H76" s="1016"/>
    </row>
    <row r="77" spans="2:8">
      <c r="B77" s="986" t="s">
        <v>1042</v>
      </c>
      <c r="C77" s="989" t="s">
        <v>2609</v>
      </c>
      <c r="D77" s="1015">
        <f>'Cash Flow SK'!D81</f>
        <v>0</v>
      </c>
      <c r="E77" s="1015">
        <f>'Cash Flow SK'!E81</f>
        <v>0</v>
      </c>
      <c r="H77" s="1016"/>
    </row>
    <row r="78" spans="2:8">
      <c r="B78" s="986" t="s">
        <v>1043</v>
      </c>
      <c r="C78" s="989" t="s">
        <v>2610</v>
      </c>
      <c r="D78" s="1015">
        <f>'Cash Flow SK'!D82</f>
        <v>0</v>
      </c>
      <c r="E78" s="1015">
        <f>'Cash Flow SK'!E82</f>
        <v>0</v>
      </c>
      <c r="H78" s="1016"/>
    </row>
    <row r="79" spans="2:8">
      <c r="B79" s="986" t="s">
        <v>1044</v>
      </c>
      <c r="C79" s="989" t="s">
        <v>2611</v>
      </c>
      <c r="D79" s="1015">
        <f>'Cash Flow SK'!D83</f>
        <v>0</v>
      </c>
      <c r="E79" s="1015">
        <f>'Cash Flow SK'!E83</f>
        <v>0</v>
      </c>
      <c r="H79" s="1016"/>
    </row>
    <row r="80" spans="2:8" ht="36">
      <c r="B80" s="986" t="s">
        <v>1045</v>
      </c>
      <c r="C80" s="989" t="s">
        <v>2612</v>
      </c>
      <c r="D80" s="1015">
        <f>'Cash Flow SK'!D84</f>
        <v>0</v>
      </c>
      <c r="E80" s="1015">
        <f>'Cash Flow SK'!E84</f>
        <v>0</v>
      </c>
      <c r="H80" s="1016"/>
    </row>
    <row r="81" spans="2:8" ht="54">
      <c r="B81" s="986" t="s">
        <v>1046</v>
      </c>
      <c r="C81" s="989" t="s">
        <v>2613</v>
      </c>
      <c r="D81" s="1015">
        <f>'Cash Flow SK'!D85</f>
        <v>0</v>
      </c>
      <c r="E81" s="1015">
        <f>'Cash Flow SK'!E85</f>
        <v>0</v>
      </c>
      <c r="H81" s="1016"/>
    </row>
    <row r="82" spans="2:8" ht="54">
      <c r="B82" s="986" t="s">
        <v>2498</v>
      </c>
      <c r="C82" s="989" t="s">
        <v>2614</v>
      </c>
      <c r="D82" s="1015">
        <f>'Cash Flow SK'!D86</f>
        <v>0</v>
      </c>
      <c r="E82" s="1015">
        <f>'Cash Flow SK'!E86</f>
        <v>0</v>
      </c>
      <c r="H82" s="1016"/>
    </row>
    <row r="83" spans="2:8">
      <c r="B83" s="986" t="s">
        <v>1047</v>
      </c>
      <c r="C83" s="989" t="s">
        <v>2615</v>
      </c>
      <c r="D83" s="1015">
        <f>'Cash Flow SK'!D87</f>
        <v>0</v>
      </c>
      <c r="E83" s="1015">
        <f>'Cash Flow SK'!E87</f>
        <v>0</v>
      </c>
      <c r="H83" s="1016"/>
    </row>
    <row r="84" spans="2:8">
      <c r="B84" s="986" t="s">
        <v>1048</v>
      </c>
      <c r="C84" s="989" t="s">
        <v>2616</v>
      </c>
      <c r="D84" s="1015">
        <f>'Cash Flow SK'!D88</f>
        <v>0</v>
      </c>
      <c r="E84" s="1015">
        <f>'Cash Flow SK'!E88</f>
        <v>0</v>
      </c>
      <c r="H84" s="1016"/>
    </row>
    <row r="85" spans="2:8" ht="36">
      <c r="B85" s="986" t="s">
        <v>1049</v>
      </c>
      <c r="C85" s="989" t="s">
        <v>2617</v>
      </c>
      <c r="D85" s="1015">
        <f>'Cash Flow SK'!D89</f>
        <v>0</v>
      </c>
      <c r="E85" s="1015">
        <f>'Cash Flow SK'!E89</f>
        <v>0</v>
      </c>
      <c r="H85" s="1016"/>
    </row>
    <row r="86" spans="2:8" ht="36">
      <c r="B86" s="986" t="s">
        <v>1050</v>
      </c>
      <c r="C86" s="989" t="s">
        <v>2618</v>
      </c>
      <c r="D86" s="1015">
        <f>'Cash Flow SK'!D90</f>
        <v>0</v>
      </c>
      <c r="E86" s="1015">
        <f>'Cash Flow SK'!E90</f>
        <v>0</v>
      </c>
      <c r="H86" s="1016"/>
    </row>
    <row r="87" spans="2:8">
      <c r="B87" s="986" t="s">
        <v>1051</v>
      </c>
      <c r="C87" s="989" t="s">
        <v>2619</v>
      </c>
      <c r="D87" s="1015">
        <f>'Cash Flow SK'!D91</f>
        <v>0</v>
      </c>
      <c r="E87" s="1015">
        <f>'Cash Flow SK'!E91</f>
        <v>0</v>
      </c>
      <c r="H87" s="1016"/>
    </row>
    <row r="88" spans="2:8">
      <c r="B88" s="986" t="s">
        <v>1052</v>
      </c>
      <c r="C88" s="989" t="s">
        <v>2620</v>
      </c>
      <c r="D88" s="1015">
        <f>'Cash Flow SK'!D92</f>
        <v>0</v>
      </c>
      <c r="E88" s="1015">
        <f>'Cash Flow SK'!E92</f>
        <v>0</v>
      </c>
      <c r="H88" s="1016"/>
    </row>
    <row r="89" spans="2:8">
      <c r="B89" s="986" t="s">
        <v>1053</v>
      </c>
      <c r="C89" s="989" t="s">
        <v>2621</v>
      </c>
      <c r="D89" s="1015">
        <f>'Cash Flow SK'!D93</f>
        <v>0</v>
      </c>
      <c r="E89" s="1015">
        <f>'Cash Flow SK'!E93</f>
        <v>0</v>
      </c>
      <c r="H89" s="1016"/>
    </row>
    <row r="90" spans="2:8" s="998" customFormat="1">
      <c r="B90" s="990" t="s">
        <v>663</v>
      </c>
      <c r="C90" s="994" t="s">
        <v>2622</v>
      </c>
      <c r="D90" s="1012">
        <f>D63+D72+SUM(D83:D89)</f>
        <v>0</v>
      </c>
      <c r="E90" s="1012">
        <f>E63+E72+SUM(E83:E89)</f>
        <v>0</v>
      </c>
      <c r="H90" s="1020"/>
    </row>
    <row r="91" spans="2:8" s="1009" customFormat="1">
      <c r="B91" s="985"/>
      <c r="C91" s="991"/>
      <c r="D91" s="1015"/>
      <c r="E91" s="1015"/>
      <c r="H91" s="1020"/>
    </row>
    <row r="92" spans="2:8" s="998" customFormat="1">
      <c r="B92" s="985" t="s">
        <v>853</v>
      </c>
      <c r="C92" s="994" t="s">
        <v>2623</v>
      </c>
      <c r="D92" s="1012">
        <f>'Cash Flow SK'!D96</f>
        <v>0</v>
      </c>
      <c r="E92" s="1012">
        <f>'Cash Flow SK'!E96</f>
        <v>0</v>
      </c>
      <c r="H92" s="1020"/>
    </row>
    <row r="93" spans="2:8">
      <c r="B93" s="990" t="s">
        <v>856</v>
      </c>
      <c r="C93" s="994" t="s">
        <v>2624</v>
      </c>
      <c r="D93" s="1012">
        <f>'Cash Flow SK'!D97</f>
        <v>0</v>
      </c>
      <c r="E93" s="1012">
        <f>'Cash Flow SK'!E97</f>
        <v>0</v>
      </c>
      <c r="H93" s="1020"/>
    </row>
    <row r="94" spans="2:8" ht="36">
      <c r="B94" s="990" t="s">
        <v>862</v>
      </c>
      <c r="C94" s="994" t="s">
        <v>2625</v>
      </c>
      <c r="D94" s="1012">
        <f>'Cash Flow SK'!D98</f>
        <v>0</v>
      </c>
      <c r="E94" s="1012">
        <f>'Cash Flow SK'!E98</f>
        <v>0</v>
      </c>
      <c r="H94" s="1020"/>
    </row>
    <row r="95" spans="2:8" ht="36">
      <c r="B95" s="990" t="s">
        <v>865</v>
      </c>
      <c r="C95" s="994" t="s">
        <v>2626</v>
      </c>
      <c r="D95" s="1012">
        <f>'Cash Flow SK'!D99</f>
        <v>0</v>
      </c>
      <c r="E95" s="1012">
        <f>'Cash Flow SK'!E99</f>
        <v>0</v>
      </c>
      <c r="H95" s="1020"/>
    </row>
    <row r="96" spans="2:8" s="998" customFormat="1" ht="36">
      <c r="B96" s="990" t="s">
        <v>871</v>
      </c>
      <c r="C96" s="996" t="s">
        <v>2627</v>
      </c>
      <c r="D96" s="1012">
        <f>'Cash Flow SK'!D100</f>
        <v>0</v>
      </c>
      <c r="E96" s="1012">
        <f>'Cash Flow SK'!E100</f>
        <v>0</v>
      </c>
      <c r="H96" s="1020"/>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cols>
    <col min="1" max="13" width="2.5703125" style="1332" customWidth="1"/>
    <col min="14" max="14" width="3" style="1332" customWidth="1"/>
    <col min="15" max="15" width="2.5703125" style="1332" customWidth="1"/>
    <col min="16" max="16" width="3.5703125" style="1332" customWidth="1"/>
    <col min="17" max="17" width="4.7109375" style="1332" customWidth="1"/>
    <col min="18" max="36" width="2.5703125" style="1332" customWidth="1"/>
    <col min="37" max="37" width="2.85546875" style="1332" customWidth="1"/>
    <col min="38" max="38" width="1.85546875" style="1332" customWidth="1"/>
    <col min="39" max="45" width="2.5703125" style="1332" customWidth="1"/>
    <col min="46" max="46" width="7.7109375" style="1332" customWidth="1"/>
    <col min="47" max="61" width="2.5703125" style="1332" customWidth="1"/>
    <col min="62" max="16384" width="9.140625" style="1332"/>
  </cols>
  <sheetData>
    <row r="1" spans="1:37" s="508" customFormat="1" ht="9.75">
      <c r="C1" s="509" t="s">
        <v>2643</v>
      </c>
    </row>
    <row r="2" spans="1:37" s="405" customFormat="1" ht="21" customHeight="1">
      <c r="C2" s="507" t="s">
        <v>2644</v>
      </c>
      <c r="D2" s="506"/>
      <c r="E2" s="506"/>
      <c r="F2" s="506"/>
      <c r="G2" s="506"/>
      <c r="H2" s="506"/>
      <c r="I2" s="506"/>
      <c r="J2" s="505"/>
      <c r="P2" s="504" t="s">
        <v>3011</v>
      </c>
    </row>
    <row r="3" spans="1:37" ht="13.5" thickBot="1">
      <c r="O3" s="1392" t="s">
        <v>3012</v>
      </c>
      <c r="P3" s="1393"/>
      <c r="Q3" s="1368"/>
      <c r="R3" s="1368"/>
      <c r="S3" s="1368"/>
      <c r="T3" s="1368"/>
      <c r="U3" s="1368"/>
      <c r="V3" s="1368"/>
      <c r="W3" s="1368"/>
      <c r="X3" s="1368"/>
    </row>
    <row r="4" spans="1:37" ht="28.5" customHeight="1" thickBot="1">
      <c r="M4" s="1364" t="s">
        <v>1606</v>
      </c>
      <c r="N4" s="1366"/>
      <c r="O4" s="1366"/>
      <c r="P4" s="1366"/>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53" t="str">
        <f>+MID('Input data'!$B$14,4,1)</f>
        <v>4</v>
      </c>
    </row>
    <row r="5" spans="1:37" ht="6" customHeight="1" thickBot="1"/>
    <row r="6" spans="1:37" s="495" customFormat="1" ht="14.25" customHeight="1">
      <c r="A6" s="498" t="s">
        <v>1608</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495" customFormat="1" ht="14.25" customHeight="1">
      <c r="A7" s="867" t="s">
        <v>1609</v>
      </c>
      <c r="B7" s="868"/>
      <c r="C7" s="868"/>
      <c r="D7" s="868"/>
      <c r="E7" s="868"/>
      <c r="F7" s="868"/>
      <c r="G7" s="868"/>
      <c r="H7" s="868"/>
      <c r="I7" s="868"/>
      <c r="J7" s="868"/>
      <c r="K7" s="868"/>
      <c r="L7" s="868"/>
      <c r="M7" s="868"/>
      <c r="N7" s="868"/>
      <c r="O7" s="868"/>
      <c r="P7" s="868"/>
      <c r="Q7" s="868"/>
      <c r="R7" s="868"/>
      <c r="S7" s="868"/>
      <c r="T7" s="868"/>
      <c r="U7" s="868"/>
      <c r="V7" s="868"/>
      <c r="W7" s="868"/>
      <c r="X7" s="868"/>
      <c r="Y7" s="868"/>
      <c r="Z7" s="868"/>
      <c r="AA7" s="868"/>
      <c r="AB7" s="868"/>
      <c r="AC7" s="868"/>
      <c r="AD7" s="868"/>
      <c r="AE7" s="868"/>
      <c r="AF7" s="868"/>
      <c r="AG7" s="868"/>
      <c r="AH7" s="868"/>
      <c r="AI7" s="868"/>
      <c r="AJ7" s="868"/>
      <c r="AK7" s="869"/>
    </row>
    <row r="8" spans="1:37" s="399" customFormat="1" ht="15" customHeight="1">
      <c r="A8" s="870" t="s">
        <v>1610</v>
      </c>
      <c r="B8" s="410"/>
      <c r="C8" s="410"/>
      <c r="D8" s="410"/>
      <c r="E8" s="410"/>
      <c r="F8" s="410"/>
      <c r="G8" s="410"/>
      <c r="H8" s="410"/>
      <c r="I8" s="410"/>
      <c r="J8" s="410"/>
      <c r="K8" s="410"/>
      <c r="L8" s="410"/>
      <c r="M8" s="410"/>
      <c r="N8" s="410"/>
      <c r="O8" s="410"/>
      <c r="P8" s="410"/>
      <c r="Q8" s="410"/>
      <c r="R8" s="410"/>
      <c r="S8" s="494"/>
      <c r="T8" s="410"/>
      <c r="U8" s="410"/>
      <c r="V8" s="410"/>
      <c r="W8" s="410"/>
      <c r="X8" s="410"/>
      <c r="Y8" s="410"/>
      <c r="Z8" s="410"/>
      <c r="AA8" s="410"/>
      <c r="AB8" s="410"/>
      <c r="AC8" s="410"/>
      <c r="AD8" s="410"/>
      <c r="AE8" s="410"/>
      <c r="AF8" s="410"/>
      <c r="AG8" s="410"/>
      <c r="AH8" s="410"/>
      <c r="AI8" s="410"/>
      <c r="AJ8" s="410"/>
      <c r="AK8" s="494"/>
    </row>
    <row r="9" spans="1:37" s="490" customFormat="1" ht="18" customHeight="1" thickBot="1">
      <c r="A9" s="493" t="s">
        <v>1067</v>
      </c>
      <c r="B9" s="492"/>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1"/>
    </row>
    <row r="10" spans="1:37" s="470" customFormat="1" ht="3.75" customHeight="1" thickBot="1"/>
    <row r="11" spans="1:37" s="470" customFormat="1" ht="14.25" customHeight="1">
      <c r="A11" s="472" t="s">
        <v>1612</v>
      </c>
      <c r="B11" s="471"/>
      <c r="C11" s="471"/>
      <c r="D11" s="471"/>
      <c r="E11" s="471"/>
      <c r="F11" s="471"/>
      <c r="G11" s="471"/>
      <c r="H11" s="471"/>
      <c r="I11" s="415"/>
      <c r="J11" s="414"/>
      <c r="K11" s="488" t="s">
        <v>1613</v>
      </c>
      <c r="L11" s="471"/>
      <c r="M11" s="489"/>
      <c r="N11" s="489"/>
      <c r="O11" s="489"/>
      <c r="P11" s="471"/>
      <c r="Q11" s="1370" t="s">
        <v>3014</v>
      </c>
      <c r="R11" s="1371"/>
      <c r="S11" s="1372"/>
      <c r="T11" s="1371"/>
      <c r="U11" s="1371"/>
      <c r="V11" s="1373"/>
      <c r="W11" s="1335"/>
      <c r="X11" s="471"/>
      <c r="Y11" s="471"/>
      <c r="Z11" s="471"/>
      <c r="AA11" s="471"/>
      <c r="AB11" s="471"/>
      <c r="AC11" s="471"/>
      <c r="AD11" s="488" t="s">
        <v>1614</v>
      </c>
      <c r="AE11" s="488"/>
      <c r="AF11" s="488"/>
      <c r="AG11" s="488" t="s">
        <v>1615</v>
      </c>
      <c r="AH11" s="471"/>
      <c r="AI11" s="471"/>
      <c r="AJ11" s="471"/>
      <c r="AK11" s="487"/>
    </row>
    <row r="12" spans="1:37" s="470" customFormat="1" ht="19.5" customHeight="1">
      <c r="A12" s="484" t="str">
        <f>LEFT('Input data'!C24,1)</f>
        <v>2</v>
      </c>
      <c r="B12" s="449" t="str">
        <f>MID('Input data'!$C$24,2,1)</f>
        <v>0</v>
      </c>
      <c r="C12" s="449" t="str">
        <f>MID('Input data'!$C$24,3,1)</f>
        <v>2</v>
      </c>
      <c r="D12" s="449" t="str">
        <f>MID('Input data'!$C$24,4,1)</f>
        <v>3</v>
      </c>
      <c r="E12" s="449" t="str">
        <f>MID('Input data'!$C$24,5,1)</f>
        <v>9</v>
      </c>
      <c r="F12" s="449" t="str">
        <f>MID('Input data'!$C$24,6,1)</f>
        <v>8</v>
      </c>
      <c r="G12" s="449" t="str">
        <f>MID('Input data'!$C$24,7,1)</f>
        <v>3</v>
      </c>
      <c r="H12" s="449" t="str">
        <f>MID('Input data'!$C$24,8,1)</f>
        <v>7</v>
      </c>
      <c r="I12" s="449" t="str">
        <f>MID('Input data'!$C$24,9,1)</f>
        <v>8</v>
      </c>
      <c r="J12" s="456" t="str">
        <f>MID('Input data'!$C$24,10,1)</f>
        <v>6</v>
      </c>
      <c r="K12" s="407"/>
      <c r="L12" s="473"/>
      <c r="M12" s="473"/>
      <c r="N12" s="473"/>
      <c r="O12" s="473"/>
      <c r="P12" s="473"/>
      <c r="Q12" s="473"/>
      <c r="R12" s="473"/>
      <c r="S12" s="473"/>
      <c r="T12" s="473"/>
      <c r="U12" s="473"/>
      <c r="V12" s="479"/>
      <c r="W12" s="1336" t="s">
        <v>1616</v>
      </c>
      <c r="X12" s="478"/>
      <c r="Y12" s="473"/>
      <c r="Z12" s="473"/>
      <c r="AA12" s="473"/>
      <c r="AB12" s="478" t="s">
        <v>1617</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4</v>
      </c>
      <c r="AK12" s="479"/>
    </row>
    <row r="13" spans="1:37" s="470" customFormat="1" ht="19.5" customHeight="1" thickBot="1">
      <c r="A13" s="411" t="s">
        <v>1618</v>
      </c>
      <c r="B13" s="473"/>
      <c r="C13" s="473"/>
      <c r="D13" s="473"/>
      <c r="E13" s="473"/>
      <c r="F13" s="473"/>
      <c r="G13" s="473"/>
      <c r="H13" s="407"/>
      <c r="I13" s="407"/>
      <c r="J13" s="406"/>
      <c r="K13" s="407"/>
      <c r="L13" s="486" t="str">
        <f>IF('Input data'!D7="x","x"," ")</f>
        <v xml:space="preserve"> </v>
      </c>
      <c r="M13" s="478" t="s">
        <v>1619</v>
      </c>
      <c r="N13" s="480"/>
      <c r="O13" s="480"/>
      <c r="P13" s="480"/>
      <c r="Q13" s="480"/>
      <c r="R13" s="486" t="str">
        <f>IF('Input data'!D17="x","x"," ")</f>
        <v xml:space="preserve"> </v>
      </c>
      <c r="S13" s="478" t="s">
        <v>3015</v>
      </c>
      <c r="T13" s="473"/>
      <c r="U13" s="473"/>
      <c r="V13" s="479"/>
      <c r="W13" s="485"/>
      <c r="X13" s="475"/>
      <c r="Y13" s="475"/>
      <c r="Z13" s="475"/>
      <c r="AA13" s="475"/>
      <c r="AB13" s="474" t="s">
        <v>1621</v>
      </c>
      <c r="AC13" s="475"/>
      <c r="AD13" s="447" t="str">
        <f>MID('Input data'!$B$13,1,1)</f>
        <v>1</v>
      </c>
      <c r="AE13" s="447" t="str">
        <f>MID('Input data'!$B$13,2,1)</f>
        <v>2</v>
      </c>
      <c r="AF13" s="447"/>
      <c r="AG13" s="447" t="str">
        <f>MID('Input data'!$B$14,1,1)</f>
        <v>2</v>
      </c>
      <c r="AH13" s="447" t="str">
        <f>MID('Input data'!$B$14,2,1)</f>
        <v>0</v>
      </c>
      <c r="AI13" s="447" t="str">
        <f>MID('Input data'!$B$14,3,1)</f>
        <v>1</v>
      </c>
      <c r="AJ13" s="447" t="str">
        <f>MID('Input data'!$B$14,4,1)</f>
        <v>4</v>
      </c>
      <c r="AK13" s="476"/>
    </row>
    <row r="14" spans="1:37" s="470" customFormat="1" ht="19.5" customHeight="1">
      <c r="A14" s="484" t="str">
        <f>LEFT('Input data'!C26,1)</f>
        <v>4</v>
      </c>
      <c r="B14" s="449" t="str">
        <f>MID('Input data'!$C$26,2,1)</f>
        <v>7</v>
      </c>
      <c r="C14" s="449" t="str">
        <f>MID('Input data'!$C$26,3,1)</f>
        <v>5</v>
      </c>
      <c r="D14" s="449" t="str">
        <f>MID('Input data'!$C$26,4,1)</f>
        <v>5</v>
      </c>
      <c r="E14" s="449" t="str">
        <f>MID('Input data'!$C$26,5,1)</f>
        <v>5</v>
      </c>
      <c r="F14" s="449" t="str">
        <f>MID('Input data'!$C$26,6,1)</f>
        <v>6</v>
      </c>
      <c r="G14" s="449" t="str">
        <f>MID('Input data'!$C$26,7,1)</f>
        <v>2</v>
      </c>
      <c r="H14" s="449" t="str">
        <f>MID('Input data'!$C$26,8,1)</f>
        <v>9</v>
      </c>
      <c r="I14" s="407"/>
      <c r="J14" s="406"/>
      <c r="K14" s="407"/>
      <c r="L14" s="482" t="str">
        <f>IF('Input data'!D8="x","x", "")</f>
        <v/>
      </c>
      <c r="M14" s="478" t="s">
        <v>1622</v>
      </c>
      <c r="N14" s="480"/>
      <c r="O14" s="480"/>
      <c r="P14" s="480"/>
      <c r="Q14" s="480"/>
      <c r="R14" s="483" t="str">
        <f>IF('Input data'!D18="x","x"," ")</f>
        <v xml:space="preserve"> </v>
      </c>
      <c r="S14" s="478" t="s">
        <v>3016</v>
      </c>
      <c r="T14" s="473"/>
      <c r="U14" s="473"/>
      <c r="V14" s="479"/>
      <c r="W14" s="478"/>
      <c r="X14" s="473"/>
      <c r="Y14" s="410"/>
      <c r="Z14" s="407"/>
      <c r="AA14" s="407"/>
      <c r="AB14" s="480"/>
      <c r="AC14" s="407"/>
      <c r="AD14" s="482"/>
      <c r="AE14" s="482"/>
      <c r="AF14" s="482"/>
      <c r="AG14" s="482"/>
      <c r="AH14" s="482"/>
      <c r="AI14" s="482"/>
      <c r="AJ14" s="482"/>
      <c r="AK14" s="406"/>
    </row>
    <row r="15" spans="1:37" s="470" customFormat="1" ht="19.5" customHeight="1">
      <c r="A15" s="411" t="s">
        <v>1081</v>
      </c>
      <c r="B15" s="473"/>
      <c r="C15" s="473"/>
      <c r="D15" s="473"/>
      <c r="E15" s="473"/>
      <c r="F15" s="473"/>
      <c r="G15" s="473"/>
      <c r="H15" s="473"/>
      <c r="I15" s="407"/>
      <c r="J15" s="406"/>
      <c r="K15" s="407"/>
      <c r="L15" s="486" t="str">
        <f>IF('Input data'!D9="x","x"," ")</f>
        <v xml:space="preserve"> </v>
      </c>
      <c r="M15" s="1369" t="s">
        <v>3013</v>
      </c>
      <c r="N15" s="480"/>
      <c r="O15" s="480"/>
      <c r="P15" s="480"/>
      <c r="Q15" s="480"/>
      <c r="R15" s="875" t="s">
        <v>1624</v>
      </c>
      <c r="T15" s="473"/>
      <c r="U15" s="473"/>
      <c r="V15" s="479"/>
      <c r="W15" s="478" t="s">
        <v>1625</v>
      </c>
      <c r="X15" s="473"/>
      <c r="Y15" s="410"/>
      <c r="Z15" s="407"/>
      <c r="AA15" s="407"/>
      <c r="AB15" s="478" t="s">
        <v>1617</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3</v>
      </c>
      <c r="AK15" s="406"/>
    </row>
    <row r="16" spans="1:37" s="470" customFormat="1" ht="19.5" customHeight="1" thickBot="1">
      <c r="A16" s="477" t="str">
        <f>LEFT('Input data'!$F$7,1)</f>
        <v>6</v>
      </c>
      <c r="B16" s="402" t="str">
        <f>MID('Input data'!$F$7,2,1)</f>
        <v>9</v>
      </c>
      <c r="C16" s="475" t="s">
        <v>1063</v>
      </c>
      <c r="D16" s="402" t="str">
        <f>MID('Input data'!$F$7,3,1)</f>
        <v>2</v>
      </c>
      <c r="E16" s="402" t="str">
        <f>MID('Input data'!$F$7,4,1)</f>
        <v>0</v>
      </c>
      <c r="F16" s="856" t="s">
        <v>1063</v>
      </c>
      <c r="G16" s="402" t="str">
        <f>MID('Input data'!$F$7,5,1)</f>
        <v>0</v>
      </c>
      <c r="H16" s="402"/>
      <c r="I16" s="402"/>
      <c r="J16" s="401"/>
      <c r="K16" s="402"/>
      <c r="L16" s="1054" t="str">
        <f>IF('Input data'!D10="x","x", "")</f>
        <v/>
      </c>
      <c r="M16" s="474"/>
      <c r="N16" s="1055"/>
      <c r="O16" s="1055"/>
      <c r="P16" s="402"/>
      <c r="Q16" s="402"/>
      <c r="R16" s="402"/>
      <c r="S16" s="402"/>
      <c r="T16" s="475"/>
      <c r="U16" s="475"/>
      <c r="V16" s="476"/>
      <c r="W16" s="474"/>
      <c r="X16" s="475"/>
      <c r="Y16" s="403"/>
      <c r="Z16" s="402"/>
      <c r="AA16" s="402"/>
      <c r="AB16" s="474" t="s">
        <v>1621</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3</v>
      </c>
      <c r="AK16" s="401"/>
    </row>
    <row r="17" spans="1:37" s="470" customFormat="1" ht="3.75" customHeight="1" thickBot="1">
      <c r="A17" s="473"/>
      <c r="B17" s="473"/>
      <c r="C17" s="473"/>
      <c r="D17" s="473"/>
      <c r="E17" s="473"/>
      <c r="F17" s="471"/>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row>
    <row r="18" spans="1:37" s="470" customFormat="1" ht="17.100000000000001" customHeight="1">
      <c r="A18" s="1374" t="s">
        <v>3017</v>
      </c>
      <c r="B18" s="1371"/>
      <c r="C18" s="1371"/>
      <c r="D18" s="1371"/>
      <c r="E18" s="1371"/>
      <c r="F18" s="1371"/>
      <c r="G18" s="1371"/>
      <c r="H18" s="1372"/>
      <c r="I18" s="1372"/>
      <c r="J18" s="1372"/>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7.100000000000001" customHeight="1">
      <c r="A19" s="1058"/>
      <c r="B19" s="486" t="str">
        <f>IF('Input data'!D12="x","x"," ")</f>
        <v>x</v>
      </c>
      <c r="C19" s="1369" t="s">
        <v>3018</v>
      </c>
      <c r="D19" s="1375"/>
      <c r="E19" s="1376"/>
      <c r="F19" s="1376"/>
      <c r="G19" s="1376"/>
      <c r="H19" s="407"/>
      <c r="I19" s="407"/>
      <c r="J19" s="407"/>
      <c r="K19" s="486" t="str">
        <f>IF('Input data'!D13="x","x"," ")</f>
        <v>x</v>
      </c>
      <c r="L19" s="1369" t="s">
        <v>3019</v>
      </c>
      <c r="M19" s="1377"/>
      <c r="N19" s="1377"/>
      <c r="O19" s="1377"/>
      <c r="P19" s="1377"/>
      <c r="Q19" s="1377"/>
      <c r="R19" s="1377"/>
      <c r="S19" s="1377"/>
      <c r="T19" s="1376"/>
      <c r="U19" s="1376"/>
      <c r="V19" s="1376"/>
      <c r="W19" s="1378" t="str">
        <f>IF('Input data'!D14="x","x"," ")</f>
        <v>x</v>
      </c>
      <c r="X19" s="1369" t="s">
        <v>3020</v>
      </c>
      <c r="Y19" s="1369"/>
      <c r="Z19" s="1377"/>
      <c r="AA19" s="1377"/>
      <c r="AB19" s="1377"/>
      <c r="AC19" s="1377"/>
      <c r="AD19" s="1377"/>
      <c r="AE19" s="1377"/>
      <c r="AF19" s="1377"/>
      <c r="AG19" s="1377"/>
      <c r="AH19" s="407"/>
      <c r="AI19" s="407"/>
      <c r="AJ19" s="407"/>
      <c r="AK19" s="406"/>
    </row>
    <row r="20" spans="1:37" s="470" customFormat="1" ht="17.100000000000001" customHeight="1" thickBot="1">
      <c r="A20" s="1059"/>
      <c r="B20" s="475"/>
      <c r="C20" s="1379" t="s">
        <v>3021</v>
      </c>
      <c r="D20" s="1380"/>
      <c r="E20" s="1380"/>
      <c r="F20" s="1380"/>
      <c r="G20" s="1380"/>
      <c r="H20" s="402"/>
      <c r="I20" s="402"/>
      <c r="J20" s="402"/>
      <c r="K20" s="402"/>
      <c r="L20" s="1379" t="s">
        <v>3021</v>
      </c>
      <c r="M20" s="1381"/>
      <c r="N20" s="1381"/>
      <c r="O20" s="1381"/>
      <c r="P20" s="1381"/>
      <c r="Q20" s="402"/>
      <c r="R20" s="402"/>
      <c r="S20" s="402"/>
      <c r="T20" s="475"/>
      <c r="U20" s="475"/>
      <c r="V20" s="475"/>
      <c r="W20" s="402"/>
      <c r="X20" s="1379" t="s">
        <v>3022</v>
      </c>
      <c r="Y20" s="1379"/>
      <c r="Z20" s="1381"/>
      <c r="AA20" s="1381"/>
      <c r="AB20" s="1381"/>
      <c r="AC20" s="1381"/>
      <c r="AD20" s="1381"/>
      <c r="AE20" s="1381"/>
      <c r="AF20" s="1381"/>
      <c r="AG20" s="1381"/>
      <c r="AH20" s="1381"/>
      <c r="AI20" s="402"/>
      <c r="AJ20" s="402"/>
      <c r="AK20" s="401"/>
    </row>
    <row r="21" spans="1:37" s="470" customFormat="1" ht="3.75" customHeight="1" thickBot="1">
      <c r="H21" s="400"/>
      <c r="I21" s="400"/>
      <c r="J21" s="400"/>
      <c r="K21" s="400"/>
      <c r="L21" s="400"/>
      <c r="M21" s="400"/>
      <c r="N21" s="400"/>
      <c r="O21" s="400"/>
      <c r="P21" s="400"/>
      <c r="Q21" s="400"/>
      <c r="R21" s="400"/>
      <c r="S21" s="400"/>
      <c r="W21" s="400"/>
      <c r="X21" s="400"/>
      <c r="Y21" s="400"/>
      <c r="Z21" s="400"/>
      <c r="AA21" s="400"/>
      <c r="AB21" s="400"/>
      <c r="AC21" s="400"/>
      <c r="AD21" s="400"/>
      <c r="AE21" s="400"/>
      <c r="AF21" s="400"/>
      <c r="AG21" s="400"/>
      <c r="AH21" s="400"/>
      <c r="AI21" s="400"/>
      <c r="AJ21" s="400"/>
      <c r="AK21" s="400"/>
    </row>
    <row r="22" spans="1:37" s="470" customFormat="1" ht="16.5">
      <c r="A22" s="472" t="s">
        <v>1626</v>
      </c>
      <c r="B22" s="471"/>
      <c r="C22" s="471"/>
      <c r="D22" s="471"/>
      <c r="E22" s="471"/>
      <c r="F22" s="471"/>
      <c r="G22" s="471"/>
      <c r="H22" s="415"/>
      <c r="I22" s="415"/>
      <c r="J22" s="415"/>
      <c r="K22" s="415"/>
      <c r="L22" s="415"/>
      <c r="M22" s="415"/>
      <c r="N22" s="415"/>
      <c r="O22" s="415"/>
      <c r="P22" s="415"/>
      <c r="Q22" s="415"/>
      <c r="R22" s="415"/>
      <c r="S22" s="415"/>
      <c r="T22" s="471"/>
      <c r="U22" s="471"/>
      <c r="V22" s="471"/>
      <c r="W22" s="415"/>
      <c r="X22" s="415"/>
      <c r="Y22" s="415"/>
      <c r="Z22" s="415"/>
      <c r="AA22" s="415"/>
      <c r="AB22" s="415"/>
      <c r="AC22" s="415"/>
      <c r="AD22" s="415"/>
      <c r="AE22" s="415"/>
      <c r="AF22" s="415"/>
      <c r="AG22" s="415"/>
      <c r="AH22" s="415"/>
      <c r="AI22" s="415"/>
      <c r="AJ22" s="415"/>
      <c r="AK22" s="414"/>
    </row>
    <row r="23" spans="1:37" s="470" customFormat="1" ht="19.5" customHeight="1">
      <c r="A23" s="457" t="str">
        <f>+LEFT('Input data'!$F$3,1)</f>
        <v>B</v>
      </c>
      <c r="B23" s="449" t="str">
        <f>+MID('Input data'!$F$3,2,1)</f>
        <v>e</v>
      </c>
      <c r="C23" s="449" t="str">
        <f>+MID('Input data'!$F$3,3,1)</f>
        <v>s</v>
      </c>
      <c r="D23" s="449" t="str">
        <f>+MID('Input data'!$F$3,4,1)</f>
        <v>t</v>
      </c>
      <c r="E23" s="449" t="str">
        <f>+MID('Input data'!$F$3,5,1)</f>
        <v xml:space="preserve"> </v>
      </c>
      <c r="F23" s="449" t="str">
        <f>+MID('Input data'!$F$3,6,1)</f>
        <v>F</v>
      </c>
      <c r="G23" s="449" t="str">
        <f>+MID('Input data'!$F$3,7,1)</f>
        <v>r</v>
      </c>
      <c r="H23" s="449" t="str">
        <f>+MID('Input data'!$F$3,8,1)</f>
        <v>i</v>
      </c>
      <c r="I23" s="449" t="str">
        <f>+MID('Input data'!$F$3,9,1)</f>
        <v>e</v>
      </c>
      <c r="J23" s="449" t="str">
        <f>+MID('Input data'!$F$3,10,1)</f>
        <v>n</v>
      </c>
      <c r="K23" s="449" t="str">
        <f>+MID('Input data'!$F$3,11,1)</f>
        <v>d</v>
      </c>
      <c r="L23" s="449" t="str">
        <f>+MID('Input data'!$F$3,12,1)</f>
        <v>s</v>
      </c>
      <c r="M23" s="449" t="str">
        <f>+MID('Input data'!$F$3,13,1)</f>
        <v xml:space="preserve"> </v>
      </c>
      <c r="N23" s="449" t="str">
        <f>+MID('Input data'!$F$3,14,1)</f>
        <v>s</v>
      </c>
      <c r="O23" s="449" t="str">
        <f>+MID('Input data'!$F$3,15,1)</f>
        <v>.</v>
      </c>
      <c r="P23" s="449" t="str">
        <f>+MID('Input data'!$F$3,16,1)</f>
        <v>r</v>
      </c>
      <c r="Q23" s="449" t="str">
        <f>+MID('Input data'!$F$3,17,1)</f>
        <v>.</v>
      </c>
      <c r="R23" s="449" t="str">
        <f>+MID('Input data'!$F$3,18,1)</f>
        <v>o</v>
      </c>
      <c r="S23" s="449" t="str">
        <f>+MID('Input data'!$F$3,19,1)</f>
        <v>.</v>
      </c>
      <c r="T23" s="449" t="str">
        <f>+MID('Input data'!$F$3,20,1)</f>
        <v/>
      </c>
      <c r="U23" s="449" t="str">
        <f>+MID('Input data'!$F$3,21,1)</f>
        <v/>
      </c>
      <c r="V23" s="449" t="str">
        <f>+MID('Input data'!$F$3,22,1)</f>
        <v/>
      </c>
      <c r="W23" s="449" t="str">
        <f>+MID('Input data'!$F$3,23,1)</f>
        <v/>
      </c>
      <c r="X23" s="449" t="str">
        <f>+MID('Input data'!$F$3,24,1)</f>
        <v/>
      </c>
      <c r="Y23" s="449" t="str">
        <f>+MID('Input data'!$F$3,25,1)</f>
        <v/>
      </c>
      <c r="Z23" s="449" t="str">
        <f>+MID('Input data'!$F$3,26,1)</f>
        <v/>
      </c>
      <c r="AA23" s="449" t="str">
        <f>+MID('Input data'!$F$3,27,1)</f>
        <v/>
      </c>
      <c r="AB23" s="449" t="str">
        <f>+MID('Input data'!$F$3,28,1)</f>
        <v/>
      </c>
      <c r="AC23" s="449" t="str">
        <f>+MID('Input data'!$F$3,29,1)</f>
        <v/>
      </c>
      <c r="AD23" s="449" t="str">
        <f>+MID('Input data'!$F$3,30,1)</f>
        <v/>
      </c>
      <c r="AE23" s="449" t="str">
        <f>+MID('Input data'!$F$3,31,1)</f>
        <v/>
      </c>
      <c r="AF23" s="449" t="str">
        <f>+MID('Input data'!$F$3,32,1)</f>
        <v/>
      </c>
      <c r="AG23" s="449" t="str">
        <f>+MID('Input data'!$F$3,33,1)</f>
        <v/>
      </c>
      <c r="AH23" s="449" t="str">
        <f>+MID('Input data'!$F$3,34,1)</f>
        <v/>
      </c>
      <c r="AI23" s="449" t="str">
        <f>+MID('Input data'!$F$3,35,1)</f>
        <v/>
      </c>
      <c r="AJ23" s="449" t="str">
        <f>+MID('Input data'!$F$3,36,1)</f>
        <v/>
      </c>
      <c r="AK23" s="456" t="str">
        <f>+MID('Input data'!$F$3,37,1)</f>
        <v/>
      </c>
    </row>
    <row r="24" spans="1:37" ht="19.5" customHeight="1">
      <c r="A24" s="457" t="str">
        <f>+MID('Input data'!$F$3,38,1)</f>
        <v/>
      </c>
      <c r="B24" s="449" t="str">
        <f>+MID('Input data'!$F$3,39,1)</f>
        <v/>
      </c>
      <c r="C24" s="449" t="str">
        <f>+MID('Input data'!$F$3,40,1)</f>
        <v/>
      </c>
      <c r="D24" s="449" t="str">
        <f>+MID('Input data'!$F$3,41,1)</f>
        <v/>
      </c>
      <c r="E24" s="449" t="str">
        <f>+MID('Input data'!$F$3,42,1)</f>
        <v/>
      </c>
      <c r="F24" s="449" t="str">
        <f>+MID('Input data'!$F$3,43,1)</f>
        <v/>
      </c>
      <c r="G24" s="449" t="str">
        <f>+MID('Input data'!$F$3,44,1)</f>
        <v/>
      </c>
      <c r="H24" s="449" t="str">
        <f>+MID('Input data'!$F$3,45,1)</f>
        <v/>
      </c>
      <c r="I24" s="449" t="str">
        <f>+MID('Input data'!$F$3,46,1)</f>
        <v/>
      </c>
      <c r="J24" s="449" t="str">
        <f>+MID('Input data'!$F$3,47,1)</f>
        <v/>
      </c>
      <c r="K24" s="449" t="str">
        <f>+MID('Input data'!$F$3,48,1)</f>
        <v/>
      </c>
      <c r="L24" s="449" t="str">
        <f>+MID('Input data'!$F$3,49,1)</f>
        <v/>
      </c>
      <c r="M24" s="449" t="str">
        <f>+MID('Input data'!$F$3,50,1)</f>
        <v/>
      </c>
      <c r="N24" s="449" t="str">
        <f>+MID('Input data'!$F$3,51,1)</f>
        <v/>
      </c>
      <c r="O24" s="449" t="str">
        <f>+MID('Input data'!$F$3,52,1)</f>
        <v/>
      </c>
      <c r="P24" s="449" t="str">
        <f>+MID('Input data'!$F$3,53,1)</f>
        <v/>
      </c>
      <c r="Q24" s="449" t="str">
        <f>+MID('Input data'!$F$3,54,1)</f>
        <v/>
      </c>
      <c r="R24" s="449" t="str">
        <f>+MID('Input data'!$F$3,55,1)</f>
        <v/>
      </c>
      <c r="S24" s="449" t="str">
        <f>+MID('Input data'!$F$3,56,1)</f>
        <v/>
      </c>
      <c r="T24" s="449" t="str">
        <f>+MID('Input data'!$F$3,57,1)</f>
        <v/>
      </c>
      <c r="U24" s="449" t="str">
        <f>+MID('Input data'!$F$3,58,1)</f>
        <v/>
      </c>
      <c r="V24" s="449" t="str">
        <f>+MID('Input data'!$F$3,59,1)</f>
        <v/>
      </c>
      <c r="W24" s="449" t="str">
        <f>+MID('Input data'!$F$3,60,1)</f>
        <v/>
      </c>
      <c r="X24" s="449" t="str">
        <f>+MID('Input data'!$F$3,61,1)</f>
        <v/>
      </c>
      <c r="Y24" s="449" t="str">
        <f>+MID('Input data'!$F$3,62,1)</f>
        <v/>
      </c>
      <c r="Z24" s="449" t="str">
        <f>+MID('Input data'!$F$3,63,1)</f>
        <v/>
      </c>
      <c r="AA24" s="449" t="str">
        <f>+MID('Input data'!$F$3,64,1)</f>
        <v/>
      </c>
      <c r="AB24" s="449" t="str">
        <f>+MID('Input data'!$F$3,65,1)</f>
        <v/>
      </c>
      <c r="AC24" s="449" t="str">
        <f>+MID('Input data'!$F$3,66,1)</f>
        <v/>
      </c>
      <c r="AD24" s="449" t="str">
        <f>+MID('Input data'!$F$3,67,1)</f>
        <v/>
      </c>
      <c r="AE24" s="449" t="str">
        <f>+MID('Input data'!$F$3,68,1)</f>
        <v/>
      </c>
      <c r="AF24" s="449" t="str">
        <f>+MID('Input data'!$F$3,69,1)</f>
        <v/>
      </c>
      <c r="AG24" s="449" t="str">
        <f>+MID('Input data'!$F$3,70,1)</f>
        <v/>
      </c>
      <c r="AH24" s="449" t="str">
        <f>+MID('Input data'!$F$3,71,1)</f>
        <v/>
      </c>
      <c r="AI24" s="449" t="str">
        <f>+MID('Input data'!$F$3,72,1)</f>
        <v/>
      </c>
      <c r="AJ24" s="449" t="str">
        <f>+MID('Input data'!$F$3,73,1)</f>
        <v/>
      </c>
      <c r="AK24" s="456" t="str">
        <f>+MID('Input data'!$F$3,74,1)</f>
        <v/>
      </c>
    </row>
    <row r="25" spans="1:37" ht="14.25" customHeight="1">
      <c r="A25" s="469"/>
      <c r="B25" s="468"/>
      <c r="C25" s="468"/>
      <c r="D25" s="468"/>
      <c r="E25" s="468"/>
      <c r="F25" s="468"/>
      <c r="G25" s="468"/>
      <c r="H25" s="468"/>
      <c r="I25" s="468"/>
      <c r="J25" s="468"/>
      <c r="K25" s="468"/>
      <c r="L25" s="468"/>
      <c r="M25" s="468"/>
      <c r="N25" s="468"/>
      <c r="O25" s="468"/>
      <c r="P25" s="468"/>
      <c r="Q25" s="468"/>
      <c r="R25" s="468"/>
      <c r="S25" s="468"/>
      <c r="T25" s="468"/>
      <c r="U25" s="468"/>
      <c r="V25" s="468"/>
      <c r="W25" s="467"/>
      <c r="X25" s="467"/>
      <c r="Y25" s="467"/>
      <c r="Z25" s="467"/>
      <c r="AA25" s="467"/>
      <c r="AB25" s="467"/>
      <c r="AC25" s="467"/>
      <c r="AD25" s="467"/>
      <c r="AE25" s="467"/>
      <c r="AF25" s="467"/>
      <c r="AG25" s="467"/>
      <c r="AH25" s="467"/>
      <c r="AI25" s="467"/>
      <c r="AJ25" s="467"/>
      <c r="AK25" s="466"/>
    </row>
    <row r="26" spans="1:37" ht="19.5" hidden="1" customHeight="1">
      <c r="A26" s="465"/>
      <c r="B26" s="464"/>
      <c r="C26" s="464"/>
      <c r="D26" s="464"/>
      <c r="E26" s="464"/>
      <c r="F26" s="464"/>
      <c r="G26" s="464" t="e">
        <f>+MID('Input data'!#REF!,7,1)</f>
        <v>#REF!</v>
      </c>
      <c r="H26" s="464" t="e">
        <f>+MID('Input data'!#REF!,8,1)</f>
        <v>#REF!</v>
      </c>
      <c r="I26" s="464" t="e">
        <f>+MID('Input data'!#REF!,9,1)</f>
        <v>#REF!</v>
      </c>
      <c r="J26" s="464" t="e">
        <f>+MID('Input data'!#REF!,10,1)</f>
        <v>#REF!</v>
      </c>
      <c r="K26" s="464" t="e">
        <f>+MID('Input data'!#REF!,11,1)</f>
        <v>#REF!</v>
      </c>
      <c r="L26" s="464" t="e">
        <f>+MID('Input data'!#REF!,12,1)</f>
        <v>#REF!</v>
      </c>
      <c r="M26" s="464" t="e">
        <f>+MID('Input data'!#REF!,13,1)</f>
        <v>#REF!</v>
      </c>
      <c r="N26" s="464" t="e">
        <f>+MID('Input data'!#REF!,14,1)</f>
        <v>#REF!</v>
      </c>
      <c r="O26" s="464" t="e">
        <f>+MID('Input data'!#REF!,15,1)</f>
        <v>#REF!</v>
      </c>
      <c r="P26" s="464" t="e">
        <f>+MID('Input data'!#REF!,16,1)</f>
        <v>#REF!</v>
      </c>
      <c r="Q26" s="464" t="e">
        <f>+MID('Input data'!#REF!,17,1)</f>
        <v>#REF!</v>
      </c>
      <c r="R26" s="464" t="e">
        <f>+MID('Input data'!#REF!,18,1)</f>
        <v>#REF!</v>
      </c>
      <c r="S26" s="464" t="e">
        <f>+MID('Input data'!#REF!,19,1)</f>
        <v>#REF!</v>
      </c>
      <c r="T26" s="464" t="e">
        <f>+MID('Input data'!#REF!,20,1)</f>
        <v>#REF!</v>
      </c>
      <c r="U26" s="464" t="e">
        <f>+MID('Input data'!#REF!,21,1)</f>
        <v>#REF!</v>
      </c>
      <c r="V26" s="464" t="e">
        <f>+MID('Input data'!#REF!,22,1)</f>
        <v>#REF!</v>
      </c>
      <c r="W26" s="464" t="e">
        <f>+MID('Input data'!#REF!,23,1)</f>
        <v>#REF!</v>
      </c>
      <c r="X26" s="464" t="e">
        <f>+MID('Input data'!#REF!,24,1)</f>
        <v>#REF!</v>
      </c>
      <c r="Y26" s="464" t="e">
        <f>+MID('Input data'!#REF!,25,1)</f>
        <v>#REF!</v>
      </c>
      <c r="Z26" s="464" t="e">
        <f>+MID('Input data'!#REF!,26,1)</f>
        <v>#REF!</v>
      </c>
      <c r="AA26" s="464" t="e">
        <f>+MID('Input data'!#REF!,27,1)</f>
        <v>#REF!</v>
      </c>
      <c r="AB26" s="464" t="e">
        <f>+MID('Input data'!#REF!,28,1)</f>
        <v>#REF!</v>
      </c>
      <c r="AC26" s="464" t="e">
        <f>+MID('Input data'!#REF!,29,1)</f>
        <v>#REF!</v>
      </c>
      <c r="AD26" s="464" t="e">
        <f>+MID('Input data'!#REF!,30,1)</f>
        <v>#REF!</v>
      </c>
      <c r="AE26" s="464" t="e">
        <f>+MID('Input data'!#REF!,31,1)</f>
        <v>#REF!</v>
      </c>
      <c r="AF26" s="464" t="e">
        <f>+MID('Input data'!#REF!,32,1)</f>
        <v>#REF!</v>
      </c>
      <c r="AG26" s="464" t="e">
        <f>+MID('Input data'!#REF!,33,1)</f>
        <v>#REF!</v>
      </c>
      <c r="AH26" s="464" t="e">
        <f>+MID('Input data'!#REF!,34,1)</f>
        <v>#REF!</v>
      </c>
      <c r="AI26" s="464" t="e">
        <f>+MID('Input data'!#REF!,35,1)</f>
        <v>#REF!</v>
      </c>
      <c r="AJ26" s="464" t="e">
        <f>+MID('Input data'!#REF!,36,1)</f>
        <v>#REF!</v>
      </c>
      <c r="AK26" s="463" t="e">
        <f>+MID('Input data'!#REF!,37,1)</f>
        <v>#REF!</v>
      </c>
    </row>
    <row r="27" spans="1:37" s="458" customFormat="1" ht="12" customHeight="1">
      <c r="A27" s="878" t="s">
        <v>1627</v>
      </c>
      <c r="B27" s="878"/>
      <c r="C27" s="461"/>
      <c r="D27" s="461"/>
      <c r="E27" s="461"/>
      <c r="F27" s="461"/>
      <c r="G27" s="461"/>
      <c r="H27" s="461"/>
      <c r="I27" s="461"/>
      <c r="J27" s="461"/>
      <c r="K27" s="461"/>
      <c r="L27" s="461"/>
      <c r="M27" s="461"/>
      <c r="N27" s="461"/>
      <c r="O27" s="461"/>
      <c r="P27" s="461"/>
      <c r="Q27" s="461"/>
      <c r="R27" s="461"/>
      <c r="S27" s="461"/>
      <c r="T27" s="461"/>
      <c r="U27" s="461"/>
      <c r="V27" s="461"/>
      <c r="W27" s="460"/>
      <c r="X27" s="460"/>
      <c r="Y27" s="460"/>
      <c r="Z27" s="460"/>
      <c r="AA27" s="460"/>
      <c r="AB27" s="460"/>
      <c r="AC27" s="460"/>
      <c r="AD27" s="460"/>
      <c r="AE27" s="460"/>
      <c r="AF27" s="460"/>
      <c r="AG27" s="460"/>
      <c r="AH27" s="460"/>
      <c r="AI27" s="460"/>
      <c r="AJ27" s="460"/>
      <c r="AK27" s="459"/>
    </row>
    <row r="28" spans="1:37">
      <c r="A28" s="454" t="s">
        <v>1628</v>
      </c>
      <c r="B28" s="1363"/>
      <c r="C28" s="1363"/>
      <c r="D28" s="1363"/>
      <c r="E28" s="1363"/>
      <c r="F28" s="1363"/>
      <c r="G28" s="1363"/>
      <c r="H28" s="1363"/>
      <c r="I28" s="1363"/>
      <c r="J28" s="1363"/>
      <c r="K28" s="1363"/>
      <c r="L28" s="1363"/>
      <c r="M28" s="1363"/>
      <c r="N28" s="1363"/>
      <c r="O28" s="1363"/>
      <c r="P28" s="1363"/>
      <c r="Q28" s="1363"/>
      <c r="R28" s="1363"/>
      <c r="S28" s="1363"/>
      <c r="T28" s="1363"/>
      <c r="U28" s="1363"/>
      <c r="V28" s="1363"/>
      <c r="W28" s="407"/>
      <c r="X28" s="407"/>
      <c r="Y28" s="407"/>
      <c r="Z28" s="407"/>
      <c r="AA28" s="407"/>
      <c r="AB28" s="1363"/>
      <c r="AC28" s="407"/>
      <c r="AD28" s="410" t="s">
        <v>1629</v>
      </c>
      <c r="AE28" s="407"/>
      <c r="AF28" s="407"/>
      <c r="AG28" s="407"/>
      <c r="AH28" s="407"/>
      <c r="AI28" s="407"/>
      <c r="AJ28" s="407"/>
      <c r="AK28" s="406"/>
    </row>
    <row r="29" spans="1:37" ht="19.5" customHeight="1">
      <c r="A29" s="457" t="str">
        <f>+LEFT('Input data'!$C$28,1)</f>
        <v/>
      </c>
      <c r="B29" s="449" t="str">
        <f>+MID('Input data'!$C$28,2,1)</f>
        <v/>
      </c>
      <c r="C29" s="449" t="str">
        <f>+MID('Input data'!$C$28,3,1)</f>
        <v/>
      </c>
      <c r="D29" s="449" t="str">
        <f>+MID('Input data'!$C$28,4,1)</f>
        <v/>
      </c>
      <c r="E29" s="449" t="str">
        <f>+MID('Input data'!$C$28,5,1)</f>
        <v/>
      </c>
      <c r="F29" s="449" t="str">
        <f>+MID('Input data'!$C$28,6,1)</f>
        <v/>
      </c>
      <c r="G29" s="449" t="str">
        <f>+MID('Input data'!$C$28,7,1)</f>
        <v/>
      </c>
      <c r="H29" s="449" t="str">
        <f>+MID('Input data'!$C$28,8,1)</f>
        <v/>
      </c>
      <c r="I29" s="449" t="str">
        <f>+MID('Input data'!$C$28,9,1)</f>
        <v/>
      </c>
      <c r="J29" s="449" t="str">
        <f>+MID('Input data'!$C$28,10,1)</f>
        <v/>
      </c>
      <c r="K29" s="449" t="str">
        <f>+MID('Input data'!$C$28,11,1)</f>
        <v/>
      </c>
      <c r="L29" s="449" t="str">
        <f>+MID('Input data'!$C$28,12,1)</f>
        <v/>
      </c>
      <c r="M29" s="449" t="str">
        <f>+MID('Input data'!$C$28,13,1)</f>
        <v/>
      </c>
      <c r="N29" s="449" t="str">
        <f>+MID('Input data'!$C$28,14,1)</f>
        <v/>
      </c>
      <c r="O29" s="449" t="str">
        <f>+MID('Input data'!$C$28,15,1)</f>
        <v/>
      </c>
      <c r="P29" s="449" t="str">
        <f>+MID('Input data'!$C$28,16,1)</f>
        <v/>
      </c>
      <c r="Q29" s="449" t="str">
        <f>+MID('Input data'!$C$28,17,1)</f>
        <v/>
      </c>
      <c r="R29" s="449" t="str">
        <f>+MID('Input data'!$C$28,18,1)</f>
        <v/>
      </c>
      <c r="S29" s="449" t="str">
        <f>+MID('Input data'!$C$28,19,1)</f>
        <v/>
      </c>
      <c r="T29" s="449" t="str">
        <f>+MID('Input data'!$C$28,20,1)</f>
        <v/>
      </c>
      <c r="U29" s="449" t="str">
        <f>+MID('Input data'!$C$28,21,1)</f>
        <v/>
      </c>
      <c r="V29" s="449" t="str">
        <f>+MID('Input data'!$C$28,22,1)</f>
        <v/>
      </c>
      <c r="W29" s="449" t="str">
        <f>+MID('Input data'!$C$28,23,1)</f>
        <v/>
      </c>
      <c r="X29" s="449" t="str">
        <f>+MID('Input data'!$C$28,24,1)</f>
        <v/>
      </c>
      <c r="Y29" s="449" t="str">
        <f>+MID('Input data'!$C$28,25,1)</f>
        <v/>
      </c>
      <c r="Z29" s="449" t="str">
        <f>+MID('Input data'!$C$28,26,1)</f>
        <v/>
      </c>
      <c r="AA29" s="449" t="str">
        <f>+MID('Input data'!$C$28,27,1)</f>
        <v/>
      </c>
      <c r="AB29" s="449" t="str">
        <f>+MID('Input data'!$C$28,28,1)</f>
        <v/>
      </c>
      <c r="AC29" s="451"/>
      <c r="AD29" s="449" t="str">
        <f>+LEFT('Input data'!$C$30,1)</f>
        <v/>
      </c>
      <c r="AE29" s="449" t="str">
        <f>+MID('Input data'!$C$30,2,1)</f>
        <v/>
      </c>
      <c r="AF29" s="449" t="str">
        <f>+MID('Input data'!$C$30,3,1)</f>
        <v/>
      </c>
      <c r="AG29" s="449" t="str">
        <f>+MID('Input data'!$C$30,4,1)</f>
        <v/>
      </c>
      <c r="AH29" s="449" t="str">
        <f>+MID('Input data'!$C$30,5,1)</f>
        <v/>
      </c>
      <c r="AI29" s="449" t="str">
        <f>+MID('Input data'!$C$30,6,1)</f>
        <v/>
      </c>
      <c r="AJ29" s="449" t="str">
        <f>+MID('Input data'!$C$30,7,1)</f>
        <v/>
      </c>
      <c r="AK29" s="456" t="str">
        <f>+MID('Input data'!$C$30,8,1)</f>
        <v/>
      </c>
    </row>
    <row r="30" spans="1:37">
      <c r="A30" s="454" t="s">
        <v>1630</v>
      </c>
      <c r="B30" s="1363"/>
      <c r="C30" s="1363"/>
      <c r="D30" s="1363"/>
      <c r="E30" s="1363"/>
      <c r="F30" s="1363"/>
      <c r="G30" s="453" t="s">
        <v>1631</v>
      </c>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07"/>
      <c r="AF30" s="407"/>
      <c r="AG30" s="407"/>
      <c r="AH30" s="407"/>
      <c r="AI30" s="407"/>
      <c r="AJ30" s="407"/>
      <c r="AK30" s="406"/>
    </row>
    <row r="31" spans="1:37" s="455" customFormat="1" ht="19.5" customHeight="1">
      <c r="A31" s="457" t="str">
        <f>+LEFT('Input data'!$C$32,1)</f>
        <v/>
      </c>
      <c r="B31" s="449" t="str">
        <f>+MID('Input data'!$C$32,2,1)</f>
        <v/>
      </c>
      <c r="C31" s="449" t="str">
        <f>+MID('Input data'!$C$32,3,1)</f>
        <v/>
      </c>
      <c r="D31" s="449" t="str">
        <f>+MID('Input data'!$C$32,4,1)</f>
        <v/>
      </c>
      <c r="E31" s="449" t="str">
        <f>+MID('Input data'!$C$32,5,1)</f>
        <v/>
      </c>
      <c r="F31" s="449"/>
      <c r="G31" s="449" t="str">
        <f>+LEFT('Input data'!$C$34,1)</f>
        <v/>
      </c>
      <c r="H31" s="449" t="str">
        <f>+MID('Input data'!$C$34,2,1)</f>
        <v/>
      </c>
      <c r="I31" s="449" t="str">
        <f>+MID('Input data'!$C$34,3,1)</f>
        <v/>
      </c>
      <c r="J31" s="449" t="str">
        <f>+MID('Input data'!$C$34,4,1)</f>
        <v/>
      </c>
      <c r="K31" s="449" t="str">
        <f>+MID('Input data'!$C$34,5,1)</f>
        <v/>
      </c>
      <c r="L31" s="449" t="str">
        <f>+MID('Input data'!$C$34,6,1)</f>
        <v/>
      </c>
      <c r="M31" s="449" t="str">
        <f>+MID('Input data'!$C$34,7,1)</f>
        <v/>
      </c>
      <c r="N31" s="449" t="str">
        <f>+MID('Input data'!$C$34,8,1)</f>
        <v/>
      </c>
      <c r="O31" s="449" t="str">
        <f>+MID('Input data'!$C$34,9,1)</f>
        <v/>
      </c>
      <c r="P31" s="449" t="str">
        <f>+MID('Input data'!$C$34,10,1)</f>
        <v/>
      </c>
      <c r="Q31" s="449" t="str">
        <f>+MID('Input data'!$C$34,11,1)</f>
        <v/>
      </c>
      <c r="R31" s="449" t="str">
        <f>+MID('Input data'!$C$34,12,1)</f>
        <v/>
      </c>
      <c r="S31" s="449" t="str">
        <f>+MID('Input data'!$C$34,13,1)</f>
        <v/>
      </c>
      <c r="T31" s="449" t="str">
        <f>+MID('Input data'!$C$34,14,1)</f>
        <v/>
      </c>
      <c r="U31" s="449" t="str">
        <f>+MID('Input data'!$C$34,15,1)</f>
        <v/>
      </c>
      <c r="V31" s="449" t="str">
        <f>+MID('Input data'!$C$34,16,1)</f>
        <v/>
      </c>
      <c r="W31" s="449" t="str">
        <f>+MID('Input data'!$C$34,17,1)</f>
        <v/>
      </c>
      <c r="X31" s="449" t="str">
        <f>+MID('Input data'!$C$34,18,1)</f>
        <v/>
      </c>
      <c r="Y31" s="449" t="str">
        <f>+MID('Input data'!$C$34,19,1)</f>
        <v/>
      </c>
      <c r="Z31" s="449" t="str">
        <f>+MID('Input data'!$C$34,20,1)</f>
        <v/>
      </c>
      <c r="AA31" s="449" t="str">
        <f>+MID('Input data'!$C$34,21,1)</f>
        <v/>
      </c>
      <c r="AB31" s="449" t="str">
        <f>+MID('Input data'!$C$34,22,1)</f>
        <v/>
      </c>
      <c r="AC31" s="449" t="str">
        <f>+MID('Input data'!$C$34,23,1)</f>
        <v/>
      </c>
      <c r="AD31" s="449" t="str">
        <f>+MID('Input data'!$C$34,24,1)</f>
        <v/>
      </c>
      <c r="AE31" s="449" t="str">
        <f>+MID('Input data'!$C$34,25,1)</f>
        <v/>
      </c>
      <c r="AF31" s="449" t="str">
        <f>+MID('Input data'!$C$34,26,1)</f>
        <v/>
      </c>
      <c r="AG31" s="449" t="str">
        <f>+MID('Input data'!$C$34,27,1)</f>
        <v/>
      </c>
      <c r="AH31" s="449" t="str">
        <f>+MID('Input data'!$C$34,28,1)</f>
        <v/>
      </c>
      <c r="AI31" s="449" t="str">
        <f>+MID('Input data'!$C$34,29,1)</f>
        <v/>
      </c>
      <c r="AJ31" s="449" t="str">
        <f>+MID('Input data'!$C$34,30,1)</f>
        <v/>
      </c>
      <c r="AK31" s="456" t="str">
        <f>+MID('Input data'!$C$34,31,1)</f>
        <v/>
      </c>
    </row>
    <row r="32" spans="1:37" s="455" customFormat="1" ht="12.75" customHeight="1">
      <c r="A32" s="1382" t="s">
        <v>3023</v>
      </c>
      <c r="B32" s="1383"/>
      <c r="C32" s="1383"/>
      <c r="D32" s="1383"/>
      <c r="E32" s="1383"/>
      <c r="F32" s="1383"/>
      <c r="G32" s="1383"/>
      <c r="H32" s="1383"/>
      <c r="I32" s="1383"/>
      <c r="J32" s="1383"/>
      <c r="K32" s="1383"/>
      <c r="L32" s="1383"/>
      <c r="M32" s="1383"/>
      <c r="N32" s="1383"/>
      <c r="O32" s="1383"/>
      <c r="P32" s="1383"/>
      <c r="Q32" s="1383"/>
      <c r="R32" s="1383"/>
      <c r="S32" s="1383"/>
      <c r="T32" s="449"/>
      <c r="U32" s="449"/>
      <c r="V32" s="449"/>
      <c r="W32" s="449"/>
      <c r="X32" s="449"/>
      <c r="Y32" s="449"/>
      <c r="Z32" s="449"/>
      <c r="AA32" s="449"/>
      <c r="AB32" s="449"/>
      <c r="AC32" s="449"/>
      <c r="AD32" s="449"/>
      <c r="AE32" s="449"/>
      <c r="AF32" s="449"/>
      <c r="AG32" s="449"/>
      <c r="AH32" s="449"/>
      <c r="AI32" s="449"/>
      <c r="AJ32" s="449"/>
      <c r="AK32" s="456"/>
    </row>
    <row r="33" spans="1:38" s="455" customFormat="1" ht="19.5" customHeight="1">
      <c r="A33" s="457" t="str">
        <f>+LEFT('Input data'!$F$22,1)</f>
        <v/>
      </c>
      <c r="B33" s="449" t="str">
        <f>+MID('Input data'!$F$22,2,1)</f>
        <v/>
      </c>
      <c r="C33" s="449" t="str">
        <f>+MID('Input data'!$F$22,3,1)</f>
        <v/>
      </c>
      <c r="D33" s="449" t="str">
        <f>+MID('Input data'!$F$22,4,1)</f>
        <v/>
      </c>
      <c r="E33" s="449" t="str">
        <f>+MID('Input data'!$F$22,5,1)</f>
        <v/>
      </c>
      <c r="F33" s="449" t="str">
        <f>+MID('Input data'!$F$22,6,1)</f>
        <v/>
      </c>
      <c r="G33" s="449" t="str">
        <f>+MID('Input data'!$F$22,7,1)</f>
        <v/>
      </c>
      <c r="H33" s="449" t="str">
        <f>+MID('Input data'!$F$22,8,1)</f>
        <v/>
      </c>
      <c r="I33" s="449" t="str">
        <f>+MID('Input data'!$F$22,9,1)</f>
        <v/>
      </c>
      <c r="J33" s="449" t="str">
        <f>+MID('Input data'!$F$22,10,1)</f>
        <v/>
      </c>
      <c r="K33" s="449" t="str">
        <f>+MID('Input data'!$F$22,11,1)</f>
        <v/>
      </c>
      <c r="L33" s="449" t="str">
        <f>+MID('Input data'!$F$22,12,1)</f>
        <v/>
      </c>
      <c r="M33" s="449" t="str">
        <f>+MID('Input data'!$F$22,13,1)</f>
        <v/>
      </c>
      <c r="N33" s="449" t="str">
        <f>+MID('Input data'!$F$22,14,1)</f>
        <v/>
      </c>
      <c r="O33" s="449" t="str">
        <f>+MID('Input data'!$F$22,15,1)</f>
        <v/>
      </c>
      <c r="P33" s="449" t="str">
        <f>+MID('Input data'!$F$22,16,1)</f>
        <v/>
      </c>
      <c r="Q33" s="449" t="str">
        <f>+MID('Input data'!$F$22,17,1)</f>
        <v/>
      </c>
      <c r="R33" s="449" t="str">
        <f>+MID('Input data'!$F$22,18,1)</f>
        <v/>
      </c>
      <c r="S33" s="449" t="str">
        <f>+MID('Input data'!$F$22,19,1)</f>
        <v/>
      </c>
      <c r="T33" s="449" t="str">
        <f>+MID('Input data'!$F$22,20,1)</f>
        <v/>
      </c>
      <c r="U33" s="449" t="str">
        <f>+MID('Input data'!$F$22,21,1)</f>
        <v/>
      </c>
      <c r="V33" s="449" t="str">
        <f>+MID('Input data'!$F$22,22,1)</f>
        <v/>
      </c>
      <c r="W33" s="449" t="str">
        <f>+MID('Input data'!$F$22,23,1)</f>
        <v/>
      </c>
      <c r="X33" s="449" t="str">
        <f>+MID('Input data'!$F$22,24,1)</f>
        <v/>
      </c>
      <c r="Y33" s="449" t="str">
        <f>+MID('Input data'!$F$22,25,1)</f>
        <v/>
      </c>
      <c r="Z33" s="449" t="str">
        <f>+MID('Input data'!$F$22,26,1)</f>
        <v/>
      </c>
      <c r="AA33" s="449" t="str">
        <f>+MID('Input data'!$F$22,27,1)</f>
        <v/>
      </c>
      <c r="AB33" s="449" t="str">
        <f>+MID('Input data'!$F$22,28,1)</f>
        <v/>
      </c>
      <c r="AC33" s="449" t="str">
        <f>+MID('Input data'!$F$22,29,1)</f>
        <v/>
      </c>
      <c r="AD33" s="449" t="str">
        <f>+MID('Input data'!$F$22,30,1)</f>
        <v/>
      </c>
      <c r="AE33" s="449" t="str">
        <f>+MID('Input data'!$F$22,31,1)</f>
        <v/>
      </c>
      <c r="AF33" s="449" t="str">
        <f>+MID('Input data'!$F$22,32,1)</f>
        <v/>
      </c>
      <c r="AG33" s="449" t="str">
        <f>+MID('Input data'!$F$22,33,1)</f>
        <v/>
      </c>
      <c r="AH33" s="449" t="str">
        <f>+MID('Input data'!$F$22,34,1)</f>
        <v/>
      </c>
      <c r="AI33" s="449" t="str">
        <f>+MID('Input data'!$F$22,35,1)</f>
        <v/>
      </c>
      <c r="AJ33" s="449" t="str">
        <f>+MID('Input data'!$F$22,36,1)</f>
        <v/>
      </c>
      <c r="AK33" s="456" t="str">
        <f>+MID('Input data'!$F$22,37,1)</f>
        <v/>
      </c>
    </row>
    <row r="34" spans="1:38" s="455" customFormat="1" ht="19.5" customHeight="1">
      <c r="A34" s="457" t="str">
        <f>+MID('Input data'!$F$22,38,1)</f>
        <v/>
      </c>
      <c r="B34" s="449" t="str">
        <f>+MID('Input data'!$F$22,39,1)</f>
        <v/>
      </c>
      <c r="C34" s="449" t="str">
        <f>+MID('Input data'!$F$22,40,1)</f>
        <v/>
      </c>
      <c r="D34" s="449" t="str">
        <f>+MID('Input data'!$F$22,41,1)</f>
        <v/>
      </c>
      <c r="E34" s="449" t="str">
        <f>+MID('Input data'!$F$22,42,1)</f>
        <v/>
      </c>
      <c r="F34" s="449" t="str">
        <f>+MID('Input data'!$F$22,43,1)</f>
        <v/>
      </c>
      <c r="G34" s="449" t="str">
        <f>+MID('Input data'!$F$22,44,1)</f>
        <v/>
      </c>
      <c r="H34" s="449" t="str">
        <f>+MID('Input data'!$F$22,45,1)</f>
        <v/>
      </c>
      <c r="I34" s="449" t="str">
        <f>+MID('Input data'!$F$22,46,1)</f>
        <v/>
      </c>
      <c r="J34" s="449" t="str">
        <f>+MID('Input data'!$F$22,47,1)</f>
        <v/>
      </c>
      <c r="K34" s="449" t="str">
        <f>+MID('Input data'!$F$22,48,1)</f>
        <v/>
      </c>
      <c r="L34" s="449" t="str">
        <f>+MID('Input data'!$F$22,49,1)</f>
        <v/>
      </c>
      <c r="M34" s="449" t="str">
        <f>+MID('Input data'!$F$22,50,1)</f>
        <v/>
      </c>
      <c r="N34" s="449" t="str">
        <f>+MID('Input data'!$F$22,51,1)</f>
        <v/>
      </c>
      <c r="O34" s="449" t="str">
        <f>+MID('Input data'!$F$22,52,1)</f>
        <v/>
      </c>
      <c r="P34" s="449" t="str">
        <f>+MID('Input data'!$F$22,53,1)</f>
        <v/>
      </c>
      <c r="Q34" s="449" t="str">
        <f>+MID('Input data'!$F$22,54,1)</f>
        <v/>
      </c>
      <c r="R34" s="449" t="str">
        <f>+MID('Input data'!$F$22,55,1)</f>
        <v/>
      </c>
      <c r="S34" s="449" t="str">
        <f>+MID('Input data'!$F$22,56,1)</f>
        <v/>
      </c>
      <c r="T34" s="449" t="str">
        <f>+MID('Input data'!$F$22,57,1)</f>
        <v/>
      </c>
      <c r="U34" s="449" t="str">
        <f>+MID('Input data'!$F$22,58,1)</f>
        <v/>
      </c>
      <c r="V34" s="449" t="str">
        <f>+MID('Input data'!$F$22,59,1)</f>
        <v/>
      </c>
      <c r="W34" s="449" t="str">
        <f>+MID('Input data'!$F$22,60,1)</f>
        <v/>
      </c>
      <c r="X34" s="449" t="str">
        <f>+MID('Input data'!$F$22,61,1)</f>
        <v/>
      </c>
      <c r="Y34" s="449" t="str">
        <f>+MID('Input data'!$F$22,62,1)</f>
        <v/>
      </c>
      <c r="Z34" s="449" t="str">
        <f>+MID('Input data'!$F$22,63,1)</f>
        <v/>
      </c>
      <c r="AA34" s="449" t="str">
        <f>+MID('Input data'!$F$22,64,1)</f>
        <v/>
      </c>
      <c r="AB34" s="449" t="str">
        <f>+MID('Input data'!$F$22,65,1)</f>
        <v/>
      </c>
      <c r="AC34" s="449" t="str">
        <f>+MID('Input data'!$F$22,66,1)</f>
        <v/>
      </c>
      <c r="AD34" s="449" t="str">
        <f>+MID('Input data'!$F$22,67,1)</f>
        <v/>
      </c>
      <c r="AE34" s="449" t="str">
        <f>+MID('Input data'!$F$22,68,1)</f>
        <v/>
      </c>
      <c r="AF34" s="449" t="str">
        <f>+MID('Input data'!$F$22,69,1)</f>
        <v/>
      </c>
      <c r="AG34" s="449" t="str">
        <f>+MID('Input data'!$F$22,70,1)</f>
        <v/>
      </c>
      <c r="AH34" s="449" t="str">
        <f>+MID('Input data'!$F$22,71,1)</f>
        <v/>
      </c>
      <c r="AI34" s="449" t="str">
        <f>+MID('Input data'!$F$22,72,1)</f>
        <v/>
      </c>
      <c r="AJ34" s="449" t="str">
        <f>+MID('Input data'!$F$22,73,1)</f>
        <v/>
      </c>
      <c r="AK34" s="456" t="str">
        <f>+MID('Input data'!$F$22,74,1)</f>
        <v/>
      </c>
    </row>
    <row r="35" spans="1:38">
      <c r="A35" s="454" t="s">
        <v>1632</v>
      </c>
      <c r="B35" s="1363"/>
      <c r="C35" s="1363"/>
      <c r="D35" s="1363"/>
      <c r="E35" s="1363"/>
      <c r="F35" s="1363"/>
      <c r="G35" s="453"/>
      <c r="H35" s="453"/>
      <c r="I35" s="453"/>
      <c r="J35" s="453"/>
      <c r="K35" s="453"/>
      <c r="L35" s="453"/>
      <c r="M35" s="453"/>
      <c r="N35" s="1363"/>
      <c r="O35" s="453" t="s">
        <v>1633</v>
      </c>
      <c r="P35" s="453"/>
      <c r="Q35" s="453"/>
      <c r="R35" s="453"/>
      <c r="S35" s="453"/>
      <c r="T35" s="453"/>
      <c r="U35" s="453"/>
      <c r="V35" s="453"/>
      <c r="W35" s="453"/>
      <c r="X35" s="453"/>
      <c r="Y35" s="453"/>
      <c r="Z35" s="453"/>
      <c r="AA35" s="453"/>
      <c r="AB35" s="453"/>
      <c r="AC35" s="453"/>
      <c r="AD35" s="453"/>
      <c r="AE35" s="407"/>
      <c r="AF35" s="407"/>
      <c r="AG35" s="407"/>
      <c r="AH35" s="407"/>
      <c r="AI35" s="407"/>
      <c r="AJ35" s="407"/>
      <c r="AK35" s="406"/>
    </row>
    <row r="36" spans="1:38" ht="19.5" customHeight="1">
      <c r="A36" s="452">
        <v>0</v>
      </c>
      <c r="B36" s="449" t="str">
        <f>+LEFT('Input data'!$C$36,1)</f>
        <v/>
      </c>
      <c r="C36" s="449" t="str">
        <f>+MID('Input data'!$C$36,2,1)</f>
        <v/>
      </c>
      <c r="D36" s="449" t="str">
        <f>+MID('Input data'!$C$36,3,1)</f>
        <v/>
      </c>
      <c r="E36" s="449" t="s">
        <v>1092</v>
      </c>
      <c r="F36" s="449" t="str">
        <f>+LEFT('Input data'!$C$38,1)</f>
        <v/>
      </c>
      <c r="G36" s="449" t="str">
        <f>+MID('Input data'!$C$38,2,1)</f>
        <v/>
      </c>
      <c r="H36" s="449" t="str">
        <f>+MID('Input data'!$C$38,3,1)</f>
        <v/>
      </c>
      <c r="I36" s="449" t="str">
        <f>+MID('Input data'!$C$38,4,1)</f>
        <v/>
      </c>
      <c r="J36" s="449" t="str">
        <f>+MID('Input data'!$C$38,5,1)</f>
        <v/>
      </c>
      <c r="K36" s="449" t="str">
        <f>+MID('Input data'!$C$38,6,1)</f>
        <v/>
      </c>
      <c r="L36" s="449" t="str">
        <f>+MID('Input data'!$C$38,7,1)</f>
        <v/>
      </c>
      <c r="M36" s="449" t="str">
        <f>+MID('Input data'!$C$38,8,1)</f>
        <v/>
      </c>
      <c r="N36" s="451"/>
      <c r="O36" s="450">
        <v>0</v>
      </c>
      <c r="P36" s="449" t="str">
        <f>+LEFT('Input data'!$C$36,1)</f>
        <v/>
      </c>
      <c r="Q36" s="449" t="str">
        <f>+MID('Input data'!$C$36,2,1)</f>
        <v/>
      </c>
      <c r="R36" s="449" t="str">
        <f>+MID('Input data'!$C$36,3,1)</f>
        <v/>
      </c>
      <c r="S36" s="449" t="s">
        <v>1092</v>
      </c>
      <c r="T36" s="449" t="str">
        <f>+LEFT('Input data'!$C$40,1)</f>
        <v/>
      </c>
      <c r="U36" s="449" t="str">
        <f>+MID('Input data'!$C$40,2,1)</f>
        <v/>
      </c>
      <c r="V36" s="449" t="str">
        <f>+MID('Input data'!$C$40,3,1)</f>
        <v/>
      </c>
      <c r="W36" s="449" t="str">
        <f>+MID('Input data'!$C$40,4,1)</f>
        <v/>
      </c>
      <c r="X36" s="449" t="str">
        <f>+MID('Input data'!$C$40,5,1)</f>
        <v/>
      </c>
      <c r="Y36" s="449" t="str">
        <f>+MID('Input data'!$C$40,6,1)</f>
        <v/>
      </c>
      <c r="Z36" s="449" t="str">
        <f>+MID('Input data'!$C$40,7,1)</f>
        <v/>
      </c>
      <c r="AA36" s="449" t="str">
        <f>+MID('Input data'!$C$40,8,1)</f>
        <v/>
      </c>
      <c r="AB36" s="449"/>
      <c r="AC36" s="449"/>
      <c r="AD36" s="449"/>
      <c r="AE36" s="407"/>
      <c r="AF36" s="407"/>
      <c r="AG36" s="407" t="s">
        <v>1093</v>
      </c>
      <c r="AH36" s="407"/>
      <c r="AI36" s="407"/>
      <c r="AJ36" s="407"/>
      <c r="AK36" s="406"/>
    </row>
    <row r="37" spans="1:38" s="399" customFormat="1">
      <c r="A37" s="411" t="s">
        <v>1634</v>
      </c>
      <c r="B37" s="410"/>
      <c r="C37" s="410"/>
      <c r="D37" s="410"/>
      <c r="E37" s="410"/>
      <c r="F37" s="410"/>
      <c r="G37" s="410"/>
      <c r="H37" s="410"/>
      <c r="I37" s="410"/>
      <c r="J37" s="410"/>
      <c r="K37" s="410"/>
      <c r="L37" s="410"/>
      <c r="M37" s="410"/>
      <c r="N37" s="410"/>
      <c r="O37" s="410"/>
      <c r="P37" s="410"/>
      <c r="Q37" s="410"/>
      <c r="R37" s="410"/>
      <c r="S37" s="410"/>
      <c r="T37" s="410"/>
      <c r="U37" s="410"/>
      <c r="V37" s="410"/>
      <c r="W37" s="407"/>
      <c r="X37" s="407"/>
      <c r="Y37" s="407"/>
      <c r="Z37" s="407"/>
      <c r="AA37" s="407"/>
      <c r="AB37" s="407"/>
      <c r="AC37" s="407"/>
      <c r="AD37" s="407"/>
      <c r="AE37" s="407"/>
      <c r="AF37" s="407"/>
      <c r="AG37" s="407"/>
      <c r="AH37" s="407"/>
      <c r="AI37" s="407"/>
      <c r="AJ37" s="407"/>
      <c r="AK37" s="406"/>
    </row>
    <row r="38" spans="1:38" ht="19.5" customHeight="1" thickBot="1">
      <c r="A38" s="448" t="str">
        <f>+LEFT('Input data'!$B$42,1)</f>
        <v/>
      </c>
      <c r="B38" s="447" t="str">
        <f>+MID('Input data'!$B$42,2,1)</f>
        <v/>
      </c>
      <c r="C38" s="447" t="str">
        <f>+MID('Input data'!$B$42,3,1)</f>
        <v/>
      </c>
      <c r="D38" s="447" t="str">
        <f>+MID('Input data'!$B$42,4,1)</f>
        <v/>
      </c>
      <c r="E38" s="447" t="str">
        <f>+MID('Input data'!$B$42,5,1)</f>
        <v/>
      </c>
      <c r="F38" s="447" t="str">
        <f>+MID('Input data'!$B$42,6,1)</f>
        <v/>
      </c>
      <c r="G38" s="447" t="str">
        <f>+MID('Input data'!$B$42,7,1)</f>
        <v/>
      </c>
      <c r="H38" s="447" t="str">
        <f>+MID('Input data'!$B$42,8,1)</f>
        <v/>
      </c>
      <c r="I38" s="447" t="str">
        <f>+MID('Input data'!$B$42,9,1)</f>
        <v/>
      </c>
      <c r="J38" s="447" t="str">
        <f>+MID('Input data'!$B$42,10,1)</f>
        <v/>
      </c>
      <c r="K38" s="447" t="str">
        <f>+MID('Input data'!$B$42,11,1)</f>
        <v/>
      </c>
      <c r="L38" s="447" t="str">
        <f>+MID('Input data'!$B$42,12,1)</f>
        <v/>
      </c>
      <c r="M38" s="447" t="str">
        <f>+MID('Input data'!$B$42,13,1)</f>
        <v/>
      </c>
      <c r="N38" s="447" t="str">
        <f>+MID('Input data'!$B$42,14,1)</f>
        <v/>
      </c>
      <c r="O38" s="447" t="str">
        <f>+MID('Input data'!$B$42,15,1)</f>
        <v/>
      </c>
      <c r="P38" s="447" t="str">
        <f>+MID('Input data'!$B$42,16,1)</f>
        <v/>
      </c>
      <c r="Q38" s="447" t="str">
        <f>+MID('Input data'!$B$42,17,1)</f>
        <v/>
      </c>
      <c r="R38" s="447" t="str">
        <f>+MID('Input data'!$B$42,18,1)</f>
        <v/>
      </c>
      <c r="S38" s="447" t="str">
        <f>+MID('Input data'!$B$42,19,1)</f>
        <v/>
      </c>
      <c r="T38" s="447" t="str">
        <f>+MID('Input data'!$B$42,20,1)</f>
        <v/>
      </c>
      <c r="U38" s="447" t="str">
        <f>+MID('Input data'!$B$42,21,1)</f>
        <v/>
      </c>
      <c r="V38" s="447" t="str">
        <f>+MID('Input data'!$B$42,22,1)</f>
        <v/>
      </c>
      <c r="W38" s="447" t="str">
        <f>+MID('Input data'!$B$42,23,1)</f>
        <v/>
      </c>
      <c r="X38" s="447" t="str">
        <f>+MID('Input data'!$B$42,24,1)</f>
        <v/>
      </c>
      <c r="Y38" s="447" t="str">
        <f>+MID('Input data'!$B$42,25,1)</f>
        <v/>
      </c>
      <c r="Z38" s="447" t="str">
        <f>+MID('Input data'!$B$42,26,1)</f>
        <v/>
      </c>
      <c r="AA38" s="447" t="str">
        <f>+MID('Input data'!$B$42,27,1)</f>
        <v/>
      </c>
      <c r="AB38" s="447" t="str">
        <f>+MID('Input data'!$B$42,28,1)</f>
        <v/>
      </c>
      <c r="AC38" s="447" t="str">
        <f>+MID('Input data'!$B$42,29,1)</f>
        <v/>
      </c>
      <c r="AD38" s="447" t="str">
        <f>+MID('Input data'!$B$42,30,1)</f>
        <v/>
      </c>
      <c r="AE38" s="447" t="str">
        <f>+MID('Input data'!$B$42,31,1)</f>
        <v/>
      </c>
      <c r="AF38" s="447" t="str">
        <f>+MID('Input data'!$B$42,32,1)</f>
        <v/>
      </c>
      <c r="AG38" s="447" t="str">
        <f>+MID('Input data'!$B$42,33,1)</f>
        <v/>
      </c>
      <c r="AH38" s="447" t="str">
        <f>+MID('Input data'!$B$42,34,1)</f>
        <v/>
      </c>
      <c r="AI38" s="447" t="str">
        <f>+MID('Input data'!$B$42,35,1)</f>
        <v/>
      </c>
      <c r="AJ38" s="447" t="str">
        <f>+MID('Input data'!$B$42,36,1)</f>
        <v/>
      </c>
      <c r="AK38" s="446" t="str">
        <f>+MID('Input data'!$B$42,37,1)</f>
        <v/>
      </c>
    </row>
    <row r="39" spans="1:38" s="399" customFormat="1" ht="3.75" customHeight="1" thickBot="1">
      <c r="A39" s="1390"/>
      <c r="B39" s="410"/>
      <c r="C39" s="410"/>
      <c r="D39" s="410"/>
      <c r="E39" s="410"/>
      <c r="F39" s="410"/>
      <c r="G39" s="410"/>
      <c r="H39" s="410"/>
      <c r="I39" s="410"/>
      <c r="J39" s="410"/>
      <c r="K39" s="410"/>
      <c r="L39" s="410"/>
      <c r="M39" s="410"/>
      <c r="N39" s="410"/>
      <c r="O39" s="410"/>
      <c r="P39" s="410"/>
      <c r="Q39" s="410"/>
      <c r="R39" s="410"/>
      <c r="S39" s="410"/>
      <c r="T39" s="410"/>
      <c r="U39" s="410"/>
      <c r="V39" s="410"/>
      <c r="W39" s="407"/>
      <c r="X39" s="407"/>
      <c r="Y39" s="407"/>
      <c r="Z39" s="407"/>
      <c r="AA39" s="407"/>
      <c r="AB39" s="407"/>
      <c r="AC39" s="407"/>
      <c r="AD39" s="407"/>
      <c r="AE39" s="407"/>
      <c r="AF39" s="407"/>
      <c r="AG39" s="407"/>
      <c r="AH39" s="407"/>
      <c r="AI39" s="407"/>
      <c r="AJ39" s="407"/>
      <c r="AK39" s="1391"/>
    </row>
    <row r="40" spans="1:38" s="442" customFormat="1" ht="12.75" customHeight="1">
      <c r="A40" s="445" t="s">
        <v>1635</v>
      </c>
      <c r="B40" s="444"/>
      <c r="C40" s="444"/>
      <c r="D40" s="444"/>
      <c r="E40" s="444"/>
      <c r="F40" s="444"/>
      <c r="G40" s="444"/>
      <c r="H40" s="444"/>
      <c r="I40" s="444"/>
      <c r="J40" s="444"/>
      <c r="K40" s="443"/>
      <c r="L40" s="488" t="s">
        <v>1639</v>
      </c>
      <c r="M40" s="444"/>
      <c r="N40" s="444"/>
      <c r="O40" s="444"/>
      <c r="P40" s="444"/>
      <c r="Q40" s="444"/>
      <c r="R40" s="444"/>
      <c r="S40" s="444"/>
      <c r="T40" s="444"/>
      <c r="U40" s="444"/>
      <c r="V40" s="443"/>
      <c r="W40" s="2541" t="s">
        <v>3024</v>
      </c>
      <c r="X40" s="2541"/>
      <c r="Y40" s="2541"/>
      <c r="Z40" s="2541"/>
      <c r="AA40" s="2541"/>
      <c r="AB40" s="2541"/>
      <c r="AC40" s="2541"/>
      <c r="AD40" s="2541"/>
      <c r="AE40" s="2541"/>
      <c r="AF40" s="2541"/>
      <c r="AG40" s="2541"/>
      <c r="AH40" s="2541"/>
      <c r="AI40" s="2541"/>
      <c r="AJ40" s="2541"/>
      <c r="AK40" s="2542"/>
    </row>
    <row r="41" spans="1:38" s="399" customFormat="1" ht="31.5" customHeight="1">
      <c r="A41" s="428" t="str">
        <f>MID(TEXT('Input data'!$F$34,"dd.mm.yyyy"),1,1)</f>
        <v>0</v>
      </c>
      <c r="B41" s="427" t="str">
        <f>MID(TEXT('Input data'!$F$34,"dd.mm.yyyy"),2,1)</f>
        <v>0</v>
      </c>
      <c r="C41" s="426" t="s">
        <v>1063</v>
      </c>
      <c r="D41" s="427" t="str">
        <f>MID(TEXT('Input data'!$F$34,"dd.mm.yyyy"),4,1)</f>
        <v>0</v>
      </c>
      <c r="E41" s="427" t="str">
        <f>MID(TEXT('Input data'!$F$34,"dd.mm.yyyy"),5,1)</f>
        <v>1</v>
      </c>
      <c r="F41" s="426" t="s">
        <v>1063</v>
      </c>
      <c r="G41" s="425" t="str">
        <f>MID(TEXT('Input data'!$F$34,"dd.mm.yyyy"),7,1)</f>
        <v>1</v>
      </c>
      <c r="H41" s="425" t="str">
        <f>MID(TEXT('Input data'!$F$34,"dd.mm.yyyy"),8,1)</f>
        <v>9</v>
      </c>
      <c r="I41" s="425" t="str">
        <f>MID(TEXT('Input data'!$F$34,"dd.mm.yyyy"),9,1)</f>
        <v>0</v>
      </c>
      <c r="J41" s="425" t="str">
        <f>MID(TEXT('Input data'!$F$34,"dd.mm.yyyy"),10,1)</f>
        <v>0</v>
      </c>
      <c r="K41" s="441"/>
      <c r="L41" s="427" t="str">
        <f>IF('Input data'!$F$36="","",LEFT(TEXT('Input data'!$F$36,"dd.mm.yyyy"),1))</f>
        <v/>
      </c>
      <c r="M41" s="427" t="str">
        <f>IF('Input data'!$F$36="","",MID(TEXT('Input data'!$F$36,"dd.mm.yyyy"),2,1))</f>
        <v/>
      </c>
      <c r="N41" s="426" t="s">
        <v>1063</v>
      </c>
      <c r="O41" s="427" t="str">
        <f>IF('Input data'!$F$36="","",MID(TEXT('Input data'!$F$36,"dd.mm.yyyy"),4,1))</f>
        <v/>
      </c>
      <c r="P41" s="427" t="str">
        <f>IF('Input data'!$F$36="","",MID(TEXT('Input data'!$F$36,"dd.mm.yyyy"),5,1))</f>
        <v/>
      </c>
      <c r="Q41" s="426" t="s">
        <v>1063</v>
      </c>
      <c r="R41" s="425" t="str">
        <f>IF('Input data'!$F$36="","",MID(TEXT('Input data'!$F$36,"dd.mm.yyyy"),7,1))</f>
        <v/>
      </c>
      <c r="S41" s="425" t="str">
        <f>IF('Input data'!$F$36="","",MID(TEXT('Input data'!$F$36,"dd.mm.yyyy"),8,1))</f>
        <v/>
      </c>
      <c r="T41" s="425" t="str">
        <f>IF('Input data'!$F$36="","",MID(TEXT('Input data'!$F$36,"dd.mm.yyyy"),9,1))</f>
        <v/>
      </c>
      <c r="U41" s="425" t="str">
        <f>IF('Input data'!$F$36="","",MID(TEXT('Input data'!$F$36,"dd.mm.yyyy"),10,1))</f>
        <v/>
      </c>
      <c r="V41" s="441"/>
      <c r="W41" s="2543"/>
      <c r="X41" s="2543"/>
      <c r="Y41" s="2543"/>
      <c r="Z41" s="2543"/>
      <c r="AA41" s="2543"/>
      <c r="AB41" s="2543"/>
      <c r="AC41" s="2543"/>
      <c r="AD41" s="2543"/>
      <c r="AE41" s="2543"/>
      <c r="AF41" s="2543"/>
      <c r="AG41" s="2543"/>
      <c r="AH41" s="2543"/>
      <c r="AI41" s="2543"/>
      <c r="AJ41" s="2543"/>
      <c r="AK41" s="2544"/>
    </row>
    <row r="42" spans="1:38" s="399" customFormat="1" ht="13.5" customHeight="1">
      <c r="A42" s="411"/>
      <c r="B42" s="410"/>
      <c r="C42" s="410"/>
      <c r="D42" s="410"/>
      <c r="E42" s="410"/>
      <c r="F42" s="410"/>
      <c r="G42" s="436"/>
      <c r="H42" s="436"/>
      <c r="I42" s="436"/>
      <c r="J42" s="436"/>
      <c r="K42" s="435"/>
      <c r="L42" s="410"/>
      <c r="M42" s="410"/>
      <c r="N42" s="410"/>
      <c r="O42" s="410"/>
      <c r="P42" s="410"/>
      <c r="Q42" s="410"/>
      <c r="R42" s="436"/>
      <c r="S42" s="436"/>
      <c r="T42" s="436"/>
      <c r="U42" s="436"/>
      <c r="V42" s="435"/>
      <c r="W42" s="1533">
        <f>'Input data'!F40</f>
        <v>0</v>
      </c>
      <c r="X42" s="1534"/>
      <c r="Y42" s="1534"/>
      <c r="Z42" s="1534"/>
      <c r="AA42" s="1534"/>
      <c r="AB42" s="1534"/>
      <c r="AC42" s="1534"/>
      <c r="AD42" s="1534"/>
      <c r="AE42" s="1534"/>
      <c r="AF42" s="1534"/>
      <c r="AG42" s="1534"/>
      <c r="AH42" s="1534"/>
      <c r="AI42" s="1534"/>
      <c r="AJ42" s="1534"/>
      <c r="AK42" s="1535"/>
    </row>
    <row r="43" spans="1:38" s="399" customFormat="1" ht="15.75" customHeight="1" thickBot="1">
      <c r="A43" s="404"/>
      <c r="B43" s="403"/>
      <c r="C43" s="403"/>
      <c r="D43" s="403"/>
      <c r="E43" s="403"/>
      <c r="F43" s="403"/>
      <c r="G43" s="1070"/>
      <c r="H43" s="1070"/>
      <c r="I43" s="1070"/>
      <c r="J43" s="1070"/>
      <c r="K43" s="1071"/>
      <c r="L43" s="1072"/>
      <c r="M43" s="1072"/>
      <c r="N43" s="1072"/>
      <c r="O43" s="1072"/>
      <c r="P43" s="1072"/>
      <c r="Q43" s="1072"/>
      <c r="R43" s="1072"/>
      <c r="S43" s="403"/>
      <c r="T43" s="1073"/>
      <c r="U43" s="1073"/>
      <c r="V43" s="1074"/>
      <c r="W43" s="1536"/>
      <c r="X43" s="1537"/>
      <c r="Y43" s="1537"/>
      <c r="Z43" s="1537"/>
      <c r="AA43" s="1537"/>
      <c r="AB43" s="1537"/>
      <c r="AC43" s="1537"/>
      <c r="AD43" s="1537"/>
      <c r="AE43" s="1537"/>
      <c r="AF43" s="1537"/>
      <c r="AG43" s="1537"/>
      <c r="AH43" s="1537"/>
      <c r="AI43" s="1537"/>
      <c r="AJ43" s="1537"/>
      <c r="AK43" s="1538"/>
    </row>
    <row r="44" spans="1:38" s="405" customFormat="1" ht="5.25" customHeight="1" thickBot="1">
      <c r="A44" s="416"/>
      <c r="B44" s="419"/>
      <c r="C44" s="419"/>
      <c r="D44" s="419"/>
      <c r="E44" s="419"/>
      <c r="F44" s="419"/>
      <c r="G44" s="419"/>
      <c r="H44" s="419"/>
      <c r="I44" s="419"/>
      <c r="J44" s="419"/>
      <c r="K44" s="419"/>
      <c r="L44" s="1331"/>
      <c r="M44" s="1331"/>
      <c r="N44" s="1331"/>
      <c r="O44" s="1331"/>
      <c r="P44" s="1331"/>
      <c r="Q44" s="1331"/>
      <c r="R44" s="1331"/>
      <c r="S44" s="1331"/>
      <c r="T44" s="1331"/>
      <c r="U44" s="1331"/>
      <c r="V44" s="1331"/>
      <c r="W44" s="1331"/>
      <c r="X44" s="1331"/>
      <c r="Y44" s="1331"/>
      <c r="Z44" s="1331"/>
      <c r="AA44" s="1331"/>
      <c r="AB44" s="1331"/>
      <c r="AC44" s="1385"/>
      <c r="AD44" s="1385"/>
      <c r="AE44" s="1385"/>
      <c r="AF44" s="1385"/>
      <c r="AG44" s="1385"/>
      <c r="AH44" s="1385"/>
      <c r="AI44" s="1385"/>
      <c r="AJ44" s="1385"/>
      <c r="AK44" s="1057"/>
      <c r="AL44" s="408"/>
    </row>
    <row r="45" spans="1:38" s="405" customFormat="1">
      <c r="A45" s="1388"/>
      <c r="B45" s="1384" t="s">
        <v>1640</v>
      </c>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1389"/>
      <c r="AL45" s="408"/>
    </row>
    <row r="46" spans="1:38"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ht="12.75" customHeight="1">
      <c r="B47" s="413"/>
      <c r="C47" s="1333"/>
      <c r="D47" s="1333"/>
      <c r="E47" s="1333"/>
      <c r="F47" s="1333"/>
      <c r="G47" s="1333"/>
      <c r="H47" s="1333"/>
      <c r="I47" s="1333"/>
      <c r="J47" s="1333"/>
      <c r="K47" s="1333"/>
      <c r="L47" s="1333"/>
      <c r="M47" s="1333"/>
      <c r="N47" s="1333"/>
      <c r="O47" s="1333"/>
      <c r="P47" s="1333"/>
      <c r="Q47" s="1333"/>
      <c r="R47" s="1333"/>
      <c r="S47" s="1333"/>
      <c r="T47" s="1333"/>
      <c r="U47" s="1333"/>
      <c r="V47" s="1333"/>
      <c r="W47" s="407"/>
      <c r="X47" s="407"/>
      <c r="Y47" s="407"/>
      <c r="Z47" s="407"/>
      <c r="AA47" s="407"/>
      <c r="AB47" s="407"/>
      <c r="AC47" s="407"/>
      <c r="AD47" s="407"/>
      <c r="AE47" s="407"/>
      <c r="AF47" s="407"/>
      <c r="AG47" s="407"/>
      <c r="AH47" s="407"/>
      <c r="AI47" s="407"/>
      <c r="AJ47" s="406"/>
      <c r="AK47" s="400"/>
    </row>
    <row r="48" spans="1:38"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399" customFormat="1">
      <c r="B49" s="411"/>
      <c r="C49" s="410"/>
      <c r="D49" s="410"/>
      <c r="E49" s="410"/>
      <c r="F49" s="410"/>
      <c r="G49" s="410"/>
      <c r="H49" s="410"/>
      <c r="I49" s="410"/>
      <c r="J49" s="410"/>
      <c r="K49" s="410"/>
      <c r="L49" s="410"/>
      <c r="M49" s="410"/>
      <c r="N49" s="410"/>
      <c r="O49" s="410"/>
      <c r="P49" s="410"/>
      <c r="Q49" s="410"/>
      <c r="R49" s="410"/>
      <c r="S49" s="410"/>
      <c r="T49" s="410"/>
      <c r="U49" s="410"/>
      <c r="V49" s="410"/>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c r="B53" s="409"/>
      <c r="C53" s="408"/>
      <c r="D53" s="408"/>
      <c r="E53" s="408"/>
      <c r="F53" s="408"/>
      <c r="G53" s="408"/>
      <c r="H53" s="408"/>
      <c r="I53" s="408"/>
      <c r="J53" s="408"/>
      <c r="K53" s="408"/>
      <c r="L53" s="408"/>
      <c r="M53" s="408"/>
      <c r="N53" s="408"/>
      <c r="O53" s="408"/>
      <c r="P53" s="408"/>
      <c r="Q53" s="408"/>
      <c r="R53" s="408"/>
      <c r="S53" s="408"/>
      <c r="T53" s="408"/>
      <c r="U53" s="408"/>
      <c r="V53" s="408"/>
      <c r="W53" s="407"/>
      <c r="X53" s="407"/>
      <c r="Y53" s="407"/>
      <c r="Z53" s="407"/>
      <c r="AA53" s="407"/>
      <c r="AB53" s="407"/>
      <c r="AC53" s="407"/>
      <c r="AD53" s="407"/>
      <c r="AE53" s="407"/>
      <c r="AF53" s="407"/>
      <c r="AG53" s="407"/>
      <c r="AH53" s="407"/>
      <c r="AI53" s="407"/>
      <c r="AJ53" s="406"/>
      <c r="AK53" s="400"/>
    </row>
    <row r="54" spans="2:37" s="405" customFormat="1" ht="13.5" thickBot="1">
      <c r="B54" s="420"/>
      <c r="C54" s="419"/>
      <c r="D54" s="419"/>
      <c r="E54" s="419"/>
      <c r="F54" s="419"/>
      <c r="G54" s="403" t="s">
        <v>1641</v>
      </c>
      <c r="H54" s="419"/>
      <c r="I54" s="419"/>
      <c r="J54" s="419"/>
      <c r="K54" s="419"/>
      <c r="L54" s="419"/>
      <c r="M54" s="419"/>
      <c r="N54" s="419"/>
      <c r="O54" s="419"/>
      <c r="P54" s="419"/>
      <c r="Q54" s="419"/>
      <c r="R54" s="419"/>
      <c r="S54" s="419"/>
      <c r="T54" s="419"/>
      <c r="U54" s="403" t="s">
        <v>1642</v>
      </c>
      <c r="V54" s="419"/>
      <c r="W54" s="402"/>
      <c r="X54" s="402"/>
      <c r="Y54" s="402"/>
      <c r="Z54" s="402"/>
      <c r="AA54" s="402"/>
      <c r="AB54" s="402"/>
      <c r="AC54" s="402"/>
      <c r="AD54" s="402"/>
      <c r="AE54" s="402"/>
      <c r="AF54" s="402"/>
      <c r="AG54" s="402"/>
      <c r="AH54" s="402"/>
      <c r="AI54" s="402"/>
      <c r="AJ54" s="401"/>
      <c r="AK54" s="400"/>
    </row>
    <row r="55" spans="2:37" s="399" customFormat="1" ht="4.5" customHeight="1">
      <c r="B55" s="410"/>
      <c r="C55" s="410"/>
      <c r="D55" s="410"/>
      <c r="E55" s="410"/>
      <c r="F55" s="410"/>
      <c r="G55" s="410"/>
      <c r="H55" s="410"/>
      <c r="I55" s="410"/>
      <c r="J55" s="410"/>
      <c r="K55" s="410"/>
      <c r="L55" s="410"/>
      <c r="M55" s="410"/>
      <c r="N55" s="410"/>
      <c r="O55" s="410"/>
      <c r="P55" s="410"/>
      <c r="Q55" s="410"/>
      <c r="R55" s="410"/>
      <c r="S55" s="410"/>
      <c r="T55" s="410"/>
      <c r="U55" s="410"/>
      <c r="V55" s="410"/>
      <c r="W55" s="407"/>
      <c r="X55" s="407"/>
      <c r="Y55" s="407"/>
      <c r="Z55" s="407"/>
      <c r="AA55" s="407"/>
      <c r="AB55" s="407"/>
      <c r="AC55" s="407"/>
      <c r="AD55" s="407"/>
      <c r="AE55" s="407"/>
      <c r="AF55" s="407"/>
      <c r="AG55" s="407"/>
      <c r="AH55" s="407"/>
      <c r="AI55" s="407"/>
      <c r="AJ55" s="407"/>
      <c r="AK55" s="400"/>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sheetPr codeName="Sheet6"/>
  <dimension ref="A1:B5"/>
  <sheetViews>
    <sheetView showGridLines="0" zoomScaleNormal="100" workbookViewId="0">
      <selection activeCell="A16" sqref="A16"/>
    </sheetView>
  </sheetViews>
  <sheetFormatPr defaultRowHeight="15"/>
  <cols>
    <col min="1" max="2" width="43.28515625" customWidth="1"/>
    <col min="3" max="3" width="19.140625" customWidth="1"/>
  </cols>
  <sheetData>
    <row r="1" spans="1:2" ht="17.25" thickBot="1">
      <c r="A1" s="1" t="s">
        <v>35</v>
      </c>
    </row>
    <row r="2" spans="1:2" ht="21" customHeight="1" thickTop="1" thickBot="1">
      <c r="A2" s="593" t="s">
        <v>20</v>
      </c>
      <c r="B2" s="594" t="s">
        <v>36</v>
      </c>
    </row>
    <row r="3" spans="1:2" ht="23.25" customHeight="1" thickTop="1" thickBot="1">
      <c r="A3" s="12" t="s">
        <v>37</v>
      </c>
      <c r="B3" s="13"/>
    </row>
    <row r="4" spans="1:2" ht="23.25" customHeight="1" thickBot="1">
      <c r="A4" s="16" t="s">
        <v>38</v>
      </c>
      <c r="B4" s="17"/>
    </row>
    <row r="5" spans="1:2" ht="15.75" thickTop="1"/>
  </sheetData>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cols>
    <col min="1" max="10" width="2.5703125" style="828" customWidth="1"/>
    <col min="11" max="11" width="3.42578125" style="828" customWidth="1"/>
    <col min="12" max="36" width="2.5703125" style="828" customWidth="1"/>
    <col min="37" max="37" width="2.140625" style="828" customWidth="1"/>
    <col min="38" max="38" width="1.85546875" style="828" customWidth="1"/>
    <col min="39" max="39" width="2.140625" style="828" customWidth="1"/>
    <col min="40" max="45" width="2.5703125" style="828" customWidth="1"/>
    <col min="46" max="46" width="7.7109375" style="828" customWidth="1"/>
    <col min="47" max="61" width="2.5703125" style="828" customWidth="1"/>
    <col min="62" max="16384" width="9.140625" style="828"/>
  </cols>
  <sheetData>
    <row r="1" spans="1:38" s="508" customFormat="1" ht="10.5" thickBot="1">
      <c r="C1" s="827" t="s">
        <v>1061</v>
      </c>
    </row>
    <row r="2" spans="1:38" s="405" customFormat="1" ht="21" customHeight="1" thickBot="1">
      <c r="C2" s="829" t="s">
        <v>1604</v>
      </c>
      <c r="D2" s="830"/>
      <c r="E2" s="830"/>
      <c r="F2" s="830"/>
      <c r="G2" s="830"/>
      <c r="H2" s="830"/>
      <c r="I2" s="830"/>
      <c r="J2" s="831"/>
      <c r="Q2" s="504" t="s">
        <v>1605</v>
      </c>
    </row>
    <row r="3" spans="1:38" ht="13.5" thickBot="1"/>
    <row r="4" spans="1:38" ht="28.5" customHeight="1" thickBot="1">
      <c r="K4" s="866" t="s">
        <v>1606</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2545" t="s">
        <v>1607</v>
      </c>
      <c r="W4" s="2546"/>
      <c r="X4" s="2546"/>
      <c r="Y4" s="2546"/>
      <c r="Z4" s="2546"/>
      <c r="AA4" s="2547"/>
    </row>
    <row r="5" spans="1:38" ht="7.5" customHeight="1" thickBot="1"/>
    <row r="6" spans="1:38" s="495" customFormat="1" ht="14.25" customHeight="1">
      <c r="A6" s="498" t="s">
        <v>1608</v>
      </c>
      <c r="B6" s="498"/>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7"/>
      <c r="AL6" s="496"/>
    </row>
    <row r="7" spans="1:38" s="495" customFormat="1" ht="14.25" customHeight="1">
      <c r="A7" s="867" t="s">
        <v>1609</v>
      </c>
      <c r="B7" s="867"/>
      <c r="C7" s="868"/>
      <c r="D7" s="868"/>
      <c r="E7" s="868"/>
      <c r="F7" s="868"/>
      <c r="G7" s="868"/>
      <c r="H7" s="868"/>
      <c r="I7" s="868"/>
      <c r="J7" s="868"/>
      <c r="K7" s="868"/>
      <c r="L7" s="868"/>
      <c r="M7" s="868"/>
      <c r="N7" s="868"/>
      <c r="O7" s="868"/>
      <c r="P7" s="868"/>
      <c r="Q7" s="868"/>
      <c r="R7" s="868"/>
      <c r="S7" s="868"/>
      <c r="T7" s="868"/>
      <c r="U7" s="868"/>
      <c r="V7" s="868"/>
      <c r="W7" s="868"/>
      <c r="X7" s="868"/>
      <c r="Y7" s="868"/>
      <c r="Z7" s="868"/>
      <c r="AA7" s="868"/>
      <c r="AB7" s="868"/>
      <c r="AC7" s="868"/>
      <c r="AD7" s="868"/>
      <c r="AE7" s="868"/>
      <c r="AF7" s="868"/>
      <c r="AG7" s="868"/>
      <c r="AH7" s="868"/>
      <c r="AI7" s="868"/>
      <c r="AJ7" s="868"/>
      <c r="AK7" s="868"/>
      <c r="AL7" s="869"/>
    </row>
    <row r="8" spans="1:38" s="873" customFormat="1" ht="15" customHeight="1">
      <c r="A8" s="870" t="s">
        <v>1610</v>
      </c>
      <c r="B8" s="870"/>
      <c r="C8" s="871"/>
      <c r="D8" s="871"/>
      <c r="E8" s="871"/>
      <c r="F8" s="871"/>
      <c r="G8" s="871"/>
      <c r="H8" s="871"/>
      <c r="I8" s="871"/>
      <c r="J8" s="871"/>
      <c r="K8" s="871"/>
      <c r="L8" s="871"/>
      <c r="M8" s="871"/>
      <c r="N8" s="871"/>
      <c r="O8" s="871"/>
      <c r="P8" s="871"/>
      <c r="Q8" s="871"/>
      <c r="R8" s="871"/>
      <c r="S8" s="872"/>
      <c r="T8" s="871"/>
      <c r="U8" s="871"/>
      <c r="V8" s="871"/>
      <c r="W8" s="871"/>
      <c r="X8" s="871"/>
      <c r="Y8" s="871"/>
      <c r="Z8" s="871"/>
      <c r="AA8" s="871"/>
      <c r="AB8" s="871"/>
      <c r="AC8" s="871"/>
      <c r="AD8" s="871"/>
      <c r="AE8" s="871"/>
      <c r="AF8" s="871"/>
      <c r="AG8" s="871"/>
      <c r="AH8" s="871"/>
      <c r="AI8" s="871"/>
      <c r="AJ8" s="871"/>
      <c r="AK8" s="871"/>
      <c r="AL8" s="869"/>
    </row>
    <row r="9" spans="1:38" s="490" customFormat="1" ht="18" customHeight="1" thickBot="1">
      <c r="A9" s="493" t="s">
        <v>1611</v>
      </c>
      <c r="B9" s="493"/>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2"/>
      <c r="AL9" s="491"/>
    </row>
    <row r="10" spans="1:38" s="470" customFormat="1" ht="3.75" customHeight="1" thickBot="1"/>
    <row r="11" spans="1:38" s="470" customFormat="1" ht="14.25" customHeight="1">
      <c r="A11" s="472" t="s">
        <v>1612</v>
      </c>
      <c r="B11" s="471"/>
      <c r="C11" s="471"/>
      <c r="D11" s="471"/>
      <c r="E11" s="471"/>
      <c r="F11" s="471"/>
      <c r="G11" s="471"/>
      <c r="H11" s="471"/>
      <c r="I11" s="415"/>
      <c r="J11" s="851"/>
      <c r="K11" s="488" t="s">
        <v>1613</v>
      </c>
      <c r="L11" s="471"/>
      <c r="M11" s="489"/>
      <c r="N11" s="489"/>
      <c r="O11" s="489"/>
      <c r="P11" s="471"/>
      <c r="Q11" s="488" t="s">
        <v>1613</v>
      </c>
      <c r="R11" s="471"/>
      <c r="S11" s="415"/>
      <c r="T11" s="471"/>
      <c r="U11" s="471"/>
      <c r="V11" s="852"/>
      <c r="W11" s="471"/>
      <c r="X11" s="471"/>
      <c r="Y11" s="471"/>
      <c r="Z11" s="471"/>
      <c r="AA11" s="471"/>
      <c r="AB11" s="471"/>
      <c r="AC11" s="471"/>
      <c r="AD11" s="488" t="s">
        <v>1614</v>
      </c>
      <c r="AE11" s="488"/>
      <c r="AF11" s="488"/>
      <c r="AG11" s="488" t="s">
        <v>1615</v>
      </c>
      <c r="AH11" s="471"/>
      <c r="AI11" s="471"/>
      <c r="AJ11" s="471"/>
      <c r="AK11" s="471"/>
      <c r="AL11" s="487"/>
    </row>
    <row r="12" spans="1:38" s="470" customFormat="1" ht="19.5" customHeight="1">
      <c r="A12" s="484" t="str">
        <f>LEFT('Input data'!C24,1)</f>
        <v>2</v>
      </c>
      <c r="B12" s="449" t="str">
        <f>MID('Input data'!$C$24,2,1)</f>
        <v>0</v>
      </c>
      <c r="C12" s="449" t="str">
        <f>MID('Input data'!$C$24,3,1)</f>
        <v>2</v>
      </c>
      <c r="D12" s="449" t="str">
        <f>MID('Input data'!$C$24,4,1)</f>
        <v>3</v>
      </c>
      <c r="E12" s="449" t="str">
        <f>MID('Input data'!$C$24,5,1)</f>
        <v>9</v>
      </c>
      <c r="F12" s="449" t="str">
        <f>MID('Input data'!$C$24,6,1)</f>
        <v>8</v>
      </c>
      <c r="G12" s="449" t="str">
        <f>MID('Input data'!$C$24,7,1)</f>
        <v>3</v>
      </c>
      <c r="H12" s="449" t="str">
        <f>MID('Input data'!$C$24,8,1)</f>
        <v>7</v>
      </c>
      <c r="I12" s="449" t="str">
        <f>MID('Input data'!$C$24,9,1)</f>
        <v>8</v>
      </c>
      <c r="J12" s="853" t="str">
        <f>MID('Input data'!$C$24,10,1)</f>
        <v>6</v>
      </c>
      <c r="K12" s="854"/>
      <c r="L12" s="473"/>
      <c r="M12" s="473"/>
      <c r="N12" s="473"/>
      <c r="O12" s="473"/>
      <c r="P12" s="473"/>
      <c r="Q12" s="473"/>
      <c r="R12" s="473"/>
      <c r="S12" s="473"/>
      <c r="T12" s="473"/>
      <c r="U12" s="473"/>
      <c r="V12" s="855"/>
      <c r="W12" s="478" t="s">
        <v>1616</v>
      </c>
      <c r="X12" s="473"/>
      <c r="Y12" s="473"/>
      <c r="Z12" s="473"/>
      <c r="AA12" s="473"/>
      <c r="AB12" s="478" t="s">
        <v>1617</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4</v>
      </c>
      <c r="AK12" s="473"/>
      <c r="AL12" s="479"/>
    </row>
    <row r="13" spans="1:38" s="470" customFormat="1" ht="19.5" customHeight="1">
      <c r="A13" s="411" t="s">
        <v>1618</v>
      </c>
      <c r="B13" s="473"/>
      <c r="C13" s="473"/>
      <c r="D13" s="473"/>
      <c r="E13" s="473"/>
      <c r="F13" s="473"/>
      <c r="G13" s="473"/>
      <c r="H13" s="407"/>
      <c r="I13" s="407"/>
      <c r="J13" s="535"/>
      <c r="K13" s="486" t="str">
        <f>IF('Input data'!D7="x","x"," ")</f>
        <v xml:space="preserve"> </v>
      </c>
      <c r="L13" s="478" t="s">
        <v>1619</v>
      </c>
      <c r="N13" s="480"/>
      <c r="O13" s="480"/>
      <c r="P13" s="480"/>
      <c r="Q13" s="480"/>
      <c r="R13" s="486" t="str">
        <f>IF('Input data'!D17="x","x"," ")</f>
        <v xml:space="preserve"> </v>
      </c>
      <c r="S13" s="478" t="s">
        <v>1620</v>
      </c>
      <c r="T13" s="473"/>
      <c r="U13" s="473"/>
      <c r="V13" s="855"/>
      <c r="W13" s="835"/>
      <c r="X13" s="836"/>
      <c r="Y13" s="836"/>
      <c r="Z13" s="836"/>
      <c r="AA13" s="836"/>
      <c r="AB13" s="837" t="s">
        <v>1621</v>
      </c>
      <c r="AC13" s="836"/>
      <c r="AD13" s="838" t="str">
        <f>MID('Input data'!$B$13,1,1)</f>
        <v>1</v>
      </c>
      <c r="AE13" s="838" t="str">
        <f>MID('Input data'!$B$13,2,1)</f>
        <v>2</v>
      </c>
      <c r="AF13" s="838"/>
      <c r="AG13" s="838" t="str">
        <f>MID('Input data'!$B$14,1,1)</f>
        <v>2</v>
      </c>
      <c r="AH13" s="838" t="str">
        <f>MID('Input data'!$B$14,2,1)</f>
        <v>0</v>
      </c>
      <c r="AI13" s="838" t="str">
        <f>MID('Input data'!$B$14,3,1)</f>
        <v>1</v>
      </c>
      <c r="AJ13" s="838" t="str">
        <f>MID('Input data'!$B$14,4,1)</f>
        <v>4</v>
      </c>
      <c r="AK13" s="836"/>
      <c r="AL13" s="839"/>
    </row>
    <row r="14" spans="1:38" s="470" customFormat="1" ht="19.5" customHeight="1">
      <c r="A14" s="874" t="str">
        <f>LEFT('Input data'!C26,1)</f>
        <v>4</v>
      </c>
      <c r="B14" s="482" t="str">
        <f>MID('Input data'!$C$26,2,1)</f>
        <v>7</v>
      </c>
      <c r="C14" s="482" t="str">
        <f>MID('Input data'!$C$26,3,1)</f>
        <v>5</v>
      </c>
      <c r="D14" s="482" t="str">
        <f>MID('Input data'!$C$26,4,1)</f>
        <v>5</v>
      </c>
      <c r="E14" s="482" t="str">
        <f>MID('Input data'!$C$26,5,1)</f>
        <v>5</v>
      </c>
      <c r="F14" s="482" t="str">
        <f>MID('Input data'!$C$26,6,1)</f>
        <v>6</v>
      </c>
      <c r="G14" s="482" t="str">
        <f>MID('Input data'!$C$26,7,1)</f>
        <v>2</v>
      </c>
      <c r="H14" s="482" t="str">
        <f>MID('Input data'!$C$26,8,1)</f>
        <v>9</v>
      </c>
      <c r="I14" s="407"/>
      <c r="J14" s="535"/>
      <c r="K14" s="407" t="str">
        <f>IF('Input data'!D8="x","x", "")</f>
        <v/>
      </c>
      <c r="L14" s="478" t="s">
        <v>1622</v>
      </c>
      <c r="M14" s="478"/>
      <c r="N14" s="480"/>
      <c r="O14" s="480"/>
      <c r="P14" s="480"/>
      <c r="Q14" s="480"/>
      <c r="R14" s="480" t="str">
        <f>IF('Input data'!D18="x","x"," ")</f>
        <v xml:space="preserve"> </v>
      </c>
      <c r="S14" s="478" t="s">
        <v>1623</v>
      </c>
      <c r="T14" s="473"/>
      <c r="U14" s="473"/>
      <c r="V14" s="855"/>
      <c r="W14" s="478"/>
      <c r="X14" s="473"/>
      <c r="Y14" s="410"/>
      <c r="Z14" s="407"/>
      <c r="AA14" s="407"/>
      <c r="AB14" s="480"/>
      <c r="AC14" s="407"/>
      <c r="AD14" s="482"/>
      <c r="AE14" s="482"/>
      <c r="AF14" s="482"/>
      <c r="AG14" s="482"/>
      <c r="AH14" s="482"/>
      <c r="AI14" s="482"/>
      <c r="AJ14" s="482"/>
      <c r="AK14" s="407"/>
      <c r="AL14" s="479"/>
    </row>
    <row r="15" spans="1:38" s="470" customFormat="1" ht="19.5" customHeight="1">
      <c r="A15" s="411" t="s">
        <v>1081</v>
      </c>
      <c r="B15" s="473"/>
      <c r="C15" s="473"/>
      <c r="D15" s="473"/>
      <c r="E15" s="473"/>
      <c r="F15" s="426"/>
      <c r="G15" s="473"/>
      <c r="H15" s="473"/>
      <c r="I15" s="407"/>
      <c r="J15" s="535"/>
      <c r="K15" s="854"/>
      <c r="L15" s="407"/>
      <c r="M15" s="478"/>
      <c r="N15" s="480"/>
      <c r="O15" s="480"/>
      <c r="P15" s="480"/>
      <c r="Q15" s="480"/>
      <c r="R15" s="875" t="s">
        <v>1624</v>
      </c>
      <c r="S15" s="480"/>
      <c r="T15" s="473"/>
      <c r="U15" s="473"/>
      <c r="V15" s="855"/>
      <c r="W15" s="478" t="s">
        <v>1625</v>
      </c>
      <c r="X15" s="473"/>
      <c r="Y15" s="410"/>
      <c r="Z15" s="407"/>
      <c r="AA15" s="407"/>
      <c r="AB15" s="478" t="s">
        <v>1617</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3</v>
      </c>
      <c r="AK15" s="407"/>
      <c r="AL15" s="479"/>
    </row>
    <row r="16" spans="1:38" s="470" customFormat="1" ht="19.5" customHeight="1" thickBot="1">
      <c r="A16" s="477">
        <f>'SK Cover sheet'!A15</f>
        <v>2</v>
      </c>
      <c r="B16" s="402">
        <f>'SK Cover sheet'!B15</f>
        <v>6</v>
      </c>
      <c r="C16" s="475" t="s">
        <v>1063</v>
      </c>
      <c r="D16" s="402">
        <f>'SK Cover sheet'!D15</f>
        <v>5</v>
      </c>
      <c r="E16" s="402">
        <f>'SK Cover sheet'!E15</f>
        <v>1</v>
      </c>
      <c r="F16" s="475" t="s">
        <v>1063</v>
      </c>
      <c r="G16" s="402" t="str">
        <f>'SK Cover sheet'!G15</f>
        <v>0</v>
      </c>
      <c r="H16" s="402"/>
      <c r="I16" s="402"/>
      <c r="J16" s="857"/>
      <c r="K16" s="858"/>
      <c r="L16" s="402"/>
      <c r="M16" s="402"/>
      <c r="N16" s="402"/>
      <c r="O16" s="402"/>
      <c r="P16" s="402"/>
      <c r="Q16" s="402"/>
      <c r="R16" s="402"/>
      <c r="S16" s="402"/>
      <c r="T16" s="475"/>
      <c r="U16" s="475"/>
      <c r="V16" s="859"/>
      <c r="W16" s="474"/>
      <c r="X16" s="475"/>
      <c r="Y16" s="403"/>
      <c r="Z16" s="402"/>
      <c r="AA16" s="402"/>
      <c r="AB16" s="474" t="s">
        <v>1621</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3</v>
      </c>
      <c r="AK16" s="402"/>
      <c r="AL16" s="476"/>
    </row>
    <row r="17" spans="1:39" s="470" customFormat="1" ht="4.5" customHeight="1">
      <c r="A17" s="473"/>
      <c r="B17" s="473"/>
      <c r="C17" s="473"/>
      <c r="D17" s="473"/>
      <c r="E17" s="473"/>
      <c r="F17" s="473"/>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c r="AL17" s="473"/>
      <c r="AM17" s="473"/>
    </row>
    <row r="18" spans="1:39" s="470" customFormat="1" ht="3" customHeight="1" thickBot="1">
      <c r="A18" s="876"/>
      <c r="B18" s="473"/>
      <c r="C18" s="473"/>
      <c r="D18" s="473"/>
      <c r="E18" s="473"/>
      <c r="F18" s="473"/>
      <c r="G18" s="473"/>
      <c r="H18" s="407"/>
      <c r="I18" s="407"/>
      <c r="J18" s="407"/>
      <c r="K18" s="407"/>
      <c r="L18" s="407"/>
      <c r="M18" s="407"/>
      <c r="N18" s="407"/>
      <c r="O18" s="407"/>
      <c r="P18" s="407"/>
      <c r="Q18" s="407"/>
      <c r="R18" s="407"/>
      <c r="S18" s="407"/>
      <c r="T18" s="473"/>
      <c r="U18" s="473"/>
      <c r="V18" s="473"/>
      <c r="W18" s="407"/>
      <c r="X18" s="407"/>
      <c r="Y18" s="407"/>
      <c r="Z18" s="407"/>
      <c r="AA18" s="407"/>
      <c r="AB18" s="407"/>
      <c r="AC18" s="407"/>
      <c r="AD18" s="407"/>
      <c r="AE18" s="407"/>
      <c r="AF18" s="407"/>
      <c r="AG18" s="407"/>
      <c r="AH18" s="407"/>
      <c r="AI18" s="407"/>
      <c r="AJ18" s="407"/>
      <c r="AK18" s="407"/>
      <c r="AL18" s="473"/>
      <c r="AM18" s="473"/>
    </row>
    <row r="19" spans="1:39" s="470" customFormat="1" ht="16.5">
      <c r="A19" s="472" t="s">
        <v>1626</v>
      </c>
      <c r="B19" s="471"/>
      <c r="C19" s="471"/>
      <c r="D19" s="471"/>
      <c r="E19" s="471"/>
      <c r="F19" s="471"/>
      <c r="G19" s="471"/>
      <c r="H19" s="415"/>
      <c r="I19" s="415"/>
      <c r="J19" s="415"/>
      <c r="K19" s="415"/>
      <c r="L19" s="415"/>
      <c r="M19" s="415"/>
      <c r="N19" s="415"/>
      <c r="O19" s="415"/>
      <c r="P19" s="415"/>
      <c r="Q19" s="415"/>
      <c r="R19" s="415"/>
      <c r="S19" s="415"/>
      <c r="T19" s="471"/>
      <c r="U19" s="471"/>
      <c r="V19" s="471"/>
      <c r="W19" s="415"/>
      <c r="X19" s="415"/>
      <c r="Y19" s="415"/>
      <c r="Z19" s="415"/>
      <c r="AA19" s="415"/>
      <c r="AB19" s="415"/>
      <c r="AC19" s="415"/>
      <c r="AD19" s="415"/>
      <c r="AE19" s="415"/>
      <c r="AF19" s="415"/>
      <c r="AG19" s="415"/>
      <c r="AH19" s="415"/>
      <c r="AI19" s="415"/>
      <c r="AJ19" s="415"/>
      <c r="AK19" s="415"/>
      <c r="AL19" s="487"/>
    </row>
    <row r="20" spans="1:39" s="470" customFormat="1" ht="19.5" customHeight="1">
      <c r="A20" s="457" t="str">
        <f>+LEFT('Input data'!$F$3,1)</f>
        <v>B</v>
      </c>
      <c r="B20" s="449" t="str">
        <f>+MID('Input data'!$F$3,2,1)</f>
        <v>e</v>
      </c>
      <c r="C20" s="449" t="str">
        <f>+MID('Input data'!$F$3,3,1)</f>
        <v>s</v>
      </c>
      <c r="D20" s="449" t="str">
        <f>+MID('Input data'!$F$3,4,1)</f>
        <v>t</v>
      </c>
      <c r="E20" s="449" t="str">
        <f>+MID('Input data'!$F$3,5,1)</f>
        <v xml:space="preserve"> </v>
      </c>
      <c r="F20" s="449" t="str">
        <f>+MID('Input data'!$F$3,6,1)</f>
        <v>F</v>
      </c>
      <c r="G20" s="449" t="str">
        <f>+MID('Input data'!$F$3,7,1)</f>
        <v>r</v>
      </c>
      <c r="H20" s="449" t="str">
        <f>+MID('Input data'!$F$3,8,1)</f>
        <v>i</v>
      </c>
      <c r="I20" s="449" t="str">
        <f>+MID('Input data'!$F$3,9,1)</f>
        <v>e</v>
      </c>
      <c r="J20" s="449" t="str">
        <f>+MID('Input data'!$F$3,10,1)</f>
        <v>n</v>
      </c>
      <c r="K20" s="449" t="str">
        <f>+MID('Input data'!$F$3,11,1)</f>
        <v>d</v>
      </c>
      <c r="L20" s="449" t="str">
        <f>+MID('Input data'!$F$3,12,1)</f>
        <v>s</v>
      </c>
      <c r="M20" s="449" t="str">
        <f>+MID('Input data'!$F$3,13,1)</f>
        <v xml:space="preserve"> </v>
      </c>
      <c r="N20" s="449" t="str">
        <f>+MID('Input data'!$F$3,14,1)</f>
        <v>s</v>
      </c>
      <c r="O20" s="449" t="str">
        <f>+MID('Input data'!$F$3,15,1)</f>
        <v>.</v>
      </c>
      <c r="P20" s="449" t="str">
        <f>+MID('Input data'!$F$3,16,1)</f>
        <v>r</v>
      </c>
      <c r="Q20" s="449" t="str">
        <f>+MID('Input data'!$F$3,17,1)</f>
        <v>.</v>
      </c>
      <c r="R20" s="449" t="str">
        <f>+MID('Input data'!$F$3,18,1)</f>
        <v>o</v>
      </c>
      <c r="S20" s="449" t="str">
        <f>+MID('Input data'!$F$3,19,1)</f>
        <v>.</v>
      </c>
      <c r="T20" s="449" t="str">
        <f>+MID('Input data'!$F$3,20,1)</f>
        <v/>
      </c>
      <c r="U20" s="449" t="str">
        <f>+MID('Input data'!$F$3,21,1)</f>
        <v/>
      </c>
      <c r="V20" s="449" t="str">
        <f>+MID('Input data'!$F$3,22,1)</f>
        <v/>
      </c>
      <c r="W20" s="449" t="str">
        <f>+MID('Input data'!$F$3,23,1)</f>
        <v/>
      </c>
      <c r="X20" s="449" t="str">
        <f>+MID('Input data'!$F$3,24,1)</f>
        <v/>
      </c>
      <c r="Y20" s="449" t="str">
        <f>+MID('Input data'!$F$3,25,1)</f>
        <v/>
      </c>
      <c r="Z20" s="449" t="str">
        <f>+MID('Input data'!$F$3,26,1)</f>
        <v/>
      </c>
      <c r="AA20" s="449" t="str">
        <f>+MID('Input data'!$F$3,27,1)</f>
        <v/>
      </c>
      <c r="AB20" s="449" t="str">
        <f>+MID('Input data'!$F$3,28,1)</f>
        <v/>
      </c>
      <c r="AC20" s="449" t="str">
        <f>+MID('Input data'!$F$3,29,1)</f>
        <v/>
      </c>
      <c r="AD20" s="449" t="str">
        <f>+MID('Input data'!$F$3,30,1)</f>
        <v/>
      </c>
      <c r="AE20" s="449" t="str">
        <f>+MID('Input data'!$F$3,31,1)</f>
        <v/>
      </c>
      <c r="AF20" s="449" t="str">
        <f>+MID('Input data'!$F$3,32,1)</f>
        <v/>
      </c>
      <c r="AG20" s="449" t="str">
        <f>+MID('Input data'!$F$3,33,1)</f>
        <v/>
      </c>
      <c r="AH20" s="449" t="str">
        <f>+MID('Input data'!$F$3,34,1)</f>
        <v/>
      </c>
      <c r="AI20" s="449" t="str">
        <f>+MID('Input data'!$F$3,35,1)</f>
        <v/>
      </c>
      <c r="AJ20" s="449" t="str">
        <f>+MID('Input data'!$F$3,36,1)</f>
        <v/>
      </c>
      <c r="AK20" s="456" t="str">
        <f>+MID('Input data'!$F$3,37,1)</f>
        <v/>
      </c>
      <c r="AL20" s="479"/>
    </row>
    <row r="21" spans="1:39" s="538" customFormat="1" ht="19.5" customHeight="1">
      <c r="A21" s="457" t="str">
        <f>+MID('Input data'!$F$3,38,1)</f>
        <v/>
      </c>
      <c r="B21" s="449" t="str">
        <f>+MID('Input data'!$F$3,39,1)</f>
        <v/>
      </c>
      <c r="C21" s="449" t="str">
        <f>+MID('Input data'!$F$3,40,1)</f>
        <v/>
      </c>
      <c r="D21" s="449" t="str">
        <f>+MID('Input data'!$F$3,41,1)</f>
        <v/>
      </c>
      <c r="E21" s="449" t="str">
        <f>+MID('Input data'!$F$3,42,1)</f>
        <v/>
      </c>
      <c r="F21" s="449" t="str">
        <f>+MID('Input data'!$F$3,43,1)</f>
        <v/>
      </c>
      <c r="G21" s="449" t="str">
        <f>+MID('Input data'!$F$3,44,1)</f>
        <v/>
      </c>
      <c r="H21" s="449" t="str">
        <f>+MID('Input data'!$F$3,45,1)</f>
        <v/>
      </c>
      <c r="I21" s="449" t="str">
        <f>+MID('Input data'!$F$3,46,1)</f>
        <v/>
      </c>
      <c r="J21" s="449" t="str">
        <f>+MID('Input data'!$F$3,47,1)</f>
        <v/>
      </c>
      <c r="K21" s="449" t="str">
        <f>+MID('Input data'!$F$3,48,1)</f>
        <v/>
      </c>
      <c r="L21" s="449" t="str">
        <f>+MID('Input data'!$F$3,49,1)</f>
        <v/>
      </c>
      <c r="M21" s="449" t="str">
        <f>+MID('Input data'!$F$3,50,1)</f>
        <v/>
      </c>
      <c r="N21" s="449" t="str">
        <f>+MID('Input data'!$F$3,51,1)</f>
        <v/>
      </c>
      <c r="O21" s="449" t="str">
        <f>+MID('Input data'!$F$3,52,1)</f>
        <v/>
      </c>
      <c r="P21" s="449" t="str">
        <f>+MID('Input data'!$F$3,53,1)</f>
        <v/>
      </c>
      <c r="Q21" s="449" t="str">
        <f>+MID('Input data'!$F$3,54,1)</f>
        <v/>
      </c>
      <c r="R21" s="449" t="str">
        <f>+MID('Input data'!$F$3,55,1)</f>
        <v/>
      </c>
      <c r="S21" s="449" t="str">
        <f>+MID('Input data'!$F$3,56,1)</f>
        <v/>
      </c>
      <c r="T21" s="449" t="str">
        <f>+MID('Input data'!$F$3,57,1)</f>
        <v/>
      </c>
      <c r="U21" s="449" t="str">
        <f>+MID('Input data'!$F$3,58,1)</f>
        <v/>
      </c>
      <c r="V21" s="449" t="str">
        <f>+MID('Input data'!$F$3,59,1)</f>
        <v/>
      </c>
      <c r="W21" s="449" t="str">
        <f>+MID('Input data'!$F$3,60,1)</f>
        <v/>
      </c>
      <c r="X21" s="449" t="str">
        <f>+MID('Input data'!$F$3,61,1)</f>
        <v/>
      </c>
      <c r="Y21" s="449" t="str">
        <f>+MID('Input data'!$F$3,62,1)</f>
        <v/>
      </c>
      <c r="Z21" s="449" t="str">
        <f>+MID('Input data'!$F$3,63,1)</f>
        <v/>
      </c>
      <c r="AA21" s="449" t="str">
        <f>+MID('Input data'!$F$3,64,1)</f>
        <v/>
      </c>
      <c r="AB21" s="449" t="str">
        <f>+MID('Input data'!$F$3,65,1)</f>
        <v/>
      </c>
      <c r="AC21" s="449" t="str">
        <f>+MID('Input data'!$F$3,66,1)</f>
        <v/>
      </c>
      <c r="AD21" s="449" t="str">
        <f>+MID('Input data'!$F$3,67,1)</f>
        <v/>
      </c>
      <c r="AE21" s="449" t="str">
        <f>+MID('Input data'!$F$3,68,1)</f>
        <v/>
      </c>
      <c r="AF21" s="449" t="str">
        <f>+MID('Input data'!$F$3,69,1)</f>
        <v/>
      </c>
      <c r="AG21" s="449" t="str">
        <f>+MID('Input data'!$F$3,70,1)</f>
        <v/>
      </c>
      <c r="AH21" s="449" t="str">
        <f>+MID('Input data'!$F$3,71,1)</f>
        <v/>
      </c>
      <c r="AI21" s="449" t="str">
        <f>+MID('Input data'!$F$3,72,1)</f>
        <v/>
      </c>
      <c r="AJ21" s="449" t="str">
        <f>+MID('Input data'!$F$3,73,1)</f>
        <v/>
      </c>
      <c r="AK21" s="456" t="str">
        <f>+MID('Input data'!$F$3,74,1)</f>
        <v/>
      </c>
      <c r="AL21" s="877"/>
    </row>
    <row r="22" spans="1:39" s="458" customFormat="1" ht="14.25" customHeight="1">
      <c r="A22" s="878" t="s">
        <v>1627</v>
      </c>
      <c r="B22" s="879"/>
      <c r="C22" s="879"/>
      <c r="D22" s="879"/>
      <c r="E22" s="879"/>
      <c r="F22" s="879"/>
      <c r="G22" s="879"/>
      <c r="H22" s="879"/>
      <c r="I22" s="879"/>
      <c r="J22" s="879"/>
      <c r="K22" s="879"/>
      <c r="L22" s="879"/>
      <c r="M22" s="879"/>
      <c r="N22" s="879"/>
      <c r="O22" s="879"/>
      <c r="P22" s="879"/>
      <c r="Q22" s="879"/>
      <c r="R22" s="879"/>
      <c r="S22" s="879"/>
      <c r="T22" s="879"/>
      <c r="U22" s="879"/>
      <c r="V22" s="879"/>
      <c r="W22" s="467"/>
      <c r="X22" s="467"/>
      <c r="Y22" s="467"/>
      <c r="Z22" s="467"/>
      <c r="AA22" s="467"/>
      <c r="AB22" s="467"/>
      <c r="AC22" s="467"/>
      <c r="AD22" s="467"/>
      <c r="AE22" s="467"/>
      <c r="AF22" s="467"/>
      <c r="AG22" s="467"/>
      <c r="AH22" s="467"/>
      <c r="AI22" s="467"/>
      <c r="AJ22" s="467"/>
      <c r="AK22" s="467"/>
      <c r="AL22" s="880"/>
    </row>
    <row r="23" spans="1:39">
      <c r="A23" s="454" t="s">
        <v>1628</v>
      </c>
      <c r="B23" s="833"/>
      <c r="C23" s="833"/>
      <c r="D23" s="833"/>
      <c r="E23" s="833"/>
      <c r="F23" s="833"/>
      <c r="G23" s="833"/>
      <c r="H23" s="833"/>
      <c r="I23" s="833"/>
      <c r="J23" s="833"/>
      <c r="K23" s="833"/>
      <c r="L23" s="833"/>
      <c r="M23" s="833"/>
      <c r="N23" s="833"/>
      <c r="O23" s="833"/>
      <c r="P23" s="833"/>
      <c r="Q23" s="833"/>
      <c r="R23" s="833"/>
      <c r="S23" s="833"/>
      <c r="T23" s="833"/>
      <c r="U23" s="833"/>
      <c r="V23" s="833"/>
      <c r="W23" s="407"/>
      <c r="X23" s="407"/>
      <c r="Y23" s="407"/>
      <c r="Z23" s="407"/>
      <c r="AA23" s="407"/>
      <c r="AB23" s="833"/>
      <c r="AC23" s="407"/>
      <c r="AD23" s="410" t="s">
        <v>1629</v>
      </c>
      <c r="AE23" s="407"/>
      <c r="AF23" s="407"/>
      <c r="AG23" s="407"/>
      <c r="AH23" s="407"/>
      <c r="AI23" s="407"/>
      <c r="AJ23" s="407"/>
      <c r="AK23" s="407"/>
      <c r="AL23" s="881"/>
    </row>
    <row r="24" spans="1:39" s="538" customFormat="1" ht="19.5" customHeight="1">
      <c r="A24" s="457" t="str">
        <f>+LEFT('Input data'!$C$28,1)</f>
        <v/>
      </c>
      <c r="B24" s="449" t="str">
        <f>+MID('Input data'!$C$28,2,1)</f>
        <v/>
      </c>
      <c r="C24" s="449" t="str">
        <f>+MID('Input data'!$C$28,3,1)</f>
        <v/>
      </c>
      <c r="D24" s="449" t="str">
        <f>+MID('Input data'!$C$28,4,1)</f>
        <v/>
      </c>
      <c r="E24" s="449" t="str">
        <f>+MID('Input data'!$C$28,5,1)</f>
        <v/>
      </c>
      <c r="F24" s="449" t="str">
        <f>+MID('Input data'!$C$28,6,1)</f>
        <v/>
      </c>
      <c r="G24" s="449" t="str">
        <f>+MID('Input data'!$C$28,7,1)</f>
        <v/>
      </c>
      <c r="H24" s="449" t="str">
        <f>+MID('Input data'!$C$28,8,1)</f>
        <v/>
      </c>
      <c r="I24" s="449" t="str">
        <f>+MID('Input data'!$C$28,9,1)</f>
        <v/>
      </c>
      <c r="J24" s="449" t="str">
        <f>+MID('Input data'!$C$28,10,1)</f>
        <v/>
      </c>
      <c r="K24" s="449" t="str">
        <f>+MID('Input data'!$C$28,11,1)</f>
        <v/>
      </c>
      <c r="L24" s="449" t="str">
        <f>+MID('Input data'!$C$28,12,1)</f>
        <v/>
      </c>
      <c r="M24" s="449" t="str">
        <f>+MID('Input data'!$C$28,13,1)</f>
        <v/>
      </c>
      <c r="N24" s="449" t="str">
        <f>+MID('Input data'!$C$28,14,1)</f>
        <v/>
      </c>
      <c r="O24" s="449" t="str">
        <f>+MID('Input data'!$C$28,15,1)</f>
        <v/>
      </c>
      <c r="P24" s="449" t="str">
        <f>+MID('Input data'!$C$28,16,1)</f>
        <v/>
      </c>
      <c r="Q24" s="449" t="str">
        <f>+MID('Input data'!$C$28,17,1)</f>
        <v/>
      </c>
      <c r="R24" s="449" t="str">
        <f>+MID('Input data'!$C$28,18,1)</f>
        <v/>
      </c>
      <c r="S24" s="449" t="str">
        <f>+MID('Input data'!$C$28,19,1)</f>
        <v/>
      </c>
      <c r="T24" s="449" t="str">
        <f>+MID('Input data'!$C$28,20,1)</f>
        <v/>
      </c>
      <c r="U24" s="449" t="str">
        <f>+MID('Input data'!$C$28,21,1)</f>
        <v/>
      </c>
      <c r="V24" s="449" t="str">
        <f>+MID('Input data'!$C$28,22,1)</f>
        <v/>
      </c>
      <c r="W24" s="449" t="str">
        <f>+MID('Input data'!$C$28,23,1)</f>
        <v/>
      </c>
      <c r="X24" s="449" t="str">
        <f>+MID('Input data'!$C$28,24,1)</f>
        <v/>
      </c>
      <c r="Y24" s="449" t="str">
        <f>+MID('Input data'!$C$28,25,1)</f>
        <v/>
      </c>
      <c r="Z24" s="449" t="str">
        <f>+MID('Input data'!$C$28,26,1)</f>
        <v/>
      </c>
      <c r="AA24" s="449" t="str">
        <f>+MID('Input data'!$C$28,27,1)</f>
        <v/>
      </c>
      <c r="AB24" s="449" t="str">
        <f>+MID('Input data'!$C$28,28,1)</f>
        <v/>
      </c>
      <c r="AC24" s="451"/>
      <c r="AD24" s="449" t="str">
        <f>+LEFT('Input data'!$C$30,1)</f>
        <v/>
      </c>
      <c r="AE24" s="449" t="str">
        <f>+MID('Input data'!$C$30,2,1)</f>
        <v/>
      </c>
      <c r="AF24" s="449" t="str">
        <f>+MID('Input data'!$C$30,3,1)</f>
        <v/>
      </c>
      <c r="AG24" s="449" t="str">
        <f>+MID('Input data'!$C$30,4,1)</f>
        <v/>
      </c>
      <c r="AH24" s="449" t="str">
        <f>+MID('Input data'!$C$30,5,1)</f>
        <v/>
      </c>
      <c r="AI24" s="449" t="str">
        <f>+MID('Input data'!$C$30,6,1)</f>
        <v/>
      </c>
      <c r="AJ24" s="449" t="str">
        <f>+MID('Input data'!$C$30,7,1)</f>
        <v/>
      </c>
      <c r="AK24" s="449" t="str">
        <f>+MID('Input data'!$C$30,8,1)</f>
        <v/>
      </c>
      <c r="AL24" s="877"/>
    </row>
    <row r="25" spans="1:39">
      <c r="A25" s="454" t="s">
        <v>1630</v>
      </c>
      <c r="B25" s="833"/>
      <c r="C25" s="833"/>
      <c r="D25" s="833"/>
      <c r="E25" s="833"/>
      <c r="F25" s="833"/>
      <c r="G25" s="453" t="s">
        <v>1631</v>
      </c>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07"/>
      <c r="AF25" s="407"/>
      <c r="AG25" s="407"/>
      <c r="AH25" s="407"/>
      <c r="AI25" s="407"/>
      <c r="AJ25" s="407"/>
      <c r="AK25" s="407"/>
      <c r="AL25" s="881"/>
    </row>
    <row r="26" spans="1:39" s="538" customFormat="1" ht="19.5" customHeight="1">
      <c r="A26" s="457" t="str">
        <f>+LEFT('Input data'!$C$32,1)</f>
        <v/>
      </c>
      <c r="B26" s="449" t="str">
        <f>+MID('Input data'!$C$32,2,1)</f>
        <v/>
      </c>
      <c r="C26" s="449" t="str">
        <f>+MID('Input data'!$C$32,3,1)</f>
        <v/>
      </c>
      <c r="D26" s="449" t="str">
        <f>+MID('Input data'!$C$32,4,1)</f>
        <v/>
      </c>
      <c r="E26" s="449" t="str">
        <f>+MID('Input data'!$C$32,5,1)</f>
        <v/>
      </c>
      <c r="F26" s="449"/>
      <c r="G26" s="449" t="str">
        <f>+LEFT('Input data'!$C$34,1)</f>
        <v/>
      </c>
      <c r="H26" s="449" t="str">
        <f>+MID('Input data'!$C$34,2,1)</f>
        <v/>
      </c>
      <c r="I26" s="449" t="str">
        <f>+MID('Input data'!$C$34,3,1)</f>
        <v/>
      </c>
      <c r="J26" s="449" t="str">
        <f>+MID('Input data'!$C$34,4,1)</f>
        <v/>
      </c>
      <c r="K26" s="449" t="str">
        <f>+MID('Input data'!$C$34,5,1)</f>
        <v/>
      </c>
      <c r="L26" s="449" t="str">
        <f>+MID('Input data'!$C$34,6,1)</f>
        <v/>
      </c>
      <c r="M26" s="449" t="str">
        <f>+MID('Input data'!$C$34,7,1)</f>
        <v/>
      </c>
      <c r="N26" s="449" t="str">
        <f>+MID('Input data'!$C$34,8,1)</f>
        <v/>
      </c>
      <c r="O26" s="449" t="str">
        <f>+MID('Input data'!$C$34,9,1)</f>
        <v/>
      </c>
      <c r="P26" s="449" t="str">
        <f>+MID('Input data'!$C$34,10,1)</f>
        <v/>
      </c>
      <c r="Q26" s="449" t="str">
        <f>+MID('Input data'!$C$34,11,1)</f>
        <v/>
      </c>
      <c r="R26" s="449" t="str">
        <f>+MID('Input data'!$C$34,12,1)</f>
        <v/>
      </c>
      <c r="S26" s="449" t="str">
        <f>+MID('Input data'!$C$34,13,1)</f>
        <v/>
      </c>
      <c r="T26" s="449" t="str">
        <f>+MID('Input data'!$C$34,14,1)</f>
        <v/>
      </c>
      <c r="U26" s="449" t="str">
        <f>+MID('Input data'!$C$34,15,1)</f>
        <v/>
      </c>
      <c r="V26" s="449" t="str">
        <f>+MID('Input data'!$C$34,16,1)</f>
        <v/>
      </c>
      <c r="W26" s="449" t="str">
        <f>+MID('Input data'!$C$34,17,1)</f>
        <v/>
      </c>
      <c r="X26" s="449" t="str">
        <f>+MID('Input data'!$C$34,18,1)</f>
        <v/>
      </c>
      <c r="Y26" s="449" t="str">
        <f>+MID('Input data'!$C$34,19,1)</f>
        <v/>
      </c>
      <c r="Z26" s="449" t="str">
        <f>+MID('Input data'!$C$34,20,1)</f>
        <v/>
      </c>
      <c r="AA26" s="449" t="str">
        <f>+MID('Input data'!$C$34,21,1)</f>
        <v/>
      </c>
      <c r="AB26" s="449" t="str">
        <f>+MID('Input data'!$C$34,22,1)</f>
        <v/>
      </c>
      <c r="AC26" s="449" t="str">
        <f>+MID('Input data'!$C$34,23,1)</f>
        <v/>
      </c>
      <c r="AD26" s="449" t="str">
        <f>+MID('Input data'!$C$34,24,1)</f>
        <v/>
      </c>
      <c r="AE26" s="449" t="str">
        <f>+MID('Input data'!$C$34,25,1)</f>
        <v/>
      </c>
      <c r="AF26" s="449" t="str">
        <f>+MID('Input data'!$C$34,26,1)</f>
        <v/>
      </c>
      <c r="AG26" s="449" t="str">
        <f>+MID('Input data'!$C$34,27,1)</f>
        <v/>
      </c>
      <c r="AH26" s="449" t="str">
        <f>+MID('Input data'!$C$34,28,1)</f>
        <v/>
      </c>
      <c r="AI26" s="449" t="str">
        <f>+MID('Input data'!$C$34,29,1)</f>
        <v/>
      </c>
      <c r="AJ26" s="449" t="str">
        <f>+MID('Input data'!$C$34,30,1)</f>
        <v/>
      </c>
      <c r="AK26" s="449" t="str">
        <f>+MID('Input data'!$C$34,31,1)</f>
        <v/>
      </c>
      <c r="AL26" s="877"/>
    </row>
    <row r="27" spans="1:39">
      <c r="A27" s="454" t="s">
        <v>1632</v>
      </c>
      <c r="B27" s="833"/>
      <c r="C27" s="833"/>
      <c r="D27" s="833"/>
      <c r="E27" s="833"/>
      <c r="F27" s="833"/>
      <c r="G27" s="453"/>
      <c r="H27" s="453"/>
      <c r="I27" s="453"/>
      <c r="J27" s="453"/>
      <c r="K27" s="453"/>
      <c r="L27" s="453"/>
      <c r="M27" s="453"/>
      <c r="N27" s="833"/>
      <c r="O27" s="453" t="s">
        <v>1633</v>
      </c>
      <c r="P27" s="453"/>
      <c r="Q27" s="453"/>
      <c r="R27" s="453"/>
      <c r="S27" s="453"/>
      <c r="T27" s="453"/>
      <c r="U27" s="453"/>
      <c r="V27" s="453"/>
      <c r="W27" s="453"/>
      <c r="X27" s="453"/>
      <c r="Y27" s="453"/>
      <c r="Z27" s="453"/>
      <c r="AA27" s="453"/>
      <c r="AB27" s="453"/>
      <c r="AC27" s="453"/>
      <c r="AD27" s="453"/>
      <c r="AE27" s="407"/>
      <c r="AF27" s="407"/>
      <c r="AG27" s="407"/>
      <c r="AH27" s="407"/>
      <c r="AI27" s="407"/>
      <c r="AJ27" s="407"/>
      <c r="AK27" s="407"/>
      <c r="AL27" s="881"/>
    </row>
    <row r="28" spans="1:39" s="538" customFormat="1" ht="19.5" customHeight="1">
      <c r="A28" s="452">
        <v>0</v>
      </c>
      <c r="B28" s="449" t="str">
        <f>+LEFT('Input data'!$C$36,1)</f>
        <v/>
      </c>
      <c r="C28" s="449" t="str">
        <f>+MID('Input data'!$C$36,2,1)</f>
        <v/>
      </c>
      <c r="D28" s="449" t="str">
        <f>+MID('Input data'!$C$36,3,1)</f>
        <v/>
      </c>
      <c r="E28" s="449" t="s">
        <v>1092</v>
      </c>
      <c r="F28" s="449" t="str">
        <f>+LEFT('Input data'!$C$38,1)</f>
        <v/>
      </c>
      <c r="G28" s="449" t="str">
        <f>+MID('Input data'!$C$38,2,1)</f>
        <v/>
      </c>
      <c r="H28" s="449" t="str">
        <f>+MID('Input data'!$C$38,3,1)</f>
        <v/>
      </c>
      <c r="I28" s="449" t="str">
        <f>+MID('Input data'!$C$38,4,1)</f>
        <v/>
      </c>
      <c r="J28" s="449" t="str">
        <f>+MID('Input data'!$C$38,5,1)</f>
        <v/>
      </c>
      <c r="K28" s="449" t="str">
        <f>+MID('Input data'!$C$38,6,1)</f>
        <v/>
      </c>
      <c r="L28" s="449" t="str">
        <f>+MID('Input data'!$C$38,7,1)</f>
        <v/>
      </c>
      <c r="M28" s="449" t="str">
        <f>+MID('Input data'!$C$38,8,1)</f>
        <v/>
      </c>
      <c r="N28" s="451"/>
      <c r="O28" s="450">
        <v>0</v>
      </c>
      <c r="P28" s="449" t="str">
        <f>+LEFT('Input data'!$C$36,1)</f>
        <v/>
      </c>
      <c r="Q28" s="449" t="str">
        <f>+MID('Input data'!$C$36,2,1)</f>
        <v/>
      </c>
      <c r="R28" s="449" t="str">
        <f>+MID('Input data'!$C$36,3,1)</f>
        <v/>
      </c>
      <c r="S28" s="449" t="s">
        <v>1092</v>
      </c>
      <c r="T28" s="449" t="str">
        <f>+LEFT('Input data'!$C$40,1)</f>
        <v/>
      </c>
      <c r="U28" s="449" t="str">
        <f>+MID('Input data'!$C$40,2,1)</f>
        <v/>
      </c>
      <c r="V28" s="449" t="str">
        <f>+MID('Input data'!$C$40,3,1)</f>
        <v/>
      </c>
      <c r="W28" s="449" t="str">
        <f>+MID('Input data'!$C$40,4,1)</f>
        <v/>
      </c>
      <c r="X28" s="449" t="str">
        <f>+MID('Input data'!$C$40,5,1)</f>
        <v/>
      </c>
      <c r="Y28" s="449" t="str">
        <f>+MID('Input data'!$C$40,6,1)</f>
        <v/>
      </c>
      <c r="Z28" s="449" t="str">
        <f>+MID('Input data'!$C$40,7,1)</f>
        <v/>
      </c>
      <c r="AA28" s="449" t="str">
        <f>+MID('Input data'!$C$40,8,1)</f>
        <v/>
      </c>
      <c r="AB28" s="449"/>
      <c r="AC28" s="449"/>
      <c r="AD28" s="449"/>
      <c r="AE28" s="407"/>
      <c r="AF28" s="407"/>
      <c r="AG28" s="407"/>
      <c r="AH28" s="407"/>
      <c r="AI28" s="407"/>
      <c r="AJ28" s="407"/>
      <c r="AK28" s="407"/>
      <c r="AL28" s="877"/>
    </row>
    <row r="29" spans="1:39" s="399" customFormat="1">
      <c r="A29" s="411" t="s">
        <v>1634</v>
      </c>
      <c r="B29" s="410"/>
      <c r="C29" s="410"/>
      <c r="D29" s="410"/>
      <c r="E29" s="410"/>
      <c r="F29" s="410"/>
      <c r="G29" s="410"/>
      <c r="H29" s="410"/>
      <c r="I29" s="410"/>
      <c r="J29" s="410"/>
      <c r="K29" s="410"/>
      <c r="L29" s="410"/>
      <c r="M29" s="410"/>
      <c r="N29" s="410"/>
      <c r="O29" s="410"/>
      <c r="P29" s="410"/>
      <c r="Q29" s="410"/>
      <c r="R29" s="410"/>
      <c r="S29" s="410"/>
      <c r="T29" s="410"/>
      <c r="U29" s="410"/>
      <c r="V29" s="410"/>
      <c r="W29" s="407"/>
      <c r="X29" s="407"/>
      <c r="Y29" s="407"/>
      <c r="Z29" s="407"/>
      <c r="AA29" s="407"/>
      <c r="AB29" s="407"/>
      <c r="AC29" s="407"/>
      <c r="AD29" s="407"/>
      <c r="AE29" s="407"/>
      <c r="AF29" s="407"/>
      <c r="AG29" s="407"/>
      <c r="AH29" s="407"/>
      <c r="AI29" s="407"/>
      <c r="AJ29" s="407"/>
      <c r="AK29" s="407"/>
      <c r="AL29" s="494"/>
    </row>
    <row r="30" spans="1:39" s="538" customFormat="1" ht="19.5" customHeight="1" thickBot="1">
      <c r="A30" s="448" t="str">
        <f>+LEFT('Input data'!$B$42,1)</f>
        <v/>
      </c>
      <c r="B30" s="447" t="str">
        <f>+MID('Input data'!$B$42,2,1)</f>
        <v/>
      </c>
      <c r="C30" s="447" t="str">
        <f>+MID('Input data'!$B$42,3,1)</f>
        <v/>
      </c>
      <c r="D30" s="447" t="str">
        <f>+MID('Input data'!$B$42,4,1)</f>
        <v/>
      </c>
      <c r="E30" s="447" t="str">
        <f>+MID('Input data'!$B$42,5,1)</f>
        <v/>
      </c>
      <c r="F30" s="447" t="str">
        <f>+MID('Input data'!$B$42,6,1)</f>
        <v/>
      </c>
      <c r="G30" s="447" t="str">
        <f>+MID('Input data'!$B$42,7,1)</f>
        <v/>
      </c>
      <c r="H30" s="447" t="str">
        <f>+MID('Input data'!$B$42,8,1)</f>
        <v/>
      </c>
      <c r="I30" s="447" t="str">
        <f>+MID('Input data'!$B$42,9,1)</f>
        <v/>
      </c>
      <c r="J30" s="447" t="str">
        <f>+MID('Input data'!$B$42,10,1)</f>
        <v/>
      </c>
      <c r="K30" s="447" t="str">
        <f>+MID('Input data'!$B$42,11,1)</f>
        <v/>
      </c>
      <c r="L30" s="447" t="str">
        <f>+MID('Input data'!$B$42,12,1)</f>
        <v/>
      </c>
      <c r="M30" s="447" t="str">
        <f>+MID('Input data'!$B$42,13,1)</f>
        <v/>
      </c>
      <c r="N30" s="447" t="str">
        <f>+MID('Input data'!$B$42,14,1)</f>
        <v/>
      </c>
      <c r="O30" s="447" t="str">
        <f>+MID('Input data'!$B$42,15,1)</f>
        <v/>
      </c>
      <c r="P30" s="447" t="str">
        <f>+MID('Input data'!$B$42,16,1)</f>
        <v/>
      </c>
      <c r="Q30" s="447" t="str">
        <f>+MID('Input data'!$B$42,17,1)</f>
        <v/>
      </c>
      <c r="R30" s="447" t="str">
        <f>+MID('Input data'!$B$42,18,1)</f>
        <v/>
      </c>
      <c r="S30" s="447" t="str">
        <f>+MID('Input data'!$B$42,19,1)</f>
        <v/>
      </c>
      <c r="T30" s="447" t="str">
        <f>+MID('Input data'!$B$42,20,1)</f>
        <v/>
      </c>
      <c r="U30" s="447" t="str">
        <f>+MID('Input data'!$B$42,21,1)</f>
        <v/>
      </c>
      <c r="V30" s="447" t="str">
        <f>+MID('Input data'!$B$42,22,1)</f>
        <v/>
      </c>
      <c r="W30" s="447" t="str">
        <f>+MID('Input data'!$B$42,23,1)</f>
        <v/>
      </c>
      <c r="X30" s="447" t="str">
        <f>+MID('Input data'!$B$42,24,1)</f>
        <v/>
      </c>
      <c r="Y30" s="447" t="str">
        <f>+MID('Input data'!$B$42,25,1)</f>
        <v/>
      </c>
      <c r="Z30" s="447" t="str">
        <f>+MID('Input data'!$B$42,26,1)</f>
        <v/>
      </c>
      <c r="AA30" s="447" t="str">
        <f>+MID('Input data'!$B$42,27,1)</f>
        <v/>
      </c>
      <c r="AB30" s="447" t="str">
        <f>+MID('Input data'!$B$42,28,1)</f>
        <v/>
      </c>
      <c r="AC30" s="447" t="str">
        <f>+MID('Input data'!$B$42,29,1)</f>
        <v/>
      </c>
      <c r="AD30" s="447" t="str">
        <f>+MID('Input data'!$B$42,30,1)</f>
        <v/>
      </c>
      <c r="AE30" s="447" t="str">
        <f>+MID('Input data'!$B$42,31,1)</f>
        <v/>
      </c>
      <c r="AF30" s="447" t="str">
        <f>+MID('Input data'!$B$42,32,1)</f>
        <v/>
      </c>
      <c r="AG30" s="447" t="str">
        <f>+MID('Input data'!$B$42,33,1)</f>
        <v/>
      </c>
      <c r="AH30" s="447" t="str">
        <f>+MID('Input data'!$B$42,34,1)</f>
        <v/>
      </c>
      <c r="AI30" s="447" t="str">
        <f>+MID('Input data'!$B$42,35,1)</f>
        <v/>
      </c>
      <c r="AJ30" s="447" t="str">
        <f>+MID('Input data'!$B$42,36,1)</f>
        <v/>
      </c>
      <c r="AK30" s="447" t="str">
        <f>+MID('Input data'!$B$42,37,1)</f>
        <v/>
      </c>
      <c r="AL30" s="882"/>
    </row>
    <row r="31" spans="1:39" s="399" customFormat="1" ht="4.5" customHeight="1" thickBot="1">
      <c r="A31" s="410"/>
      <c r="B31" s="410"/>
      <c r="C31" s="410"/>
      <c r="D31" s="410"/>
      <c r="E31" s="410"/>
      <c r="F31" s="410"/>
      <c r="G31" s="410"/>
      <c r="H31" s="410"/>
      <c r="I31" s="410"/>
      <c r="J31" s="410"/>
      <c r="K31" s="410"/>
      <c r="L31" s="410"/>
      <c r="M31" s="410"/>
      <c r="N31" s="410"/>
      <c r="O31" s="410"/>
      <c r="P31" s="410"/>
      <c r="Q31" s="410"/>
      <c r="R31" s="410"/>
      <c r="S31" s="410"/>
      <c r="T31" s="410"/>
      <c r="U31" s="410"/>
      <c r="V31" s="410"/>
      <c r="W31" s="407"/>
      <c r="X31" s="407"/>
      <c r="Y31" s="407"/>
      <c r="Z31" s="407"/>
      <c r="AA31" s="407"/>
      <c r="AB31" s="407"/>
      <c r="AC31" s="407"/>
      <c r="AD31" s="407"/>
      <c r="AE31" s="407"/>
      <c r="AF31" s="407"/>
      <c r="AG31" s="407"/>
      <c r="AH31" s="407"/>
      <c r="AI31" s="407"/>
      <c r="AJ31" s="407"/>
      <c r="AK31" s="407"/>
      <c r="AL31" s="410"/>
      <c r="AM31" s="410"/>
    </row>
    <row r="32" spans="1:39" s="442" customFormat="1" ht="12.75" customHeight="1">
      <c r="A32" s="445" t="s">
        <v>1635</v>
      </c>
      <c r="B32" s="444"/>
      <c r="C32" s="444"/>
      <c r="D32" s="444"/>
      <c r="E32" s="444"/>
      <c r="F32" s="444"/>
      <c r="G32" s="444"/>
      <c r="H32" s="444"/>
      <c r="I32" s="444"/>
      <c r="J32" s="444"/>
      <c r="K32" s="840"/>
      <c r="L32" s="840"/>
      <c r="M32" s="2007" t="s">
        <v>1636</v>
      </c>
      <c r="N32" s="2008"/>
      <c r="O32" s="2008"/>
      <c r="P32" s="2008"/>
      <c r="Q32" s="2008"/>
      <c r="R32" s="2008"/>
      <c r="S32" s="2008"/>
      <c r="T32" s="2008"/>
      <c r="U32" s="2009"/>
      <c r="V32" s="2007" t="s">
        <v>1637</v>
      </c>
      <c r="W32" s="2008"/>
      <c r="X32" s="2008"/>
      <c r="Y32" s="2008"/>
      <c r="Z32" s="2008"/>
      <c r="AA32" s="2008"/>
      <c r="AB32" s="2008"/>
      <c r="AC32" s="2009"/>
      <c r="AD32" s="2007" t="s">
        <v>1638</v>
      </c>
      <c r="AE32" s="2008"/>
      <c r="AF32" s="2008"/>
      <c r="AG32" s="2008"/>
      <c r="AH32" s="2008"/>
      <c r="AI32" s="2008"/>
      <c r="AJ32" s="2008"/>
      <c r="AK32" s="2008"/>
      <c r="AL32" s="2013"/>
    </row>
    <row r="33" spans="1:38" s="399" customFormat="1" ht="19.5" customHeight="1">
      <c r="A33" s="428" t="str">
        <f>LEFT(TEXT('Input data'!F34,"dd.m.yyyy"),1)</f>
        <v>0</v>
      </c>
      <c r="B33" s="427" t="str">
        <f>MID(TEXT('Input data'!$F$34,"dd.mm.yyyy"),2,1)</f>
        <v>0</v>
      </c>
      <c r="C33" s="426" t="s">
        <v>1063</v>
      </c>
      <c r="D33" s="427" t="str">
        <f>MID(TEXT('Input data'!$F$34,"dd.mm.yyyy"),4,1)</f>
        <v>0</v>
      </c>
      <c r="E33" s="427" t="str">
        <f>MID(TEXT('Input data'!$F$34,"dd.mm.yyyy"),5,1)</f>
        <v>1</v>
      </c>
      <c r="F33" s="426" t="s">
        <v>1063</v>
      </c>
      <c r="G33" s="427" t="str">
        <f>MID(TEXT('Input data'!$F$34,"dd.mm.yyyy"),7,1)</f>
        <v>1</v>
      </c>
      <c r="H33" s="427" t="str">
        <f>MID(TEXT('Input data'!$F$34,"dd.mm.yyyy"),8,1)</f>
        <v>9</v>
      </c>
      <c r="I33" s="427" t="str">
        <f>MID(TEXT('Input data'!$F$34,"dd.mm.yyyy"),9,1)</f>
        <v>0</v>
      </c>
      <c r="J33" s="427" t="str">
        <f>MID(TEXT('Input data'!$F$34,"dd.mm.yyyy"),10,1)</f>
        <v>0</v>
      </c>
      <c r="K33" s="883"/>
      <c r="L33" s="434"/>
      <c r="M33" s="2010"/>
      <c r="N33" s="2011"/>
      <c r="O33" s="2011"/>
      <c r="P33" s="2011"/>
      <c r="Q33" s="2011"/>
      <c r="R33" s="2011"/>
      <c r="S33" s="2011"/>
      <c r="T33" s="2011"/>
      <c r="U33" s="2012"/>
      <c r="V33" s="2010"/>
      <c r="W33" s="2011"/>
      <c r="X33" s="2011"/>
      <c r="Y33" s="2011"/>
      <c r="Z33" s="2011"/>
      <c r="AA33" s="2011"/>
      <c r="AB33" s="2011"/>
      <c r="AC33" s="2012"/>
      <c r="AD33" s="2010"/>
      <c r="AE33" s="2011"/>
      <c r="AF33" s="2011"/>
      <c r="AG33" s="2011"/>
      <c r="AH33" s="2011"/>
      <c r="AI33" s="2011"/>
      <c r="AJ33" s="2011"/>
      <c r="AK33" s="2011"/>
      <c r="AL33" s="2014"/>
    </row>
    <row r="34" spans="1:38" s="399" customFormat="1" ht="12.75" customHeight="1">
      <c r="A34" s="440"/>
      <c r="B34" s="439"/>
      <c r="C34" s="439"/>
      <c r="D34" s="439"/>
      <c r="E34" s="439"/>
      <c r="F34" s="439"/>
      <c r="G34" s="439"/>
      <c r="H34" s="439"/>
      <c r="I34" s="439"/>
      <c r="J34" s="439"/>
      <c r="K34" s="842"/>
      <c r="L34" s="842"/>
      <c r="M34" s="2010"/>
      <c r="N34" s="2011"/>
      <c r="O34" s="2011"/>
      <c r="P34" s="2011"/>
      <c r="Q34" s="2011"/>
      <c r="R34" s="2011"/>
      <c r="S34" s="2011"/>
      <c r="T34" s="2011"/>
      <c r="U34" s="2012"/>
      <c r="V34" s="2010"/>
      <c r="W34" s="2011"/>
      <c r="X34" s="2011"/>
      <c r="Y34" s="2011"/>
      <c r="Z34" s="2011"/>
      <c r="AA34" s="2011"/>
      <c r="AB34" s="2011"/>
      <c r="AC34" s="2012"/>
      <c r="AD34" s="2010"/>
      <c r="AE34" s="2011"/>
      <c r="AF34" s="2011"/>
      <c r="AG34" s="2011"/>
      <c r="AH34" s="2011"/>
      <c r="AI34" s="2011"/>
      <c r="AJ34" s="2011"/>
      <c r="AK34" s="2011"/>
      <c r="AL34" s="2014"/>
    </row>
    <row r="35" spans="1:38" s="399" customFormat="1">
      <c r="A35" s="411" t="s">
        <v>1639</v>
      </c>
      <c r="B35" s="410"/>
      <c r="C35" s="410"/>
      <c r="D35" s="410"/>
      <c r="E35" s="410"/>
      <c r="F35" s="410"/>
      <c r="G35" s="410"/>
      <c r="H35" s="410"/>
      <c r="I35" s="410"/>
      <c r="J35" s="410"/>
      <c r="K35" s="434"/>
      <c r="L35" s="843"/>
      <c r="M35" s="434"/>
      <c r="N35" s="434"/>
      <c r="O35" s="434"/>
      <c r="P35" s="434"/>
      <c r="Q35" s="434"/>
      <c r="R35" s="434"/>
      <c r="S35" s="434"/>
      <c r="T35" s="410"/>
      <c r="U35" s="432"/>
      <c r="V35" s="433"/>
      <c r="W35" s="433"/>
      <c r="X35" s="433"/>
      <c r="Y35" s="433"/>
      <c r="Z35" s="433"/>
      <c r="AA35" s="407"/>
      <c r="AB35" s="433"/>
      <c r="AC35" s="432"/>
      <c r="AD35" s="431"/>
      <c r="AE35" s="430"/>
      <c r="AF35" s="430"/>
      <c r="AG35" s="430"/>
      <c r="AH35" s="430"/>
      <c r="AI35" s="430"/>
      <c r="AJ35" s="430"/>
      <c r="AK35" s="430"/>
      <c r="AL35" s="429"/>
    </row>
    <row r="36" spans="1:38" s="399" customFormat="1" ht="19.5" customHeight="1">
      <c r="A36" s="428" t="str">
        <f>IF('Input data'!$F$36="","",LEFT(TEXT('Input data'!$F$36,"dd.mm.yyyy"),1))</f>
        <v/>
      </c>
      <c r="B36" s="427" t="str">
        <f>IF('Input data'!$F$36="","",MID(TEXT('Input data'!$F$36,"dd.mm.yyyy"),2,1))</f>
        <v/>
      </c>
      <c r="C36" s="426" t="s">
        <v>1063</v>
      </c>
      <c r="D36" s="427" t="str">
        <f>IF('Input data'!$F$36="","",MID(TEXT('Input data'!$F$36,"dd.mm.yyyy"),4,1))</f>
        <v/>
      </c>
      <c r="E36" s="427" t="str">
        <f>IF('Input data'!$F$36="","",MID(TEXT('Input data'!$F$36,"dd.mm.yyyy"),5,1))</f>
        <v/>
      </c>
      <c r="F36" s="426" t="s">
        <v>1063</v>
      </c>
      <c r="G36" s="425" t="str">
        <f>IF('Input data'!$F$36="","",MID(TEXT('Input data'!$F$36,"dd.mm.yyyy"),7,1))</f>
        <v/>
      </c>
      <c r="H36" s="425" t="str">
        <f>IF('Input data'!$F$36="","",MID(TEXT('Input data'!$F$36,"dd.mm.yyyy"),8,1))</f>
        <v/>
      </c>
      <c r="I36" s="425" t="str">
        <f>IF('Input data'!$F$36="","",MID(TEXT('Input data'!$F$36,"dd.mm.yyyy"),9,1))</f>
        <v/>
      </c>
      <c r="J36" s="425" t="str">
        <f>IF('Input data'!$F$36="","",MID(TEXT('Input data'!$F$36,"dd.mm.yyyy"),10,1))</f>
        <v/>
      </c>
      <c r="K36" s="844"/>
      <c r="L36" s="536"/>
      <c r="M36" s="410"/>
      <c r="N36" s="410"/>
      <c r="O36" s="410"/>
      <c r="P36" s="410"/>
      <c r="Q36" s="410"/>
      <c r="R36" s="410"/>
      <c r="S36" s="410"/>
      <c r="T36" s="410"/>
      <c r="U36" s="536"/>
      <c r="V36" s="410"/>
      <c r="W36" s="407"/>
      <c r="X36" s="407"/>
      <c r="Y36" s="407"/>
      <c r="Z36" s="407"/>
      <c r="AA36" s="407"/>
      <c r="AB36" s="407"/>
      <c r="AC36" s="535"/>
      <c r="AD36" s="407"/>
      <c r="AE36" s="407"/>
      <c r="AF36" s="407"/>
      <c r="AG36" s="407"/>
      <c r="AH36" s="407"/>
      <c r="AI36" s="407"/>
      <c r="AJ36" s="407"/>
      <c r="AK36" s="407"/>
      <c r="AL36" s="406"/>
    </row>
    <row r="37" spans="1:38" s="405" customFormat="1" thickBot="1">
      <c r="A37" s="420"/>
      <c r="B37" s="419"/>
      <c r="C37" s="419"/>
      <c r="D37" s="419"/>
      <c r="E37" s="419"/>
      <c r="F37" s="419"/>
      <c r="G37" s="419"/>
      <c r="H37" s="419"/>
      <c r="I37" s="419"/>
      <c r="J37" s="419"/>
      <c r="K37" s="419"/>
      <c r="L37" s="418"/>
      <c r="M37" s="1912">
        <f>'Input data'!F40</f>
        <v>0</v>
      </c>
      <c r="N37" s="1913"/>
      <c r="O37" s="1913"/>
      <c r="P37" s="1913"/>
      <c r="Q37" s="1913"/>
      <c r="R37" s="1913"/>
      <c r="S37" s="1913"/>
      <c r="T37" s="1913"/>
      <c r="U37" s="1914"/>
      <c r="V37" s="1912" t="e">
        <f>'Input data'!#REF!</f>
        <v>#REF!</v>
      </c>
      <c r="W37" s="1913"/>
      <c r="X37" s="1913"/>
      <c r="Y37" s="1913"/>
      <c r="Z37" s="1913"/>
      <c r="AA37" s="1913"/>
      <c r="AB37" s="1913"/>
      <c r="AC37" s="1914"/>
      <c r="AD37" s="1915" t="e">
        <f>'Input data'!#REF!</f>
        <v>#REF!</v>
      </c>
      <c r="AE37" s="1913"/>
      <c r="AF37" s="1913"/>
      <c r="AG37" s="1913"/>
      <c r="AH37" s="1913"/>
      <c r="AI37" s="1913"/>
      <c r="AJ37" s="1913"/>
      <c r="AK37" s="1913"/>
      <c r="AL37" s="1916"/>
    </row>
    <row r="38" spans="1:38" s="405" customFormat="1">
      <c r="A38" s="408"/>
      <c r="B38" s="408"/>
      <c r="C38" s="408"/>
      <c r="D38" s="408"/>
      <c r="E38" s="408"/>
      <c r="F38" s="408"/>
      <c r="G38" s="408"/>
      <c r="H38" s="408"/>
      <c r="I38" s="408"/>
      <c r="J38" s="408"/>
      <c r="K38" s="408"/>
      <c r="L38" s="408"/>
      <c r="M38" s="884"/>
      <c r="N38" s="884"/>
      <c r="O38" s="884"/>
      <c r="P38" s="884"/>
      <c r="Q38" s="884"/>
      <c r="R38" s="884"/>
      <c r="S38" s="884"/>
      <c r="T38" s="884"/>
      <c r="U38" s="884"/>
      <c r="V38" s="408"/>
      <c r="W38" s="407"/>
      <c r="X38" s="407"/>
      <c r="Y38" s="407"/>
      <c r="Z38" s="407"/>
      <c r="AA38" s="407"/>
      <c r="AB38" s="407"/>
      <c r="AC38" s="407"/>
      <c r="AD38" s="408"/>
      <c r="AE38" s="408"/>
      <c r="AF38" s="408"/>
      <c r="AG38" s="408"/>
      <c r="AH38" s="408"/>
      <c r="AI38" s="408"/>
      <c r="AJ38" s="408"/>
      <c r="AK38" s="408"/>
      <c r="AL38" s="408"/>
    </row>
    <row r="39" spans="1:38" s="405" customFormat="1">
      <c r="A39" s="408"/>
      <c r="B39" s="408"/>
      <c r="C39" s="408"/>
      <c r="D39" s="408"/>
      <c r="E39" s="408"/>
      <c r="F39" s="408"/>
      <c r="G39" s="408"/>
      <c r="H39" s="408"/>
      <c r="I39" s="408"/>
      <c r="J39" s="408"/>
      <c r="K39" s="408"/>
      <c r="L39" s="408"/>
      <c r="M39" s="884"/>
      <c r="N39" s="884"/>
      <c r="O39" s="884"/>
      <c r="P39" s="884"/>
      <c r="Q39" s="884"/>
      <c r="R39" s="884"/>
      <c r="S39" s="884"/>
      <c r="T39" s="884"/>
      <c r="U39" s="884"/>
      <c r="V39" s="408"/>
      <c r="W39" s="407"/>
      <c r="X39" s="407"/>
      <c r="Y39" s="407"/>
      <c r="Z39" s="407"/>
      <c r="AA39" s="407"/>
      <c r="AB39" s="407"/>
      <c r="AC39" s="407"/>
      <c r="AD39" s="408"/>
      <c r="AE39" s="408"/>
      <c r="AF39" s="408"/>
      <c r="AG39" s="408"/>
      <c r="AH39" s="408"/>
      <c r="AI39" s="408"/>
      <c r="AJ39" s="408"/>
      <c r="AK39" s="408"/>
      <c r="AL39" s="408"/>
    </row>
    <row r="40" spans="1:38" s="405" customFormat="1">
      <c r="W40" s="400"/>
      <c r="X40" s="400"/>
      <c r="Y40" s="400"/>
      <c r="Z40" s="400"/>
      <c r="AA40" s="400"/>
      <c r="AB40" s="400"/>
      <c r="AC40" s="400"/>
      <c r="AD40" s="400"/>
      <c r="AE40" s="400"/>
      <c r="AF40" s="400"/>
      <c r="AG40" s="400"/>
      <c r="AH40" s="400"/>
      <c r="AI40" s="400"/>
      <c r="AJ40" s="400"/>
      <c r="AK40" s="400"/>
    </row>
    <row r="41" spans="1:38" ht="13.5" thickBot="1">
      <c r="W41" s="400"/>
      <c r="X41" s="400"/>
      <c r="Y41" s="400"/>
      <c r="Z41" s="400"/>
      <c r="AA41" s="400"/>
      <c r="AB41" s="400"/>
      <c r="AC41" s="400"/>
      <c r="AD41" s="400"/>
      <c r="AE41" s="400"/>
      <c r="AF41" s="400"/>
      <c r="AG41" s="400"/>
      <c r="AH41" s="400"/>
      <c r="AI41" s="400"/>
      <c r="AJ41" s="400"/>
      <c r="AK41" s="400"/>
    </row>
    <row r="42" spans="1:38" s="405" customFormat="1">
      <c r="B42" s="417" t="s">
        <v>1640</v>
      </c>
      <c r="C42" s="416"/>
      <c r="D42" s="416"/>
      <c r="E42" s="416"/>
      <c r="F42" s="416"/>
      <c r="G42" s="416"/>
      <c r="H42" s="416"/>
      <c r="I42" s="416"/>
      <c r="J42" s="416"/>
      <c r="K42" s="416"/>
      <c r="L42" s="416"/>
      <c r="M42" s="416"/>
      <c r="N42" s="416"/>
      <c r="O42" s="416"/>
      <c r="P42" s="416"/>
      <c r="Q42" s="416"/>
      <c r="R42" s="416"/>
      <c r="S42" s="416"/>
      <c r="T42" s="416"/>
      <c r="U42" s="416"/>
      <c r="V42" s="416"/>
      <c r="W42" s="415"/>
      <c r="X42" s="415"/>
      <c r="Y42" s="415"/>
      <c r="Z42" s="415"/>
      <c r="AA42" s="415"/>
      <c r="AB42" s="415"/>
      <c r="AC42" s="415"/>
      <c r="AD42" s="415"/>
      <c r="AE42" s="415"/>
      <c r="AF42" s="415"/>
      <c r="AG42" s="415"/>
      <c r="AH42" s="415"/>
      <c r="AI42" s="415"/>
      <c r="AJ42" s="414"/>
      <c r="AK42" s="400"/>
    </row>
    <row r="43" spans="1:38" s="405" customFormat="1">
      <c r="B43" s="409"/>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400"/>
    </row>
    <row r="44" spans="1:38">
      <c r="B44" s="413"/>
      <c r="C44" s="833"/>
      <c r="D44" s="833"/>
      <c r="E44" s="833"/>
      <c r="F44" s="833"/>
      <c r="G44" s="833"/>
      <c r="H44" s="833"/>
      <c r="I44" s="833"/>
      <c r="J44" s="833"/>
      <c r="K44" s="833"/>
      <c r="L44" s="833"/>
      <c r="M44" s="833"/>
      <c r="N44" s="833"/>
      <c r="O44" s="833"/>
      <c r="P44" s="833"/>
      <c r="Q44" s="833"/>
      <c r="R44" s="833"/>
      <c r="S44" s="833"/>
      <c r="T44" s="833"/>
      <c r="U44" s="833"/>
      <c r="V44" s="833"/>
      <c r="W44" s="407"/>
      <c r="X44" s="407"/>
      <c r="Y44" s="407"/>
      <c r="Z44" s="407"/>
      <c r="AA44" s="407"/>
      <c r="AB44" s="407"/>
      <c r="AC44" s="407"/>
      <c r="AD44" s="407"/>
      <c r="AE44" s="407"/>
      <c r="AF44" s="407"/>
      <c r="AG44" s="407"/>
      <c r="AH44" s="407"/>
      <c r="AI44" s="407"/>
      <c r="AJ44" s="406"/>
      <c r="AK44" s="400"/>
    </row>
    <row r="45" spans="1:38"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399" customFormat="1" ht="13.5" thickBot="1">
      <c r="B52" s="404"/>
      <c r="C52" s="403"/>
      <c r="D52" s="403"/>
      <c r="E52" s="403"/>
      <c r="F52" s="403"/>
      <c r="G52" s="403" t="s">
        <v>1641</v>
      </c>
      <c r="H52" s="403"/>
      <c r="I52" s="403"/>
      <c r="J52" s="403"/>
      <c r="K52" s="403"/>
      <c r="L52" s="403"/>
      <c r="M52" s="403"/>
      <c r="N52" s="403"/>
      <c r="O52" s="403"/>
      <c r="P52" s="403"/>
      <c r="Q52" s="403"/>
      <c r="R52" s="403"/>
      <c r="S52" s="403"/>
      <c r="T52" s="403"/>
      <c r="U52" s="403" t="s">
        <v>1642</v>
      </c>
      <c r="V52" s="403"/>
      <c r="W52" s="402"/>
      <c r="X52" s="402"/>
      <c r="Y52" s="402"/>
      <c r="Z52" s="402"/>
      <c r="AA52" s="402"/>
      <c r="AB52" s="402"/>
      <c r="AC52" s="402"/>
      <c r="AD52" s="402"/>
      <c r="AE52" s="402"/>
      <c r="AF52" s="402"/>
      <c r="AG52" s="402"/>
      <c r="AH52" s="402"/>
      <c r="AI52" s="402"/>
      <c r="AJ52" s="401"/>
      <c r="AK52" s="400"/>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sheetPr>
    <tabColor rgb="FFFF0000"/>
  </sheetPr>
  <dimension ref="A1:M213"/>
  <sheetViews>
    <sheetView topLeftCell="A166" zoomScaleNormal="100" zoomScaleSheetLayoutView="100" workbookViewId="0">
      <selection activeCell="B174" sqref="B174:E174"/>
    </sheetView>
  </sheetViews>
  <sheetFormatPr defaultColWidth="9.140625" defaultRowHeight="11.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c r="A1" s="509"/>
      <c r="F1" s="453"/>
      <c r="G1" s="453"/>
      <c r="H1" s="453"/>
      <c r="I1" s="453"/>
    </row>
    <row r="2" spans="1:13" ht="17.25" customHeight="1">
      <c r="A2" s="509"/>
      <c r="B2" s="2061" t="s">
        <v>1604</v>
      </c>
      <c r="C2" s="2062"/>
      <c r="E2" s="453"/>
      <c r="F2" s="885" t="s">
        <v>1643</v>
      </c>
      <c r="G2" s="845" t="str">
        <f>"  "&amp;'SK Cover sheet'!A11&amp;"  "&amp;'SK Cover sheet'!B11&amp;"  "&amp;'SK Cover sheet'!C11&amp;"  "&amp;'SK Cover sheet'!D11&amp;"  "&amp;'SK Cover sheet'!E11&amp;"  "&amp;'SK Cover sheet'!F11&amp;"  "&amp;'SK Cover sheet'!G11&amp;"  "&amp;'SK Cover sheet'!H11&amp;"  "&amp;'SK Cover sheet'!I11&amp;"  "&amp;'SK Cover sheet'!J11</f>
        <v xml:space="preserve">  2  0  2  0  1  2  5  7  7  8</v>
      </c>
      <c r="H2" s="531"/>
      <c r="I2" s="530"/>
    </row>
    <row r="3" spans="1:13" ht="7.5" customHeight="1" thickBot="1">
      <c r="A3" s="509"/>
    </row>
    <row r="4" spans="1:13" s="527" customFormat="1" ht="11.25" customHeight="1">
      <c r="A4" s="2066" t="s">
        <v>1644</v>
      </c>
      <c r="B4" s="2068" t="s">
        <v>1645</v>
      </c>
      <c r="C4" s="2070" t="s">
        <v>1646</v>
      </c>
      <c r="D4" s="1936" t="s">
        <v>1647</v>
      </c>
      <c r="E4" s="1952"/>
      <c r="F4" s="1952"/>
      <c r="G4" s="1952"/>
      <c r="H4" s="1937"/>
      <c r="I4" s="1931" t="s">
        <v>1625</v>
      </c>
      <c r="J4" s="1932"/>
    </row>
    <row r="5" spans="1:13" s="527" customFormat="1" ht="11.25" customHeight="1">
      <c r="A5" s="2067"/>
      <c r="B5" s="2069"/>
      <c r="C5" s="2071"/>
      <c r="D5" s="1991">
        <v>1</v>
      </c>
      <c r="E5" s="1924" t="s">
        <v>1648</v>
      </c>
      <c r="F5" s="1942"/>
      <c r="G5" s="2552" t="s">
        <v>1178</v>
      </c>
      <c r="H5" s="2553"/>
      <c r="I5" s="1926"/>
      <c r="J5" s="1933"/>
    </row>
    <row r="6" spans="1:13" s="527" customFormat="1" ht="12" customHeight="1">
      <c r="A6" s="1989"/>
      <c r="B6" s="1988"/>
      <c r="C6" s="1997"/>
      <c r="D6" s="2072"/>
      <c r="E6" s="1924" t="s">
        <v>1649</v>
      </c>
      <c r="F6" s="1942"/>
      <c r="G6" s="2554"/>
      <c r="H6" s="2555"/>
      <c r="I6" s="1924" t="s">
        <v>1176</v>
      </c>
      <c r="J6" s="1925"/>
    </row>
    <row r="7" spans="1:13" s="529" customFormat="1" ht="27.95" customHeight="1">
      <c r="A7" s="1979"/>
      <c r="B7" s="2551" t="s">
        <v>1650</v>
      </c>
      <c r="C7" s="1996" t="s">
        <v>522</v>
      </c>
      <c r="D7" s="1922">
        <f>'BS old'!D10</f>
        <v>0</v>
      </c>
      <c r="E7" s="1922"/>
      <c r="F7" s="1922"/>
      <c r="G7" s="1919">
        <f>'BS old'!F10</f>
        <v>0</v>
      </c>
      <c r="H7" s="1920"/>
      <c r="I7" s="1923"/>
      <c r="J7" s="528"/>
    </row>
    <row r="8" spans="1:13" s="529" customFormat="1" ht="27.95" customHeight="1">
      <c r="A8" s="1979"/>
      <c r="B8" s="2075"/>
      <c r="C8" s="1996"/>
      <c r="D8" s="1922">
        <f>'BS old'!E10</f>
        <v>0</v>
      </c>
      <c r="E8" s="1922"/>
      <c r="F8" s="1922"/>
      <c r="G8" s="820"/>
      <c r="H8" s="1919">
        <f>'BS old'!G10</f>
        <v>0</v>
      </c>
      <c r="I8" s="1920"/>
      <c r="J8" s="1921"/>
      <c r="M8" s="529" t="s">
        <v>1093</v>
      </c>
    </row>
    <row r="9" spans="1:13" s="529" customFormat="1" ht="27.95" customHeight="1">
      <c r="A9" s="1975" t="s">
        <v>523</v>
      </c>
      <c r="B9" s="2556" t="s">
        <v>1651</v>
      </c>
      <c r="C9" s="1996" t="s">
        <v>525</v>
      </c>
      <c r="D9" s="1922">
        <f>'BS old'!D11</f>
        <v>0</v>
      </c>
      <c r="E9" s="1922"/>
      <c r="F9" s="1922"/>
      <c r="G9" s="1919">
        <f>'BS old'!F11</f>
        <v>0</v>
      </c>
      <c r="H9" s="1920"/>
      <c r="I9" s="1923"/>
      <c r="J9" s="528"/>
    </row>
    <row r="10" spans="1:13" s="529" customFormat="1" ht="27.95" customHeight="1">
      <c r="A10" s="1975"/>
      <c r="B10" s="1999"/>
      <c r="C10" s="1996"/>
      <c r="D10" s="1922">
        <f>'BS old'!E11</f>
        <v>0</v>
      </c>
      <c r="E10" s="1922"/>
      <c r="F10" s="1922"/>
      <c r="G10" s="820"/>
      <c r="H10" s="1919">
        <f>'BS old'!G11</f>
        <v>0</v>
      </c>
      <c r="I10" s="1920"/>
      <c r="J10" s="1921"/>
    </row>
    <row r="11" spans="1:13" s="529" customFormat="1" ht="27.95" customHeight="1">
      <c r="A11" s="1975" t="s">
        <v>526</v>
      </c>
      <c r="B11" s="2556" t="s">
        <v>1652</v>
      </c>
      <c r="C11" s="1996" t="s">
        <v>528</v>
      </c>
      <c r="D11" s="1922">
        <f>'BS old'!D12</f>
        <v>0</v>
      </c>
      <c r="E11" s="1922"/>
      <c r="F11" s="1922"/>
      <c r="G11" s="1919">
        <f>'BS old'!F12</f>
        <v>0</v>
      </c>
      <c r="H11" s="1920"/>
      <c r="I11" s="1923"/>
      <c r="J11" s="846"/>
    </row>
    <row r="12" spans="1:13" s="529" customFormat="1" ht="27.95" customHeight="1">
      <c r="A12" s="1975"/>
      <c r="B12" s="1999"/>
      <c r="C12" s="1996"/>
      <c r="D12" s="1922">
        <f>'BS old'!E12</f>
        <v>0</v>
      </c>
      <c r="E12" s="1922"/>
      <c r="F12" s="1922"/>
      <c r="G12" s="820"/>
      <c r="H12" s="1919">
        <f>'BS old'!G12</f>
        <v>0</v>
      </c>
      <c r="I12" s="1920"/>
      <c r="J12" s="1921"/>
    </row>
    <row r="13" spans="1:13" s="527" customFormat="1" ht="27.95" customHeight="1">
      <c r="A13" s="1973" t="s">
        <v>529</v>
      </c>
      <c r="B13" s="2093" t="s">
        <v>1653</v>
      </c>
      <c r="C13" s="2079" t="s">
        <v>531</v>
      </c>
      <c r="D13" s="1922">
        <f>'BS old'!D13</f>
        <v>0</v>
      </c>
      <c r="E13" s="1922"/>
      <c r="F13" s="1922"/>
      <c r="G13" s="1919">
        <f>'BS old'!F13</f>
        <v>0</v>
      </c>
      <c r="H13" s="1920"/>
      <c r="I13" s="1923"/>
      <c r="J13" s="528"/>
    </row>
    <row r="14" spans="1:13" s="527" customFormat="1" ht="27.95" customHeight="1">
      <c r="A14" s="1974"/>
      <c r="B14" s="2002"/>
      <c r="C14" s="1962"/>
      <c r="D14" s="1922">
        <f>'BS old'!E13</f>
        <v>0</v>
      </c>
      <c r="E14" s="1922"/>
      <c r="F14" s="1922"/>
      <c r="G14" s="820"/>
      <c r="H14" s="1919">
        <f>'BS old'!G13</f>
        <v>0</v>
      </c>
      <c r="I14" s="1920"/>
      <c r="J14" s="1921"/>
    </row>
    <row r="15" spans="1:13" s="527" customFormat="1" ht="27.95" customHeight="1">
      <c r="A15" s="1972" t="s">
        <v>532</v>
      </c>
      <c r="B15" s="2093" t="s">
        <v>1654</v>
      </c>
      <c r="C15" s="2079" t="s">
        <v>534</v>
      </c>
      <c r="D15" s="1922">
        <f>'BS old'!D14</f>
        <v>0</v>
      </c>
      <c r="E15" s="1922"/>
      <c r="F15" s="1922"/>
      <c r="G15" s="1919">
        <f>'BS old'!F14</f>
        <v>0</v>
      </c>
      <c r="H15" s="1920"/>
      <c r="I15" s="1923"/>
      <c r="J15" s="528"/>
    </row>
    <row r="16" spans="1:13" s="527" customFormat="1" ht="27.95" customHeight="1">
      <c r="A16" s="1972"/>
      <c r="B16" s="2002"/>
      <c r="C16" s="1962"/>
      <c r="D16" s="1922">
        <f>'BS old'!E14</f>
        <v>0</v>
      </c>
      <c r="E16" s="1922"/>
      <c r="F16" s="1922"/>
      <c r="G16" s="820"/>
      <c r="H16" s="1919">
        <f>'BS old'!G14</f>
        <v>0</v>
      </c>
      <c r="I16" s="1920"/>
      <c r="J16" s="1921"/>
    </row>
    <row r="17" spans="1:10" s="527" customFormat="1" ht="27.95" customHeight="1">
      <c r="A17" s="1972" t="s">
        <v>535</v>
      </c>
      <c r="B17" s="2093" t="s">
        <v>1655</v>
      </c>
      <c r="C17" s="2079" t="s">
        <v>537</v>
      </c>
      <c r="D17" s="1922">
        <f>'BS old'!D15</f>
        <v>0</v>
      </c>
      <c r="E17" s="1922"/>
      <c r="F17" s="1922"/>
      <c r="G17" s="1919">
        <f>'BS old'!F15</f>
        <v>0</v>
      </c>
      <c r="H17" s="1920"/>
      <c r="I17" s="1923"/>
      <c r="J17" s="528"/>
    </row>
    <row r="18" spans="1:10" s="527" customFormat="1" ht="27.95" customHeight="1">
      <c r="A18" s="1972"/>
      <c r="B18" s="2002"/>
      <c r="C18" s="1962"/>
      <c r="D18" s="1922">
        <f>'BS old'!E15</f>
        <v>0</v>
      </c>
      <c r="E18" s="1922"/>
      <c r="F18" s="1922"/>
      <c r="G18" s="820"/>
      <c r="H18" s="1919">
        <f>'BS old'!G15</f>
        <v>0</v>
      </c>
      <c r="I18" s="1920"/>
      <c r="J18" s="1921"/>
    </row>
    <row r="19" spans="1:10" s="527" customFormat="1" ht="27.95" customHeight="1">
      <c r="A19" s="1972" t="s">
        <v>538</v>
      </c>
      <c r="B19" s="2093" t="s">
        <v>1656</v>
      </c>
      <c r="C19" s="2079" t="s">
        <v>540</v>
      </c>
      <c r="D19" s="1922">
        <f>'BS old'!D16</f>
        <v>0</v>
      </c>
      <c r="E19" s="1922"/>
      <c r="F19" s="1922"/>
      <c r="G19" s="1919">
        <f>'BS old'!F16</f>
        <v>0</v>
      </c>
      <c r="H19" s="1920"/>
      <c r="I19" s="1923"/>
      <c r="J19" s="528"/>
    </row>
    <row r="20" spans="1:10" s="527" customFormat="1" ht="27.95" customHeight="1">
      <c r="A20" s="1972"/>
      <c r="B20" s="2002"/>
      <c r="C20" s="1962"/>
      <c r="D20" s="1922">
        <f>'BS old'!E16</f>
        <v>0</v>
      </c>
      <c r="E20" s="1922"/>
      <c r="F20" s="1922"/>
      <c r="G20" s="820"/>
      <c r="H20" s="1919">
        <f>'BS old'!G16</f>
        <v>0</v>
      </c>
      <c r="I20" s="1920"/>
      <c r="J20" s="1921"/>
    </row>
    <row r="21" spans="1:10" s="527" customFormat="1" ht="27.95" customHeight="1">
      <c r="A21" s="1972" t="s">
        <v>541</v>
      </c>
      <c r="B21" s="2093" t="s">
        <v>1657</v>
      </c>
      <c r="C21" s="2079" t="s">
        <v>543</v>
      </c>
      <c r="D21" s="1922">
        <f>'BS old'!D17</f>
        <v>0</v>
      </c>
      <c r="E21" s="1922"/>
      <c r="F21" s="1922"/>
      <c r="G21" s="1919">
        <f>'BS old'!F17</f>
        <v>0</v>
      </c>
      <c r="H21" s="1920"/>
      <c r="I21" s="1923"/>
      <c r="J21" s="528"/>
    </row>
    <row r="22" spans="1:10" s="527" customFormat="1" ht="27.95" customHeight="1">
      <c r="A22" s="1972"/>
      <c r="B22" s="2002"/>
      <c r="C22" s="1962"/>
      <c r="D22" s="1922">
        <f>'BS old'!E17</f>
        <v>0</v>
      </c>
      <c r="E22" s="1922"/>
      <c r="F22" s="1922"/>
      <c r="G22" s="820"/>
      <c r="H22" s="1919">
        <f>'BS old'!G17</f>
        <v>0</v>
      </c>
      <c r="I22" s="1920"/>
      <c r="J22" s="1921"/>
    </row>
    <row r="23" spans="1:10" s="527" customFormat="1" ht="27.95" customHeight="1">
      <c r="A23" s="1972" t="s">
        <v>544</v>
      </c>
      <c r="B23" s="2093" t="s">
        <v>1658</v>
      </c>
      <c r="C23" s="2079" t="s">
        <v>546</v>
      </c>
      <c r="D23" s="1922">
        <f>'BS old'!D18</f>
        <v>0</v>
      </c>
      <c r="E23" s="1922"/>
      <c r="F23" s="1922"/>
      <c r="G23" s="1919">
        <f>'BS old'!F18</f>
        <v>0</v>
      </c>
      <c r="H23" s="1920"/>
      <c r="I23" s="1923"/>
      <c r="J23" s="528"/>
    </row>
    <row r="24" spans="1:10" s="527" customFormat="1" ht="27.95" customHeight="1">
      <c r="A24" s="1972"/>
      <c r="B24" s="2002"/>
      <c r="C24" s="1962"/>
      <c r="D24" s="1922">
        <f>'BS old'!E18</f>
        <v>0</v>
      </c>
      <c r="E24" s="1922"/>
      <c r="F24" s="1922"/>
      <c r="G24" s="820"/>
      <c r="H24" s="1919">
        <f>'BS old'!G18</f>
        <v>0</v>
      </c>
      <c r="I24" s="1920"/>
      <c r="J24" s="1921"/>
    </row>
    <row r="25" spans="1:10" s="527" customFormat="1" ht="27.95" customHeight="1">
      <c r="A25" s="1972" t="s">
        <v>547</v>
      </c>
      <c r="B25" s="2093" t="s">
        <v>1659</v>
      </c>
      <c r="C25" s="2079" t="s">
        <v>549</v>
      </c>
      <c r="D25" s="1922">
        <f>'BS old'!D19</f>
        <v>0</v>
      </c>
      <c r="E25" s="1922"/>
      <c r="F25" s="1922"/>
      <c r="G25" s="1919">
        <f>'BS old'!F19</f>
        <v>0</v>
      </c>
      <c r="H25" s="1920"/>
      <c r="I25" s="1923"/>
      <c r="J25" s="528"/>
    </row>
    <row r="26" spans="1:10" s="527" customFormat="1" ht="27.95" customHeight="1">
      <c r="A26" s="1972"/>
      <c r="B26" s="2002"/>
      <c r="C26" s="1962"/>
      <c r="D26" s="1922">
        <f>'BS old'!E19</f>
        <v>0</v>
      </c>
      <c r="E26" s="1922"/>
      <c r="F26" s="1922"/>
      <c r="G26" s="820"/>
      <c r="H26" s="1919">
        <f>'BS old'!G19</f>
        <v>0</v>
      </c>
      <c r="I26" s="1920"/>
      <c r="J26" s="1921"/>
    </row>
    <row r="27" spans="1:10" s="529" customFormat="1" ht="27.95" customHeight="1">
      <c r="A27" s="1985" t="s">
        <v>550</v>
      </c>
      <c r="B27" s="2551" t="s">
        <v>1660</v>
      </c>
      <c r="C27" s="2084" t="s">
        <v>552</v>
      </c>
      <c r="D27" s="1922">
        <f>'BS old'!D20</f>
        <v>0</v>
      </c>
      <c r="E27" s="1922"/>
      <c r="F27" s="1922"/>
      <c r="G27" s="1919">
        <f>'BS old'!F20</f>
        <v>0</v>
      </c>
      <c r="H27" s="1920"/>
      <c r="I27" s="1923"/>
      <c r="J27" s="528"/>
    </row>
    <row r="28" spans="1:10" s="529" customFormat="1" ht="27.95" customHeight="1">
      <c r="A28" s="1975"/>
      <c r="B28" s="2075"/>
      <c r="C28" s="2085"/>
      <c r="D28" s="1922">
        <f>'BS old'!E20</f>
        <v>0</v>
      </c>
      <c r="E28" s="1922"/>
      <c r="F28" s="1922"/>
      <c r="G28" s="820"/>
      <c r="H28" s="1919">
        <f>'BS old'!G20</f>
        <v>0</v>
      </c>
      <c r="I28" s="1920"/>
      <c r="J28" s="1921"/>
    </row>
    <row r="29" spans="1:10" s="527" customFormat="1" ht="27.95" customHeight="1">
      <c r="A29" s="1973" t="s">
        <v>553</v>
      </c>
      <c r="B29" s="2093" t="s">
        <v>1661</v>
      </c>
      <c r="C29" s="2079" t="s">
        <v>555</v>
      </c>
      <c r="D29" s="1922">
        <f>'BS old'!D21</f>
        <v>0</v>
      </c>
      <c r="E29" s="1922"/>
      <c r="F29" s="1922"/>
      <c r="G29" s="1919">
        <f>'BS old'!F21</f>
        <v>0</v>
      </c>
      <c r="H29" s="1920"/>
      <c r="I29" s="1923"/>
      <c r="J29" s="528"/>
    </row>
    <row r="30" spans="1:10" s="527" customFormat="1" ht="27.95" customHeight="1">
      <c r="A30" s="1980"/>
      <c r="B30" s="2002"/>
      <c r="C30" s="1962"/>
      <c r="D30" s="1922">
        <f>'BS old'!E21</f>
        <v>0</v>
      </c>
      <c r="E30" s="1922"/>
      <c r="F30" s="1922"/>
      <c r="G30" s="820"/>
      <c r="H30" s="1919">
        <f>'BS old'!G21</f>
        <v>0</v>
      </c>
      <c r="I30" s="1920"/>
      <c r="J30" s="1921"/>
    </row>
    <row r="31" spans="1:10" s="527" customFormat="1" ht="27.95" customHeight="1">
      <c r="A31" s="1972" t="s">
        <v>532</v>
      </c>
      <c r="B31" s="2093" t="s">
        <v>1662</v>
      </c>
      <c r="C31" s="2079" t="s">
        <v>557</v>
      </c>
      <c r="D31" s="1922">
        <f>'BS old'!D22</f>
        <v>0</v>
      </c>
      <c r="E31" s="1922"/>
      <c r="F31" s="1922"/>
      <c r="G31" s="2086">
        <f>'BS old'!F22</f>
        <v>0</v>
      </c>
      <c r="H31" s="2087"/>
      <c r="I31" s="2088"/>
      <c r="J31" s="528"/>
    </row>
    <row r="32" spans="1:10" s="527" customFormat="1" ht="27.95" customHeight="1" thickBot="1">
      <c r="A32" s="1972"/>
      <c r="B32" s="2002"/>
      <c r="C32" s="1962"/>
      <c r="D32" s="1922">
        <f>'BS old'!E22</f>
        <v>0</v>
      </c>
      <c r="E32" s="1922"/>
      <c r="F32" s="1922"/>
      <c r="G32" s="820"/>
      <c r="H32" s="1919">
        <f>'BS old'!G22</f>
        <v>0</v>
      </c>
      <c r="I32" s="1920"/>
      <c r="J32" s="1921"/>
    </row>
    <row r="33" spans="1:10" s="527" customFormat="1" ht="11.25" customHeight="1">
      <c r="A33" s="2066" t="s">
        <v>1644</v>
      </c>
      <c r="B33" s="2068" t="s">
        <v>1645</v>
      </c>
      <c r="C33" s="2070" t="s">
        <v>1646</v>
      </c>
      <c r="D33" s="1936" t="s">
        <v>1647</v>
      </c>
      <c r="E33" s="1952"/>
      <c r="F33" s="1952"/>
      <c r="G33" s="1952"/>
      <c r="H33" s="1937"/>
      <c r="I33" s="1931" t="s">
        <v>1625</v>
      </c>
      <c r="J33" s="1932"/>
    </row>
    <row r="34" spans="1:10" s="527" customFormat="1" ht="11.25" customHeight="1">
      <c r="A34" s="2067"/>
      <c r="B34" s="2069"/>
      <c r="C34" s="2071"/>
      <c r="D34" s="1991">
        <v>1</v>
      </c>
      <c r="E34" s="1924" t="s">
        <v>1648</v>
      </c>
      <c r="F34" s="1942"/>
      <c r="G34" s="2552" t="s">
        <v>1178</v>
      </c>
      <c r="H34" s="2553"/>
      <c r="I34" s="1926"/>
      <c r="J34" s="1933"/>
    </row>
    <row r="35" spans="1:10" s="527" customFormat="1" ht="12" customHeight="1">
      <c r="A35" s="1989"/>
      <c r="B35" s="1988"/>
      <c r="C35" s="1997"/>
      <c r="D35" s="2072"/>
      <c r="E35" s="1924" t="s">
        <v>1649</v>
      </c>
      <c r="F35" s="1942"/>
      <c r="G35" s="2554"/>
      <c r="H35" s="2555"/>
      <c r="I35" s="1924" t="s">
        <v>1176</v>
      </c>
      <c r="J35" s="1925"/>
    </row>
    <row r="36" spans="1:10" ht="27.95" customHeight="1">
      <c r="A36" s="2001" t="s">
        <v>535</v>
      </c>
      <c r="B36" s="2093" t="s">
        <v>1663</v>
      </c>
      <c r="C36" s="1962" t="s">
        <v>559</v>
      </c>
      <c r="D36" s="2089">
        <f>'BS old'!D23</f>
        <v>0</v>
      </c>
      <c r="E36" s="2089"/>
      <c r="F36" s="2089"/>
      <c r="G36" s="1934">
        <f>'BS old'!F23</f>
        <v>0</v>
      </c>
      <c r="H36" s="1935"/>
      <c r="I36" s="2090"/>
      <c r="J36" s="847"/>
    </row>
    <row r="37" spans="1:10" ht="27.95" customHeight="1">
      <c r="A37" s="1972"/>
      <c r="B37" s="2002"/>
      <c r="C37" s="1959"/>
      <c r="D37" s="1922">
        <f>'BS old'!E23</f>
        <v>0</v>
      </c>
      <c r="E37" s="1922"/>
      <c r="F37" s="1922"/>
      <c r="G37" s="848"/>
      <c r="H37" s="1919">
        <f>'BS old'!G23</f>
        <v>0</v>
      </c>
      <c r="I37" s="1920"/>
      <c r="J37" s="1921"/>
    </row>
    <row r="38" spans="1:10" ht="27.95" customHeight="1">
      <c r="A38" s="1972" t="s">
        <v>538</v>
      </c>
      <c r="B38" s="2093" t="s">
        <v>1664</v>
      </c>
      <c r="C38" s="1959" t="s">
        <v>561</v>
      </c>
      <c r="D38" s="1922">
        <f>'BS old'!D24</f>
        <v>0</v>
      </c>
      <c r="E38" s="1922"/>
      <c r="F38" s="1922"/>
      <c r="G38" s="1919">
        <f>'BS old'!F24</f>
        <v>0</v>
      </c>
      <c r="H38" s="1920"/>
      <c r="I38" s="1923"/>
      <c r="J38" s="847"/>
    </row>
    <row r="39" spans="1:10" ht="27.95" customHeight="1">
      <c r="A39" s="1972"/>
      <c r="B39" s="2002"/>
      <c r="C39" s="1959"/>
      <c r="D39" s="1922">
        <f>'BS old'!E24</f>
        <v>0</v>
      </c>
      <c r="E39" s="1922"/>
      <c r="F39" s="1922"/>
      <c r="G39" s="848"/>
      <c r="H39" s="1919">
        <f>'BS old'!G24</f>
        <v>0</v>
      </c>
      <c r="I39" s="1920"/>
      <c r="J39" s="1921"/>
    </row>
    <row r="40" spans="1:10" ht="27.95" customHeight="1">
      <c r="A40" s="1972" t="s">
        <v>541</v>
      </c>
      <c r="B40" s="2093" t="s">
        <v>1665</v>
      </c>
      <c r="C40" s="1962" t="s">
        <v>563</v>
      </c>
      <c r="D40" s="1922">
        <f>'BS old'!D25</f>
        <v>0</v>
      </c>
      <c r="E40" s="1922"/>
      <c r="F40" s="1922"/>
      <c r="G40" s="1919">
        <f>'BS old'!F25</f>
        <v>0</v>
      </c>
      <c r="H40" s="1920"/>
      <c r="I40" s="1923"/>
      <c r="J40" s="847"/>
    </row>
    <row r="41" spans="1:10" ht="27.95" customHeight="1">
      <c r="A41" s="1972"/>
      <c r="B41" s="2002"/>
      <c r="C41" s="1959"/>
      <c r="D41" s="1922">
        <f>'BS old'!E25</f>
        <v>0</v>
      </c>
      <c r="E41" s="1922"/>
      <c r="F41" s="1922"/>
      <c r="G41" s="848"/>
      <c r="H41" s="1919">
        <f>'BS old'!G25</f>
        <v>0</v>
      </c>
      <c r="I41" s="1920"/>
      <c r="J41" s="1921"/>
    </row>
    <row r="42" spans="1:10" ht="27.95" customHeight="1">
      <c r="A42" s="1972" t="s">
        <v>544</v>
      </c>
      <c r="B42" s="2093" t="s">
        <v>1666</v>
      </c>
      <c r="C42" s="1959" t="s">
        <v>565</v>
      </c>
      <c r="D42" s="1922">
        <f>'BS old'!D26</f>
        <v>0</v>
      </c>
      <c r="E42" s="1922"/>
      <c r="F42" s="1922"/>
      <c r="G42" s="1919">
        <f>'BS old'!F26</f>
        <v>0</v>
      </c>
      <c r="H42" s="1920"/>
      <c r="I42" s="1923"/>
      <c r="J42" s="847"/>
    </row>
    <row r="43" spans="1:10" ht="27.95" customHeight="1">
      <c r="A43" s="1972"/>
      <c r="B43" s="2002"/>
      <c r="C43" s="1959"/>
      <c r="D43" s="1922">
        <f>'BS old'!E26</f>
        <v>0</v>
      </c>
      <c r="E43" s="1922"/>
      <c r="F43" s="1922"/>
      <c r="G43" s="848"/>
      <c r="H43" s="1919">
        <f>'BS old'!G26</f>
        <v>0</v>
      </c>
      <c r="I43" s="1920"/>
      <c r="J43" s="1921"/>
    </row>
    <row r="44" spans="1:10" ht="27.95" customHeight="1">
      <c r="A44" s="1972" t="s">
        <v>547</v>
      </c>
      <c r="B44" s="2093" t="s">
        <v>1667</v>
      </c>
      <c r="C44" s="1962" t="s">
        <v>567</v>
      </c>
      <c r="D44" s="1922">
        <f>'BS old'!D27</f>
        <v>0</v>
      </c>
      <c r="E44" s="1922"/>
      <c r="F44" s="1922"/>
      <c r="G44" s="1919">
        <f>'BS old'!F27</f>
        <v>0</v>
      </c>
      <c r="H44" s="1920"/>
      <c r="I44" s="1923"/>
      <c r="J44" s="847"/>
    </row>
    <row r="45" spans="1:10" ht="27.95" customHeight="1">
      <c r="A45" s="1972"/>
      <c r="B45" s="2002"/>
      <c r="C45" s="1959"/>
      <c r="D45" s="1922">
        <f>'BS old'!E27</f>
        <v>0</v>
      </c>
      <c r="E45" s="1922"/>
      <c r="F45" s="1922"/>
      <c r="G45" s="848"/>
      <c r="H45" s="1919">
        <f>'BS old'!G27</f>
        <v>0</v>
      </c>
      <c r="I45" s="1920"/>
      <c r="J45" s="1921"/>
    </row>
    <row r="46" spans="1:10" ht="27.95" customHeight="1">
      <c r="A46" s="1972" t="s">
        <v>568</v>
      </c>
      <c r="B46" s="2093" t="s">
        <v>1668</v>
      </c>
      <c r="C46" s="1959" t="s">
        <v>570</v>
      </c>
      <c r="D46" s="1922">
        <f>'BS old'!D28</f>
        <v>0</v>
      </c>
      <c r="E46" s="1922"/>
      <c r="F46" s="1922"/>
      <c r="G46" s="1919">
        <f>'BS old'!F28</f>
        <v>0</v>
      </c>
      <c r="H46" s="1920"/>
      <c r="I46" s="1923"/>
      <c r="J46" s="847"/>
    </row>
    <row r="47" spans="1:10" ht="27.95" customHeight="1">
      <c r="A47" s="1972"/>
      <c r="B47" s="2002"/>
      <c r="C47" s="1959"/>
      <c r="D47" s="1922">
        <f>'BS old'!E28</f>
        <v>0</v>
      </c>
      <c r="E47" s="1922"/>
      <c r="F47" s="1922"/>
      <c r="G47" s="848"/>
      <c r="H47" s="1919">
        <f>'BS old'!G28</f>
        <v>0</v>
      </c>
      <c r="I47" s="1920"/>
      <c r="J47" s="1921"/>
    </row>
    <row r="48" spans="1:10" ht="27.95" customHeight="1">
      <c r="A48" s="1972" t="s">
        <v>571</v>
      </c>
      <c r="B48" s="2093" t="s">
        <v>1669</v>
      </c>
      <c r="C48" s="1962" t="s">
        <v>573</v>
      </c>
      <c r="D48" s="1922">
        <f>'BS old'!D29</f>
        <v>0</v>
      </c>
      <c r="E48" s="1922"/>
      <c r="F48" s="1922"/>
      <c r="G48" s="1919">
        <f>'BS old'!F29</f>
        <v>0</v>
      </c>
      <c r="H48" s="1920"/>
      <c r="I48" s="1923"/>
      <c r="J48" s="847"/>
    </row>
    <row r="49" spans="1:10" ht="27.95" customHeight="1">
      <c r="A49" s="1972"/>
      <c r="B49" s="2002"/>
      <c r="C49" s="1959"/>
      <c r="D49" s="1922">
        <f>'BS old'!E29</f>
        <v>0</v>
      </c>
      <c r="E49" s="1922"/>
      <c r="F49" s="1922"/>
      <c r="G49" s="849"/>
      <c r="H49" s="1919">
        <f>'BS old'!G29</f>
        <v>0</v>
      </c>
      <c r="I49" s="1920"/>
      <c r="J49" s="1921"/>
    </row>
    <row r="50" spans="1:10" ht="27.95" customHeight="1">
      <c r="A50" s="1985" t="s">
        <v>574</v>
      </c>
      <c r="B50" s="2556" t="s">
        <v>1670</v>
      </c>
      <c r="C50" s="1959" t="s">
        <v>576</v>
      </c>
      <c r="D50" s="1922">
        <f>'BS old'!D30</f>
        <v>0</v>
      </c>
      <c r="E50" s="1922"/>
      <c r="F50" s="1922"/>
      <c r="G50" s="1919">
        <f>'BS old'!F30</f>
        <v>0</v>
      </c>
      <c r="H50" s="1920"/>
      <c r="I50" s="1923"/>
      <c r="J50" s="847"/>
    </row>
    <row r="51" spans="1:10" ht="27.95" customHeight="1">
      <c r="A51" s="1985"/>
      <c r="B51" s="1999"/>
      <c r="C51" s="1959"/>
      <c r="D51" s="1922">
        <f>'BS old'!E30</f>
        <v>0</v>
      </c>
      <c r="E51" s="1922"/>
      <c r="F51" s="1922"/>
      <c r="G51" s="849"/>
      <c r="H51" s="1919">
        <f>'BS old'!G30</f>
        <v>0</v>
      </c>
      <c r="I51" s="1920"/>
      <c r="J51" s="1921"/>
    </row>
    <row r="52" spans="1:10" s="458" customFormat="1" ht="27.95" customHeight="1">
      <c r="A52" s="1987" t="s">
        <v>577</v>
      </c>
      <c r="B52" s="2093" t="s">
        <v>1671</v>
      </c>
      <c r="C52" s="1962" t="s">
        <v>579</v>
      </c>
      <c r="D52" s="1922">
        <f>'BS old'!D31</f>
        <v>0</v>
      </c>
      <c r="E52" s="1922"/>
      <c r="F52" s="1922"/>
      <c r="G52" s="1919">
        <f>'BS old'!F31</f>
        <v>0</v>
      </c>
      <c r="H52" s="1920"/>
      <c r="I52" s="1923"/>
      <c r="J52" s="847"/>
    </row>
    <row r="53" spans="1:10" s="458" customFormat="1" ht="27.95" customHeight="1">
      <c r="A53" s="1987"/>
      <c r="B53" s="2002"/>
      <c r="C53" s="1959"/>
      <c r="D53" s="1922">
        <f>'BS old'!E31</f>
        <v>0</v>
      </c>
      <c r="E53" s="1922"/>
      <c r="F53" s="1922"/>
      <c r="G53" s="849"/>
      <c r="H53" s="1919">
        <f>'BS old'!G31</f>
        <v>0</v>
      </c>
      <c r="I53" s="1920"/>
      <c r="J53" s="1921"/>
    </row>
    <row r="54" spans="1:10" ht="27.95" customHeight="1">
      <c r="A54" s="1972" t="s">
        <v>532</v>
      </c>
      <c r="B54" s="2093" t="s">
        <v>1672</v>
      </c>
      <c r="C54" s="1959" t="s">
        <v>581</v>
      </c>
      <c r="D54" s="1922">
        <f>'BS old'!D32</f>
        <v>0</v>
      </c>
      <c r="E54" s="1922"/>
      <c r="F54" s="1922"/>
      <c r="G54" s="1919">
        <f>'BS old'!F32</f>
        <v>0</v>
      </c>
      <c r="H54" s="1920"/>
      <c r="I54" s="1923"/>
      <c r="J54" s="847"/>
    </row>
    <row r="55" spans="1:10" ht="27.95" customHeight="1">
      <c r="A55" s="1972"/>
      <c r="B55" s="2002"/>
      <c r="C55" s="1959"/>
      <c r="D55" s="1922">
        <f>'BS old'!E32</f>
        <v>0</v>
      </c>
      <c r="E55" s="1922"/>
      <c r="F55" s="1922"/>
      <c r="G55" s="849"/>
      <c r="H55" s="1919">
        <f>'BS old'!G32</f>
        <v>0</v>
      </c>
      <c r="I55" s="1920"/>
      <c r="J55" s="1921"/>
    </row>
    <row r="56" spans="1:10" ht="27.95" customHeight="1">
      <c r="A56" s="1972" t="s">
        <v>535</v>
      </c>
      <c r="B56" s="2093" t="s">
        <v>1673</v>
      </c>
      <c r="C56" s="1962" t="s">
        <v>583</v>
      </c>
      <c r="D56" s="1922">
        <f>'BS old'!D33</f>
        <v>0</v>
      </c>
      <c r="E56" s="1922"/>
      <c r="F56" s="1922"/>
      <c r="G56" s="1919">
        <f>'BS old'!F33</f>
        <v>0</v>
      </c>
      <c r="H56" s="1920"/>
      <c r="I56" s="1923"/>
      <c r="J56" s="847"/>
    </row>
    <row r="57" spans="1:10" ht="27.95" customHeight="1">
      <c r="A57" s="1972"/>
      <c r="B57" s="2002"/>
      <c r="C57" s="1959"/>
      <c r="D57" s="1922">
        <f>'BS old'!E33</f>
        <v>0</v>
      </c>
      <c r="E57" s="1922"/>
      <c r="F57" s="1922"/>
      <c r="G57" s="849"/>
      <c r="H57" s="1919">
        <f>'BS old'!G33</f>
        <v>0</v>
      </c>
      <c r="I57" s="1920"/>
      <c r="J57" s="1921"/>
    </row>
    <row r="58" spans="1:10" ht="27.95" customHeight="1">
      <c r="A58" s="1972" t="s">
        <v>538</v>
      </c>
      <c r="B58" s="2093" t="s">
        <v>1674</v>
      </c>
      <c r="C58" s="1959" t="s">
        <v>585</v>
      </c>
      <c r="D58" s="1922">
        <f>'BS old'!D34</f>
        <v>0</v>
      </c>
      <c r="E58" s="1922"/>
      <c r="F58" s="1922"/>
      <c r="G58" s="1919">
        <f>'BS old'!F34</f>
        <v>0</v>
      </c>
      <c r="H58" s="1920"/>
      <c r="I58" s="1923"/>
      <c r="J58" s="847"/>
    </row>
    <row r="59" spans="1:10" ht="27.95" customHeight="1">
      <c r="A59" s="1972"/>
      <c r="B59" s="2002"/>
      <c r="C59" s="1959"/>
      <c r="D59" s="1922">
        <f>'BS old'!E34</f>
        <v>0</v>
      </c>
      <c r="E59" s="1922"/>
      <c r="F59" s="1922"/>
      <c r="G59" s="849"/>
      <c r="H59" s="1919">
        <f>'BS old'!G34</f>
        <v>0</v>
      </c>
      <c r="I59" s="1920"/>
      <c r="J59" s="1921"/>
    </row>
    <row r="60" spans="1:10" ht="27.95" customHeight="1">
      <c r="A60" s="1972" t="s">
        <v>541</v>
      </c>
      <c r="B60" s="2093" t="s">
        <v>1675</v>
      </c>
      <c r="C60" s="1962" t="s">
        <v>587</v>
      </c>
      <c r="D60" s="1922">
        <f>'BS old'!D35</f>
        <v>0</v>
      </c>
      <c r="E60" s="1922"/>
      <c r="F60" s="1922"/>
      <c r="G60" s="1919">
        <f>'BS old'!F35</f>
        <v>0</v>
      </c>
      <c r="H60" s="1920"/>
      <c r="I60" s="1923"/>
      <c r="J60" s="847"/>
    </row>
    <row r="61" spans="1:10" ht="27.95" customHeight="1">
      <c r="A61" s="1972"/>
      <c r="B61" s="2002"/>
      <c r="C61" s="1959"/>
      <c r="D61" s="1922">
        <f>'BS old'!E35</f>
        <v>0</v>
      </c>
      <c r="E61" s="1922"/>
      <c r="F61" s="1922"/>
      <c r="G61" s="849"/>
      <c r="H61" s="1919">
        <f>'BS old'!G35</f>
        <v>0</v>
      </c>
      <c r="I61" s="1920"/>
      <c r="J61" s="1921"/>
    </row>
    <row r="62" spans="1:10" ht="27.95" customHeight="1">
      <c r="A62" s="1972" t="s">
        <v>544</v>
      </c>
      <c r="B62" s="2093" t="s">
        <v>1676</v>
      </c>
      <c r="C62" s="1959" t="s">
        <v>589</v>
      </c>
      <c r="D62" s="1922">
        <f>'BS old'!D36</f>
        <v>0</v>
      </c>
      <c r="E62" s="1922"/>
      <c r="F62" s="1922"/>
      <c r="G62" s="1919">
        <f>'BS old'!F36</f>
        <v>0</v>
      </c>
      <c r="H62" s="1920"/>
      <c r="I62" s="1923"/>
      <c r="J62" s="847"/>
    </row>
    <row r="63" spans="1:10" ht="27.95" customHeight="1" thickBot="1">
      <c r="A63" s="1972"/>
      <c r="B63" s="2002"/>
      <c r="C63" s="1959"/>
      <c r="D63" s="1922">
        <f>'BS old'!E36</f>
        <v>0</v>
      </c>
      <c r="E63" s="1922"/>
      <c r="F63" s="1922"/>
      <c r="G63" s="820"/>
      <c r="H63" s="1919">
        <f>'BS old'!G36</f>
        <v>0</v>
      </c>
      <c r="I63" s="1920"/>
      <c r="J63" s="1921"/>
    </row>
    <row r="64" spans="1:10" ht="11.25" customHeight="1">
      <c r="A64" s="2066" t="s">
        <v>1644</v>
      </c>
      <c r="B64" s="2068" t="s">
        <v>1645</v>
      </c>
      <c r="C64" s="2070" t="s">
        <v>1646</v>
      </c>
      <c r="D64" s="1936" t="s">
        <v>1647</v>
      </c>
      <c r="E64" s="1952"/>
      <c r="F64" s="1952"/>
      <c r="G64" s="1952"/>
      <c r="H64" s="1937"/>
      <c r="I64" s="1931" t="s">
        <v>1625</v>
      </c>
      <c r="J64" s="1932"/>
    </row>
    <row r="65" spans="1:10" ht="11.25" customHeight="1">
      <c r="A65" s="2067"/>
      <c r="B65" s="2069"/>
      <c r="C65" s="2071"/>
      <c r="D65" s="1991">
        <v>1</v>
      </c>
      <c r="E65" s="1924" t="s">
        <v>1648</v>
      </c>
      <c r="F65" s="1942"/>
      <c r="G65" s="2552" t="s">
        <v>1178</v>
      </c>
      <c r="H65" s="2553"/>
      <c r="I65" s="1926"/>
      <c r="J65" s="1933"/>
    </row>
    <row r="66" spans="1:10" ht="11.25" customHeight="1">
      <c r="A66" s="1989"/>
      <c r="B66" s="1988"/>
      <c r="C66" s="1997"/>
      <c r="D66" s="2072"/>
      <c r="E66" s="1924" t="s">
        <v>1649</v>
      </c>
      <c r="F66" s="1942"/>
      <c r="G66" s="2554"/>
      <c r="H66" s="2555"/>
      <c r="I66" s="1924" t="s">
        <v>1176</v>
      </c>
      <c r="J66" s="1925"/>
    </row>
    <row r="67" spans="1:10" ht="27.95" customHeight="1">
      <c r="A67" s="1972" t="s">
        <v>547</v>
      </c>
      <c r="B67" s="2093" t="s">
        <v>1677</v>
      </c>
      <c r="C67" s="1959" t="s">
        <v>888</v>
      </c>
      <c r="D67" s="1922">
        <f>'BS old'!D37</f>
        <v>0</v>
      </c>
      <c r="E67" s="1922"/>
      <c r="F67" s="1919"/>
      <c r="G67" s="1919">
        <f>'BS old'!F37</f>
        <v>0</v>
      </c>
      <c r="H67" s="1920"/>
      <c r="I67" s="1923"/>
      <c r="J67" s="847"/>
    </row>
    <row r="68" spans="1:10" ht="27.95" customHeight="1">
      <c r="A68" s="1972"/>
      <c r="B68" s="2002"/>
      <c r="C68" s="1959"/>
      <c r="D68" s="1922">
        <f>'BS old'!E37</f>
        <v>0</v>
      </c>
      <c r="E68" s="1922"/>
      <c r="F68" s="1922"/>
      <c r="G68" s="850"/>
      <c r="H68" s="1919">
        <f>'BS old'!G37</f>
        <v>0</v>
      </c>
      <c r="I68" s="1920"/>
      <c r="J68" s="1921"/>
    </row>
    <row r="69" spans="1:10" ht="27.95" customHeight="1">
      <c r="A69" s="1972" t="s">
        <v>568</v>
      </c>
      <c r="B69" s="2093" t="s">
        <v>1678</v>
      </c>
      <c r="C69" s="1959" t="s">
        <v>891</v>
      </c>
      <c r="D69" s="1922">
        <f>'BS old'!D38</f>
        <v>0</v>
      </c>
      <c r="E69" s="1922"/>
      <c r="F69" s="1919"/>
      <c r="G69" s="1919">
        <f>'BS old'!F38</f>
        <v>0</v>
      </c>
      <c r="H69" s="1920"/>
      <c r="I69" s="1923"/>
      <c r="J69" s="847"/>
    </row>
    <row r="70" spans="1:10" ht="27.95" customHeight="1">
      <c r="A70" s="1972"/>
      <c r="B70" s="2002"/>
      <c r="C70" s="1959"/>
      <c r="D70" s="1922">
        <f>'BS old'!E38</f>
        <v>0</v>
      </c>
      <c r="E70" s="1922"/>
      <c r="F70" s="1922"/>
      <c r="G70" s="850"/>
      <c r="H70" s="1919">
        <f>'BS old'!G38</f>
        <v>0</v>
      </c>
      <c r="I70" s="1920"/>
      <c r="J70" s="1921"/>
    </row>
    <row r="71" spans="1:10" ht="27.95" customHeight="1">
      <c r="A71" s="1975" t="s">
        <v>594</v>
      </c>
      <c r="B71" s="2556" t="s">
        <v>1679</v>
      </c>
      <c r="C71" s="1959" t="s">
        <v>894</v>
      </c>
      <c r="D71" s="1922">
        <f>'BS old'!D39</f>
        <v>0</v>
      </c>
      <c r="E71" s="1922"/>
      <c r="F71" s="1919"/>
      <c r="G71" s="1919">
        <f>'BS old'!F39</f>
        <v>0</v>
      </c>
      <c r="H71" s="1920"/>
      <c r="I71" s="1923"/>
      <c r="J71" s="847"/>
    </row>
    <row r="72" spans="1:10" ht="27.95" customHeight="1">
      <c r="A72" s="1975"/>
      <c r="B72" s="1999"/>
      <c r="C72" s="1959"/>
      <c r="D72" s="1922">
        <f>'BS old'!E39</f>
        <v>0</v>
      </c>
      <c r="E72" s="1922"/>
      <c r="F72" s="1922"/>
      <c r="G72" s="850"/>
      <c r="H72" s="1919">
        <f>'BS old'!G39</f>
        <v>0</v>
      </c>
      <c r="I72" s="1920"/>
      <c r="J72" s="1921"/>
    </row>
    <row r="73" spans="1:10" s="458" customFormat="1" ht="27.95" customHeight="1">
      <c r="A73" s="1985" t="s">
        <v>597</v>
      </c>
      <c r="B73" s="2556" t="s">
        <v>1680</v>
      </c>
      <c r="C73" s="1959" t="s">
        <v>897</v>
      </c>
      <c r="D73" s="1922">
        <f>'BS old'!D40</f>
        <v>0</v>
      </c>
      <c r="E73" s="1922"/>
      <c r="F73" s="1919"/>
      <c r="G73" s="1919">
        <f>'BS old'!F40</f>
        <v>0</v>
      </c>
      <c r="H73" s="1920"/>
      <c r="I73" s="1923"/>
      <c r="J73" s="847"/>
    </row>
    <row r="74" spans="1:10" s="458" customFormat="1" ht="27.95" customHeight="1">
      <c r="A74" s="1975"/>
      <c r="B74" s="1999"/>
      <c r="C74" s="1959"/>
      <c r="D74" s="1922">
        <f>'BS old'!E40</f>
        <v>0</v>
      </c>
      <c r="E74" s="1922"/>
      <c r="F74" s="1922"/>
      <c r="G74" s="850"/>
      <c r="H74" s="1919">
        <f>'BS old'!G40</f>
        <v>0</v>
      </c>
      <c r="I74" s="1920"/>
      <c r="J74" s="1921"/>
    </row>
    <row r="75" spans="1:10" s="458" customFormat="1" ht="27.95" customHeight="1">
      <c r="A75" s="1973" t="s">
        <v>600</v>
      </c>
      <c r="B75" s="2093" t="s">
        <v>1681</v>
      </c>
      <c r="C75" s="1959" t="s">
        <v>900</v>
      </c>
      <c r="D75" s="1922">
        <f>'BS old'!D41</f>
        <v>0</v>
      </c>
      <c r="E75" s="1922"/>
      <c r="F75" s="1919"/>
      <c r="G75" s="1919">
        <f>'BS old'!F41</f>
        <v>0</v>
      </c>
      <c r="H75" s="1920"/>
      <c r="I75" s="1923"/>
      <c r="J75" s="847"/>
    </row>
    <row r="76" spans="1:10" s="458" customFormat="1" ht="27.95" customHeight="1">
      <c r="A76" s="1980"/>
      <c r="B76" s="2002"/>
      <c r="C76" s="1959"/>
      <c r="D76" s="1922">
        <f>'BS old'!E41</f>
        <v>0</v>
      </c>
      <c r="E76" s="1922"/>
      <c r="F76" s="1922"/>
      <c r="G76" s="850"/>
      <c r="H76" s="1919">
        <f>'BS old'!G41</f>
        <v>0</v>
      </c>
      <c r="I76" s="1920"/>
      <c r="J76" s="1921"/>
    </row>
    <row r="77" spans="1:10" ht="27.95" customHeight="1">
      <c r="A77" s="1972" t="s">
        <v>532</v>
      </c>
      <c r="B77" s="2093" t="s">
        <v>1682</v>
      </c>
      <c r="C77" s="1959" t="s">
        <v>903</v>
      </c>
      <c r="D77" s="1922">
        <f>'BS old'!D42</f>
        <v>0</v>
      </c>
      <c r="E77" s="1922"/>
      <c r="F77" s="1919"/>
      <c r="G77" s="1919">
        <f>'BS old'!F42</f>
        <v>0</v>
      </c>
      <c r="H77" s="1920"/>
      <c r="I77" s="1923"/>
      <c r="J77" s="847"/>
    </row>
    <row r="78" spans="1:10" ht="27.95" customHeight="1">
      <c r="A78" s="1972"/>
      <c r="B78" s="2002"/>
      <c r="C78" s="1959"/>
      <c r="D78" s="1922">
        <f>'BS old'!E42</f>
        <v>0</v>
      </c>
      <c r="E78" s="1922"/>
      <c r="F78" s="1922"/>
      <c r="G78" s="850"/>
      <c r="H78" s="1919">
        <f>'BS old'!G42</f>
        <v>0</v>
      </c>
      <c r="I78" s="1920"/>
      <c r="J78" s="1921"/>
    </row>
    <row r="79" spans="1:10" ht="27.95" customHeight="1">
      <c r="A79" s="1972" t="s">
        <v>535</v>
      </c>
      <c r="B79" s="2093" t="s">
        <v>1683</v>
      </c>
      <c r="C79" s="1959" t="s">
        <v>906</v>
      </c>
      <c r="D79" s="1922">
        <f>'BS old'!D43</f>
        <v>0</v>
      </c>
      <c r="E79" s="1922"/>
      <c r="F79" s="1919"/>
      <c r="G79" s="1919">
        <f>'BS old'!F43</f>
        <v>0</v>
      </c>
      <c r="H79" s="1920"/>
      <c r="I79" s="1923"/>
      <c r="J79" s="847"/>
    </row>
    <row r="80" spans="1:10" ht="27.95" customHeight="1">
      <c r="A80" s="1972"/>
      <c r="B80" s="2002"/>
      <c r="C80" s="1959"/>
      <c r="D80" s="1922">
        <f>'BS old'!E43</f>
        <v>0</v>
      </c>
      <c r="E80" s="1922"/>
      <c r="F80" s="1922"/>
      <c r="G80" s="850"/>
      <c r="H80" s="1919">
        <f>'BS old'!G43</f>
        <v>0</v>
      </c>
      <c r="I80" s="1920"/>
      <c r="J80" s="1921"/>
    </row>
    <row r="81" spans="1:10" ht="27.95" customHeight="1">
      <c r="A81" s="1972" t="s">
        <v>538</v>
      </c>
      <c r="B81" s="2093" t="s">
        <v>1684</v>
      </c>
      <c r="C81" s="1959" t="s">
        <v>909</v>
      </c>
      <c r="D81" s="1922">
        <f>'BS old'!D44</f>
        <v>0</v>
      </c>
      <c r="E81" s="1922"/>
      <c r="F81" s="1919"/>
      <c r="G81" s="1919">
        <f>'BS old'!F44</f>
        <v>0</v>
      </c>
      <c r="H81" s="1920"/>
      <c r="I81" s="1923"/>
      <c r="J81" s="847"/>
    </row>
    <row r="82" spans="1:10" ht="27.95" customHeight="1">
      <c r="A82" s="1972"/>
      <c r="B82" s="2002"/>
      <c r="C82" s="1959"/>
      <c r="D82" s="1922">
        <f>'BS old'!E44</f>
        <v>0</v>
      </c>
      <c r="E82" s="1922"/>
      <c r="F82" s="1922"/>
      <c r="G82" s="850"/>
      <c r="H82" s="1919">
        <f>'BS old'!G44</f>
        <v>0</v>
      </c>
      <c r="I82" s="1920"/>
      <c r="J82" s="1921"/>
    </row>
    <row r="83" spans="1:10" ht="27.95" customHeight="1">
      <c r="A83" s="1972" t="s">
        <v>541</v>
      </c>
      <c r="B83" s="2093" t="s">
        <v>1685</v>
      </c>
      <c r="C83" s="1959" t="s">
        <v>912</v>
      </c>
      <c r="D83" s="1922">
        <f>'BS old'!D45</f>
        <v>0</v>
      </c>
      <c r="E83" s="1922"/>
      <c r="F83" s="1919"/>
      <c r="G83" s="1919">
        <f>'BS old'!F45</f>
        <v>0</v>
      </c>
      <c r="H83" s="1920"/>
      <c r="I83" s="1923"/>
      <c r="J83" s="847"/>
    </row>
    <row r="84" spans="1:10" ht="27.95" customHeight="1">
      <c r="A84" s="1972"/>
      <c r="B84" s="2002"/>
      <c r="C84" s="1959"/>
      <c r="D84" s="1922">
        <f>'BS old'!E45</f>
        <v>0</v>
      </c>
      <c r="E84" s="1922"/>
      <c r="F84" s="1922"/>
      <c r="G84" s="850"/>
      <c r="H84" s="1919">
        <f>'BS old'!G45</f>
        <v>0</v>
      </c>
      <c r="I84" s="1920"/>
      <c r="J84" s="1921"/>
    </row>
    <row r="85" spans="1:10" ht="27.95" customHeight="1">
      <c r="A85" s="1972" t="s">
        <v>544</v>
      </c>
      <c r="B85" s="2093" t="s">
        <v>1686</v>
      </c>
      <c r="C85" s="1959" t="s">
        <v>915</v>
      </c>
      <c r="D85" s="1922">
        <f>'BS old'!D46</f>
        <v>0</v>
      </c>
      <c r="E85" s="1922"/>
      <c r="F85" s="1919"/>
      <c r="G85" s="1919">
        <f>'BS old'!F46</f>
        <v>0</v>
      </c>
      <c r="H85" s="1920"/>
      <c r="I85" s="1923"/>
      <c r="J85" s="847"/>
    </row>
    <row r="86" spans="1:10" ht="27.95" customHeight="1">
      <c r="A86" s="1972"/>
      <c r="B86" s="2002"/>
      <c r="C86" s="1959"/>
      <c r="D86" s="1922">
        <f>'BS old'!E46</f>
        <v>0</v>
      </c>
      <c r="E86" s="1922"/>
      <c r="F86" s="1922"/>
      <c r="G86" s="850"/>
      <c r="H86" s="1919">
        <f>'BS old'!G46</f>
        <v>0</v>
      </c>
      <c r="I86" s="1920"/>
      <c r="J86" s="1921"/>
    </row>
    <row r="87" spans="1:10" ht="27.95" customHeight="1">
      <c r="A87" s="1985" t="s">
        <v>613</v>
      </c>
      <c r="B87" s="2551" t="s">
        <v>1687</v>
      </c>
      <c r="C87" s="1959" t="s">
        <v>918</v>
      </c>
      <c r="D87" s="1922">
        <f>'BS old'!D47</f>
        <v>0</v>
      </c>
      <c r="E87" s="1922"/>
      <c r="F87" s="1919"/>
      <c r="G87" s="1919">
        <f>'BS old'!F47</f>
        <v>0</v>
      </c>
      <c r="H87" s="1920"/>
      <c r="I87" s="1923"/>
      <c r="J87" s="847"/>
    </row>
    <row r="88" spans="1:10" ht="27.95" customHeight="1">
      <c r="A88" s="1975"/>
      <c r="B88" s="2075"/>
      <c r="C88" s="1959"/>
      <c r="D88" s="1922">
        <f>'BS old'!E47</f>
        <v>0</v>
      </c>
      <c r="E88" s="1922"/>
      <c r="F88" s="1922"/>
      <c r="G88" s="850"/>
      <c r="H88" s="1919">
        <f>'BS old'!G47</f>
        <v>0</v>
      </c>
      <c r="I88" s="1920"/>
      <c r="J88" s="1921"/>
    </row>
    <row r="89" spans="1:10" s="458" customFormat="1" ht="27.95" customHeight="1">
      <c r="A89" s="1973" t="s">
        <v>616</v>
      </c>
      <c r="B89" s="2093" t="s">
        <v>1688</v>
      </c>
      <c r="C89" s="1959" t="s">
        <v>921</v>
      </c>
      <c r="D89" s="1922">
        <f>'BS old'!D48</f>
        <v>0</v>
      </c>
      <c r="E89" s="1922"/>
      <c r="F89" s="1919"/>
      <c r="G89" s="1919">
        <f>'BS old'!F48</f>
        <v>0</v>
      </c>
      <c r="H89" s="1920"/>
      <c r="I89" s="1923"/>
      <c r="J89" s="847"/>
    </row>
    <row r="90" spans="1:10" s="458" customFormat="1" ht="27.95" customHeight="1">
      <c r="A90" s="1980"/>
      <c r="B90" s="2002"/>
      <c r="C90" s="1959"/>
      <c r="D90" s="1922">
        <f>'BS old'!E48</f>
        <v>0</v>
      </c>
      <c r="E90" s="1922"/>
      <c r="F90" s="1922"/>
      <c r="G90" s="850"/>
      <c r="H90" s="1919">
        <f>'BS old'!G48</f>
        <v>0</v>
      </c>
      <c r="I90" s="1920"/>
      <c r="J90" s="1921"/>
    </row>
    <row r="91" spans="1:10" s="458" customFormat="1" ht="27.95" customHeight="1">
      <c r="A91" s="1972" t="s">
        <v>532</v>
      </c>
      <c r="B91" s="1948" t="s">
        <v>1689</v>
      </c>
      <c r="C91" s="1959" t="s">
        <v>924</v>
      </c>
      <c r="D91" s="1922">
        <f>'BS old'!D49</f>
        <v>0</v>
      </c>
      <c r="E91" s="1922"/>
      <c r="F91" s="1919"/>
      <c r="G91" s="1919">
        <f>'BS old'!F49</f>
        <v>0</v>
      </c>
      <c r="H91" s="1920"/>
      <c r="I91" s="1923"/>
      <c r="J91" s="847"/>
    </row>
    <row r="92" spans="1:10" s="458" customFormat="1" ht="27.95" customHeight="1">
      <c r="A92" s="1972"/>
      <c r="B92" s="1948"/>
      <c r="C92" s="1959"/>
      <c r="D92" s="1922">
        <f>'BS old'!E49</f>
        <v>0</v>
      </c>
      <c r="E92" s="1922"/>
      <c r="F92" s="1922"/>
      <c r="G92" s="850"/>
      <c r="H92" s="1919">
        <f>'BS old'!G49</f>
        <v>0</v>
      </c>
      <c r="I92" s="1920"/>
      <c r="J92" s="1921"/>
    </row>
    <row r="93" spans="1:10" ht="27.95" customHeight="1">
      <c r="A93" s="1972" t="s">
        <v>535</v>
      </c>
      <c r="B93" s="2093" t="s">
        <v>1690</v>
      </c>
      <c r="C93" s="1959" t="s">
        <v>927</v>
      </c>
      <c r="D93" s="1922">
        <f>'BS old'!D50</f>
        <v>0</v>
      </c>
      <c r="E93" s="1922"/>
      <c r="F93" s="1919"/>
      <c r="G93" s="1919">
        <f>'BS old'!F50</f>
        <v>0</v>
      </c>
      <c r="H93" s="1920"/>
      <c r="I93" s="1923"/>
      <c r="J93" s="847"/>
    </row>
    <row r="94" spans="1:10" ht="27.95" customHeight="1" thickBot="1">
      <c r="A94" s="1972"/>
      <c r="B94" s="2002"/>
      <c r="C94" s="1959"/>
      <c r="D94" s="1922">
        <f>'BS old'!E50</f>
        <v>0</v>
      </c>
      <c r="E94" s="1922"/>
      <c r="F94" s="1922"/>
      <c r="G94" s="819"/>
      <c r="H94" s="1919">
        <f>'BS old'!G50</f>
        <v>0</v>
      </c>
      <c r="I94" s="1920"/>
      <c r="J94" s="1921"/>
    </row>
    <row r="95" spans="1:10" ht="11.25" customHeight="1">
      <c r="A95" s="2066" t="s">
        <v>1644</v>
      </c>
      <c r="B95" s="2068" t="s">
        <v>1645</v>
      </c>
      <c r="C95" s="2070" t="s">
        <v>1646</v>
      </c>
      <c r="D95" s="1936" t="s">
        <v>1647</v>
      </c>
      <c r="E95" s="1952"/>
      <c r="F95" s="1952"/>
      <c r="G95" s="1952"/>
      <c r="H95" s="1937"/>
      <c r="I95" s="1931" t="s">
        <v>1625</v>
      </c>
      <c r="J95" s="1932"/>
    </row>
    <row r="96" spans="1:10" ht="11.25" customHeight="1">
      <c r="A96" s="2067"/>
      <c r="B96" s="2069"/>
      <c r="C96" s="2071"/>
      <c r="D96" s="1991">
        <v>1</v>
      </c>
      <c r="E96" s="1924" t="s">
        <v>1648</v>
      </c>
      <c r="F96" s="1942"/>
      <c r="G96" s="2552" t="s">
        <v>1178</v>
      </c>
      <c r="H96" s="2553"/>
      <c r="I96" s="1926"/>
      <c r="J96" s="1933"/>
    </row>
    <row r="97" spans="1:12" ht="12" customHeight="1">
      <c r="A97" s="1989"/>
      <c r="B97" s="1988"/>
      <c r="C97" s="1997"/>
      <c r="D97" s="2072"/>
      <c r="E97" s="1924" t="s">
        <v>1649</v>
      </c>
      <c r="F97" s="1942"/>
      <c r="G97" s="2554"/>
      <c r="H97" s="2555"/>
      <c r="I97" s="1924" t="s">
        <v>1176</v>
      </c>
      <c r="J97" s="1925"/>
    </row>
    <row r="98" spans="1:12" ht="27.95" customHeight="1">
      <c r="A98" s="1972" t="s">
        <v>538</v>
      </c>
      <c r="B98" s="2093" t="s">
        <v>1691</v>
      </c>
      <c r="C98" s="1962" t="s">
        <v>930</v>
      </c>
      <c r="D98" s="1922">
        <f>'BS old'!D51</f>
        <v>0</v>
      </c>
      <c r="E98" s="1922"/>
      <c r="F98" s="1922"/>
      <c r="G98" s="1919">
        <f>'BS old'!F51</f>
        <v>0</v>
      </c>
      <c r="H98" s="1920"/>
      <c r="I98" s="1923"/>
      <c r="J98" s="847"/>
      <c r="L98" s="510" t="s">
        <v>1093</v>
      </c>
    </row>
    <row r="99" spans="1:12" ht="27.95" customHeight="1">
      <c r="A99" s="1972"/>
      <c r="B99" s="2002"/>
      <c r="C99" s="1959"/>
      <c r="D99" s="1922">
        <f>'BS old'!E51</f>
        <v>0</v>
      </c>
      <c r="E99" s="1922"/>
      <c r="F99" s="1922"/>
      <c r="G99" s="848"/>
      <c r="H99" s="1919">
        <f>'BS old'!G51</f>
        <v>0</v>
      </c>
      <c r="I99" s="1920"/>
      <c r="J99" s="1921"/>
    </row>
    <row r="100" spans="1:12" ht="27.95" customHeight="1">
      <c r="A100" s="1972" t="s">
        <v>541</v>
      </c>
      <c r="B100" s="2093" t="s">
        <v>1692</v>
      </c>
      <c r="C100" s="1959" t="s">
        <v>933</v>
      </c>
      <c r="D100" s="1922">
        <f>'BS old'!D52</f>
        <v>0</v>
      </c>
      <c r="E100" s="1922"/>
      <c r="F100" s="1922"/>
      <c r="G100" s="1919">
        <f>'BS old'!F52</f>
        <v>0</v>
      </c>
      <c r="H100" s="1920"/>
      <c r="I100" s="1923"/>
      <c r="J100" s="847"/>
    </row>
    <row r="101" spans="1:12" ht="27.95" customHeight="1">
      <c r="A101" s="1972"/>
      <c r="B101" s="2002"/>
      <c r="C101" s="1959"/>
      <c r="D101" s="1922">
        <f>'BS old'!E52</f>
        <v>0</v>
      </c>
      <c r="E101" s="1922"/>
      <c r="F101" s="1922"/>
      <c r="G101" s="848"/>
      <c r="H101" s="1919">
        <f>'BS old'!G52</f>
        <v>0</v>
      </c>
      <c r="I101" s="1920"/>
      <c r="J101" s="1921"/>
    </row>
    <row r="102" spans="1:12" ht="27.95" customHeight="1">
      <c r="A102" s="1972" t="s">
        <v>544</v>
      </c>
      <c r="B102" s="2093" t="s">
        <v>1693</v>
      </c>
      <c r="C102" s="1962" t="s">
        <v>936</v>
      </c>
      <c r="D102" s="1922">
        <f>'BS old'!D53</f>
        <v>0</v>
      </c>
      <c r="E102" s="1922"/>
      <c r="F102" s="1922"/>
      <c r="G102" s="1919">
        <f>'BS old'!F53</f>
        <v>0</v>
      </c>
      <c r="H102" s="1920"/>
      <c r="I102" s="1923"/>
      <c r="J102" s="847"/>
    </row>
    <row r="103" spans="1:12" ht="27.95" customHeight="1">
      <c r="A103" s="1972"/>
      <c r="B103" s="2002"/>
      <c r="C103" s="1959"/>
      <c r="D103" s="1922">
        <f>'BS old'!E53</f>
        <v>0</v>
      </c>
      <c r="E103" s="1922"/>
      <c r="F103" s="1922"/>
      <c r="G103" s="848"/>
      <c r="H103" s="1919">
        <f>'BS old'!G53</f>
        <v>0</v>
      </c>
      <c r="I103" s="1920"/>
      <c r="J103" s="1921"/>
    </row>
    <row r="104" spans="1:12" ht="27.95" customHeight="1">
      <c r="A104" s="1972" t="s">
        <v>547</v>
      </c>
      <c r="B104" s="2093" t="s">
        <v>1694</v>
      </c>
      <c r="C104" s="1959" t="s">
        <v>939</v>
      </c>
      <c r="D104" s="1922">
        <f>'BS old'!D54</f>
        <v>0</v>
      </c>
      <c r="E104" s="1922"/>
      <c r="F104" s="1922"/>
      <c r="G104" s="1919">
        <f>'BS old'!F54</f>
        <v>0</v>
      </c>
      <c r="H104" s="1920"/>
      <c r="I104" s="1923"/>
      <c r="J104" s="847"/>
    </row>
    <row r="105" spans="1:12" ht="27.95" customHeight="1">
      <c r="A105" s="1972"/>
      <c r="B105" s="2002"/>
      <c r="C105" s="1959"/>
      <c r="D105" s="1922">
        <f>'BS old'!E54</f>
        <v>0</v>
      </c>
      <c r="E105" s="1922"/>
      <c r="F105" s="1922"/>
      <c r="G105" s="848"/>
      <c r="H105" s="1919">
        <f>'BS old'!G54</f>
        <v>0</v>
      </c>
      <c r="I105" s="1920"/>
      <c r="J105" s="1921"/>
    </row>
    <row r="106" spans="1:12" ht="27.95" customHeight="1">
      <c r="A106" s="1994" t="s">
        <v>631</v>
      </c>
      <c r="B106" s="2556" t="s">
        <v>1695</v>
      </c>
      <c r="C106" s="1962" t="s">
        <v>941</v>
      </c>
      <c r="D106" s="1922">
        <f>'BS old'!D55</f>
        <v>0</v>
      </c>
      <c r="E106" s="1922"/>
      <c r="F106" s="1922"/>
      <c r="G106" s="1919">
        <f>'BS old'!F55</f>
        <v>0</v>
      </c>
      <c r="H106" s="1920"/>
      <c r="I106" s="1923"/>
      <c r="J106" s="847"/>
    </row>
    <row r="107" spans="1:12" ht="27.95" customHeight="1">
      <c r="A107" s="1995"/>
      <c r="B107" s="1999"/>
      <c r="C107" s="1959"/>
      <c r="D107" s="1922">
        <f>'BS old'!E55</f>
        <v>0</v>
      </c>
      <c r="E107" s="1922"/>
      <c r="F107" s="1922"/>
      <c r="G107" s="848"/>
      <c r="H107" s="1919">
        <f>'BS old'!G55</f>
        <v>0</v>
      </c>
      <c r="I107" s="1920"/>
      <c r="J107" s="1921"/>
    </row>
    <row r="108" spans="1:12" s="458" customFormat="1" ht="27.95" customHeight="1">
      <c r="A108" s="1992" t="s">
        <v>634</v>
      </c>
      <c r="B108" s="2093" t="s">
        <v>1696</v>
      </c>
      <c r="C108" s="1959" t="s">
        <v>944</v>
      </c>
      <c r="D108" s="1922">
        <f>'BS old'!D56</f>
        <v>0</v>
      </c>
      <c r="E108" s="1922"/>
      <c r="F108" s="1922"/>
      <c r="G108" s="1919">
        <f>'BS old'!F56</f>
        <v>0</v>
      </c>
      <c r="H108" s="1920"/>
      <c r="I108" s="1923"/>
      <c r="J108" s="847"/>
    </row>
    <row r="109" spans="1:12" s="458" customFormat="1" ht="27.95" customHeight="1">
      <c r="A109" s="1992"/>
      <c r="B109" s="2002"/>
      <c r="C109" s="1959"/>
      <c r="D109" s="1922">
        <f>'BS old'!E56</f>
        <v>0</v>
      </c>
      <c r="E109" s="1922"/>
      <c r="F109" s="1922"/>
      <c r="G109" s="848"/>
      <c r="H109" s="1919">
        <f>'BS old'!G56</f>
        <v>0</v>
      </c>
      <c r="I109" s="1920"/>
      <c r="J109" s="1921"/>
    </row>
    <row r="110" spans="1:12" s="458" customFormat="1" ht="27.95" customHeight="1">
      <c r="A110" s="1972" t="s">
        <v>532</v>
      </c>
      <c r="B110" s="1948" t="s">
        <v>1689</v>
      </c>
      <c r="C110" s="1962" t="s">
        <v>947</v>
      </c>
      <c r="D110" s="1922">
        <f>'BS old'!D57</f>
        <v>0</v>
      </c>
      <c r="E110" s="1922"/>
      <c r="F110" s="1922"/>
      <c r="G110" s="1919">
        <f>'BS old'!F57</f>
        <v>0</v>
      </c>
      <c r="H110" s="1920"/>
      <c r="I110" s="1923"/>
      <c r="J110" s="847"/>
    </row>
    <row r="111" spans="1:12" s="458" customFormat="1" ht="27.95" customHeight="1">
      <c r="A111" s="1972"/>
      <c r="B111" s="1948"/>
      <c r="C111" s="1959"/>
      <c r="D111" s="1922">
        <f>'BS old'!E57</f>
        <v>0</v>
      </c>
      <c r="E111" s="1922"/>
      <c r="F111" s="1922"/>
      <c r="G111" s="848"/>
      <c r="H111" s="1919">
        <f>'BS old'!G57</f>
        <v>0</v>
      </c>
      <c r="I111" s="1920"/>
      <c r="J111" s="1921"/>
    </row>
    <row r="112" spans="1:12" ht="27.95" customHeight="1">
      <c r="A112" s="1972" t="s">
        <v>535</v>
      </c>
      <c r="B112" s="2093" t="s">
        <v>1690</v>
      </c>
      <c r="C112" s="1959" t="s">
        <v>950</v>
      </c>
      <c r="D112" s="1922">
        <f>'BS old'!D58</f>
        <v>0</v>
      </c>
      <c r="E112" s="1922"/>
      <c r="F112" s="1922"/>
      <c r="G112" s="1919">
        <f>'BS old'!F58</f>
        <v>0</v>
      </c>
      <c r="H112" s="1920"/>
      <c r="I112" s="1923"/>
      <c r="J112" s="847"/>
    </row>
    <row r="113" spans="1:10" ht="27.95" customHeight="1">
      <c r="A113" s="1972"/>
      <c r="B113" s="2002"/>
      <c r="C113" s="1959"/>
      <c r="D113" s="1922">
        <f>'BS old'!E58</f>
        <v>0</v>
      </c>
      <c r="E113" s="1922"/>
      <c r="F113" s="1922"/>
      <c r="G113" s="848"/>
      <c r="H113" s="1919">
        <f>'BS old'!G58</f>
        <v>0</v>
      </c>
      <c r="I113" s="1920"/>
      <c r="J113" s="1921"/>
    </row>
    <row r="114" spans="1:10" ht="27.95" customHeight="1">
      <c r="A114" s="1972" t="s">
        <v>538</v>
      </c>
      <c r="B114" s="2093" t="s">
        <v>1691</v>
      </c>
      <c r="C114" s="1962" t="s">
        <v>952</v>
      </c>
      <c r="D114" s="1922">
        <f>'BS old'!D59</f>
        <v>0</v>
      </c>
      <c r="E114" s="1922"/>
      <c r="F114" s="1922"/>
      <c r="G114" s="1919">
        <f>'BS old'!F59</f>
        <v>0</v>
      </c>
      <c r="H114" s="1920"/>
      <c r="I114" s="1923"/>
      <c r="J114" s="847"/>
    </row>
    <row r="115" spans="1:10" ht="27.95" customHeight="1">
      <c r="A115" s="1972"/>
      <c r="B115" s="2002"/>
      <c r="C115" s="1959"/>
      <c r="D115" s="1922">
        <f>'BS old'!E59</f>
        <v>0</v>
      </c>
      <c r="E115" s="1922"/>
      <c r="F115" s="1922"/>
      <c r="G115" s="848"/>
      <c r="H115" s="1919">
        <f>'BS old'!G59</f>
        <v>0</v>
      </c>
      <c r="I115" s="1920"/>
      <c r="J115" s="1921"/>
    </row>
    <row r="116" spans="1:10" ht="27.95" customHeight="1">
      <c r="A116" s="1972" t="s">
        <v>541</v>
      </c>
      <c r="B116" s="2093" t="s">
        <v>1697</v>
      </c>
      <c r="C116" s="1959" t="s">
        <v>954</v>
      </c>
      <c r="D116" s="1922">
        <f>'BS old'!D60</f>
        <v>0</v>
      </c>
      <c r="E116" s="1922"/>
      <c r="F116" s="1922"/>
      <c r="G116" s="1919">
        <f>'BS old'!F60</f>
        <v>0</v>
      </c>
      <c r="H116" s="1920"/>
      <c r="I116" s="1923"/>
      <c r="J116" s="847"/>
    </row>
    <row r="117" spans="1:10" ht="27.95" customHeight="1">
      <c r="A117" s="1972"/>
      <c r="B117" s="2002"/>
      <c r="C117" s="1959"/>
      <c r="D117" s="1922">
        <f>'BS old'!E60</f>
        <v>0</v>
      </c>
      <c r="E117" s="1922"/>
      <c r="F117" s="1922"/>
      <c r="G117" s="848"/>
      <c r="H117" s="1919">
        <f>'BS old'!G60</f>
        <v>0</v>
      </c>
      <c r="I117" s="1920"/>
      <c r="J117" s="1921"/>
    </row>
    <row r="118" spans="1:10" ht="27.95" customHeight="1">
      <c r="A118" s="1972" t="s">
        <v>544</v>
      </c>
      <c r="B118" s="2093" t="s">
        <v>1698</v>
      </c>
      <c r="C118" s="1962" t="s">
        <v>957</v>
      </c>
      <c r="D118" s="1922">
        <f>'BS old'!D61</f>
        <v>0</v>
      </c>
      <c r="E118" s="1922"/>
      <c r="F118" s="1922"/>
      <c r="G118" s="1919">
        <f>'BS old'!F61</f>
        <v>0</v>
      </c>
      <c r="H118" s="1920"/>
      <c r="I118" s="1923"/>
      <c r="J118" s="847"/>
    </row>
    <row r="119" spans="1:10" ht="27.95" customHeight="1">
      <c r="A119" s="1972"/>
      <c r="B119" s="2002"/>
      <c r="C119" s="1959"/>
      <c r="D119" s="1922">
        <f>'BS old'!E61</f>
        <v>0</v>
      </c>
      <c r="E119" s="1922"/>
      <c r="F119" s="1922"/>
      <c r="G119" s="848"/>
      <c r="H119" s="1919">
        <f>'BS old'!G61</f>
        <v>0</v>
      </c>
      <c r="I119" s="1920"/>
      <c r="J119" s="1921"/>
    </row>
    <row r="120" spans="1:10" ht="27.95" customHeight="1">
      <c r="A120" s="1972" t="s">
        <v>547</v>
      </c>
      <c r="B120" s="2093" t="s">
        <v>1699</v>
      </c>
      <c r="C120" s="1959" t="s">
        <v>960</v>
      </c>
      <c r="D120" s="1922">
        <f>'BS old'!D62</f>
        <v>0</v>
      </c>
      <c r="E120" s="1922"/>
      <c r="F120" s="1922"/>
      <c r="G120" s="1919">
        <f>'BS old'!F62</f>
        <v>0</v>
      </c>
      <c r="H120" s="1920"/>
      <c r="I120" s="1923"/>
      <c r="J120" s="847"/>
    </row>
    <row r="121" spans="1:10" ht="27.95" customHeight="1">
      <c r="A121" s="1972"/>
      <c r="B121" s="2002"/>
      <c r="C121" s="1959"/>
      <c r="D121" s="1922">
        <f>'BS old'!E62</f>
        <v>0</v>
      </c>
      <c r="E121" s="1922"/>
      <c r="F121" s="1922"/>
      <c r="G121" s="848"/>
      <c r="H121" s="1919">
        <f>'BS old'!G62</f>
        <v>0</v>
      </c>
      <c r="I121" s="1920"/>
      <c r="J121" s="1921"/>
    </row>
    <row r="122" spans="1:10" ht="27.95" customHeight="1">
      <c r="A122" s="1972" t="s">
        <v>568</v>
      </c>
      <c r="B122" s="2093" t="s">
        <v>1693</v>
      </c>
      <c r="C122" s="1962" t="s">
        <v>962</v>
      </c>
      <c r="D122" s="1922">
        <f>'BS old'!D63</f>
        <v>0</v>
      </c>
      <c r="E122" s="1922"/>
      <c r="F122" s="1922"/>
      <c r="G122" s="1919">
        <f>'BS old'!F63</f>
        <v>0</v>
      </c>
      <c r="H122" s="1920"/>
      <c r="I122" s="1923"/>
      <c r="J122" s="847"/>
    </row>
    <row r="123" spans="1:10" ht="27.95" customHeight="1">
      <c r="A123" s="1972"/>
      <c r="B123" s="2002"/>
      <c r="C123" s="1959"/>
      <c r="D123" s="1922">
        <f>'BS old'!E63</f>
        <v>0</v>
      </c>
      <c r="E123" s="1922"/>
      <c r="F123" s="1922"/>
      <c r="G123" s="848"/>
      <c r="H123" s="1919">
        <f>'BS old'!G63</f>
        <v>0</v>
      </c>
      <c r="I123" s="1920"/>
      <c r="J123" s="1921"/>
    </row>
    <row r="124" spans="1:10" ht="27.95" customHeight="1">
      <c r="A124" s="2000" t="s">
        <v>649</v>
      </c>
      <c r="B124" s="2556" t="s">
        <v>1700</v>
      </c>
      <c r="C124" s="1959" t="s">
        <v>965</v>
      </c>
      <c r="D124" s="2089">
        <f>'BS old'!D64</f>
        <v>0</v>
      </c>
      <c r="E124" s="2089"/>
      <c r="F124" s="2089"/>
      <c r="G124" s="1919">
        <f>'BS old'!F64</f>
        <v>0</v>
      </c>
      <c r="H124" s="1920"/>
      <c r="I124" s="1923"/>
      <c r="J124" s="847"/>
    </row>
    <row r="125" spans="1:10" ht="27.95" customHeight="1">
      <c r="A125" s="1995"/>
      <c r="B125" s="1999"/>
      <c r="C125" s="1959"/>
      <c r="D125" s="1922">
        <f>'BS old'!E64</f>
        <v>0</v>
      </c>
      <c r="E125" s="1922"/>
      <c r="F125" s="1922"/>
      <c r="G125" s="848"/>
      <c r="H125" s="1919">
        <f>'BS old'!G64</f>
        <v>0</v>
      </c>
      <c r="I125" s="1920"/>
      <c r="J125" s="1921"/>
    </row>
    <row r="126" spans="1:10" s="458" customFormat="1" ht="27.95" customHeight="1">
      <c r="A126" s="1980" t="s">
        <v>652</v>
      </c>
      <c r="B126" s="2093" t="s">
        <v>1701</v>
      </c>
      <c r="C126" s="1962" t="s">
        <v>968</v>
      </c>
      <c r="D126" s="1922">
        <f>'BS old'!D65</f>
        <v>0</v>
      </c>
      <c r="E126" s="1922"/>
      <c r="F126" s="1922"/>
      <c r="G126" s="1919">
        <f>'BS old'!F65</f>
        <v>0</v>
      </c>
      <c r="H126" s="1920"/>
      <c r="I126" s="1923"/>
      <c r="J126" s="847"/>
    </row>
    <row r="127" spans="1:10" s="458" customFormat="1" ht="27.95" customHeight="1" thickBot="1">
      <c r="A127" s="1980"/>
      <c r="B127" s="2002"/>
      <c r="C127" s="1959"/>
      <c r="D127" s="1922">
        <f>'BS old'!E65</f>
        <v>0</v>
      </c>
      <c r="E127" s="1922"/>
      <c r="F127" s="1922"/>
      <c r="G127" s="820"/>
      <c r="H127" s="1919">
        <f>'BS old'!G65</f>
        <v>0</v>
      </c>
      <c r="I127" s="1920"/>
      <c r="J127" s="1921"/>
    </row>
    <row r="128" spans="1:10" ht="11.25" customHeight="1">
      <c r="A128" s="2066" t="s">
        <v>1644</v>
      </c>
      <c r="B128" s="2068" t="s">
        <v>1645</v>
      </c>
      <c r="C128" s="2070" t="s">
        <v>1646</v>
      </c>
      <c r="D128" s="1936" t="s">
        <v>1647</v>
      </c>
      <c r="E128" s="1952"/>
      <c r="F128" s="1952"/>
      <c r="G128" s="1952"/>
      <c r="H128" s="1937"/>
      <c r="I128" s="1931" t="s">
        <v>1625</v>
      </c>
      <c r="J128" s="1932"/>
    </row>
    <row r="129" spans="1:10" ht="11.25" customHeight="1">
      <c r="A129" s="2067"/>
      <c r="B129" s="2069"/>
      <c r="C129" s="2071"/>
      <c r="D129" s="1991">
        <v>1</v>
      </c>
      <c r="E129" s="1924" t="s">
        <v>1648</v>
      </c>
      <c r="F129" s="1942"/>
      <c r="G129" s="2552" t="s">
        <v>1178</v>
      </c>
      <c r="H129" s="2553"/>
      <c r="I129" s="1926"/>
      <c r="J129" s="1933"/>
    </row>
    <row r="130" spans="1:10" ht="11.25" customHeight="1">
      <c r="A130" s="1989"/>
      <c r="B130" s="1988"/>
      <c r="C130" s="1997"/>
      <c r="D130" s="2072"/>
      <c r="E130" s="1924" t="s">
        <v>1649</v>
      </c>
      <c r="F130" s="1942"/>
      <c r="G130" s="2554"/>
      <c r="H130" s="2555"/>
      <c r="I130" s="1924" t="s">
        <v>1176</v>
      </c>
      <c r="J130" s="1925"/>
    </row>
    <row r="131" spans="1:10" s="527" customFormat="1" ht="27.95" customHeight="1">
      <c r="A131" s="1972" t="s">
        <v>532</v>
      </c>
      <c r="B131" s="2093" t="s">
        <v>1702</v>
      </c>
      <c r="C131" s="1959" t="s">
        <v>656</v>
      </c>
      <c r="D131" s="1922">
        <f>'BS old'!D66</f>
        <v>0</v>
      </c>
      <c r="E131" s="1922"/>
      <c r="F131" s="1922"/>
      <c r="G131" s="1919">
        <f>'BS old'!F66</f>
        <v>0</v>
      </c>
      <c r="H131" s="1920"/>
      <c r="I131" s="1923"/>
      <c r="J131" s="528"/>
    </row>
    <row r="132" spans="1:10" s="527" customFormat="1" ht="27.95" customHeight="1">
      <c r="A132" s="1972"/>
      <c r="B132" s="2002"/>
      <c r="C132" s="1959"/>
      <c r="D132" s="1922">
        <f>'BS old'!E66</f>
        <v>0</v>
      </c>
      <c r="E132" s="1922"/>
      <c r="F132" s="1922"/>
      <c r="G132" s="849"/>
      <c r="H132" s="1919">
        <f>'BS old'!G66</f>
        <v>0</v>
      </c>
      <c r="I132" s="1920"/>
      <c r="J132" s="1921"/>
    </row>
    <row r="133" spans="1:10" s="527" customFormat="1" ht="27.95" customHeight="1">
      <c r="A133" s="1972" t="s">
        <v>535</v>
      </c>
      <c r="B133" s="2093" t="s">
        <v>1703</v>
      </c>
      <c r="C133" s="1959" t="s">
        <v>658</v>
      </c>
      <c r="D133" s="1922">
        <f>'BS old'!D67</f>
        <v>0</v>
      </c>
      <c r="E133" s="1922"/>
      <c r="F133" s="1922"/>
      <c r="G133" s="1919">
        <f>'BS old'!F67</f>
        <v>0</v>
      </c>
      <c r="H133" s="1920"/>
      <c r="I133" s="1923"/>
      <c r="J133" s="528"/>
    </row>
    <row r="134" spans="1:10" ht="27.95" customHeight="1">
      <c r="A134" s="1972"/>
      <c r="B134" s="2002"/>
      <c r="C134" s="1959"/>
      <c r="D134" s="1922">
        <f>'BS old'!E67</f>
        <v>0</v>
      </c>
      <c r="E134" s="1922"/>
      <c r="F134" s="1922"/>
      <c r="G134" s="849"/>
      <c r="H134" s="1919">
        <f>'BS old'!G67</f>
        <v>0</v>
      </c>
      <c r="I134" s="1920"/>
      <c r="J134" s="1921"/>
    </row>
    <row r="135" spans="1:10" ht="27.95" customHeight="1">
      <c r="A135" s="1972" t="s">
        <v>538</v>
      </c>
      <c r="B135" s="2093" t="s">
        <v>1704</v>
      </c>
      <c r="C135" s="1959" t="s">
        <v>660</v>
      </c>
      <c r="D135" s="1922">
        <f>'BS old'!D68</f>
        <v>0</v>
      </c>
      <c r="E135" s="1922"/>
      <c r="F135" s="1922"/>
      <c r="G135" s="1919">
        <f>'BS old'!F68</f>
        <v>0</v>
      </c>
      <c r="H135" s="1920"/>
      <c r="I135" s="1923"/>
      <c r="J135" s="847"/>
    </row>
    <row r="136" spans="1:10" ht="27.95" customHeight="1">
      <c r="A136" s="1972"/>
      <c r="B136" s="2002"/>
      <c r="C136" s="1959"/>
      <c r="D136" s="1922">
        <f>'BS old'!E68</f>
        <v>0</v>
      </c>
      <c r="E136" s="1922"/>
      <c r="F136" s="1922"/>
      <c r="G136" s="849"/>
      <c r="H136" s="1919">
        <f>'BS old'!G68</f>
        <v>0</v>
      </c>
      <c r="I136" s="1920"/>
      <c r="J136" s="1921"/>
    </row>
    <row r="137" spans="1:10" ht="27.95" customHeight="1">
      <c r="A137" s="1972" t="s">
        <v>541</v>
      </c>
      <c r="B137" s="2093" t="s">
        <v>1705</v>
      </c>
      <c r="C137" s="1959" t="s">
        <v>662</v>
      </c>
      <c r="D137" s="1922">
        <f>'BS old'!D69</f>
        <v>0</v>
      </c>
      <c r="E137" s="1922"/>
      <c r="F137" s="1922"/>
      <c r="G137" s="1919">
        <f>'BS old'!F69</f>
        <v>0</v>
      </c>
      <c r="H137" s="1920"/>
      <c r="I137" s="1923"/>
      <c r="J137" s="847"/>
    </row>
    <row r="138" spans="1:10" ht="27.95" customHeight="1">
      <c r="A138" s="1972"/>
      <c r="B138" s="2002"/>
      <c r="C138" s="1959"/>
      <c r="D138" s="1922">
        <f>'BS old'!E69</f>
        <v>0</v>
      </c>
      <c r="E138" s="1922"/>
      <c r="F138" s="1922"/>
      <c r="G138" s="849"/>
      <c r="H138" s="1919">
        <f>'BS old'!G69</f>
        <v>0</v>
      </c>
      <c r="I138" s="1920"/>
      <c r="J138" s="1921"/>
    </row>
    <row r="139" spans="1:10" ht="27.95" customHeight="1">
      <c r="A139" s="1975" t="s">
        <v>663</v>
      </c>
      <c r="B139" s="2551" t="s">
        <v>1706</v>
      </c>
      <c r="C139" s="1996" t="s">
        <v>665</v>
      </c>
      <c r="D139" s="1922">
        <f>'BS old'!D70</f>
        <v>0</v>
      </c>
      <c r="E139" s="1922"/>
      <c r="F139" s="1922"/>
      <c r="G139" s="1919">
        <f>'BS old'!F70</f>
        <v>0</v>
      </c>
      <c r="H139" s="1920"/>
      <c r="I139" s="1923"/>
      <c r="J139" s="847"/>
    </row>
    <row r="140" spans="1:10" ht="27.95" customHeight="1">
      <c r="A140" s="1975"/>
      <c r="B140" s="2075"/>
      <c r="C140" s="1996"/>
      <c r="D140" s="1922">
        <f>'BS old'!E70</f>
        <v>0</v>
      </c>
      <c r="E140" s="1922"/>
      <c r="F140" s="1922"/>
      <c r="G140" s="849"/>
      <c r="H140" s="1919">
        <f>'BS old'!G70</f>
        <v>0</v>
      </c>
      <c r="I140" s="1920"/>
      <c r="J140" s="1921"/>
    </row>
    <row r="141" spans="1:10" ht="27.95" customHeight="1">
      <c r="A141" s="1980" t="s">
        <v>666</v>
      </c>
      <c r="B141" s="2093" t="s">
        <v>1707</v>
      </c>
      <c r="C141" s="1959" t="s">
        <v>668</v>
      </c>
      <c r="D141" s="1922">
        <f>'BS old'!D71</f>
        <v>0</v>
      </c>
      <c r="E141" s="1922"/>
      <c r="F141" s="1922"/>
      <c r="G141" s="1919">
        <f>'BS old'!F71</f>
        <v>0</v>
      </c>
      <c r="H141" s="1920"/>
      <c r="I141" s="1923"/>
      <c r="J141" s="847"/>
    </row>
    <row r="142" spans="1:10" ht="27.95" customHeight="1">
      <c r="A142" s="1980"/>
      <c r="B142" s="2002"/>
      <c r="C142" s="1959"/>
      <c r="D142" s="1922">
        <f>'BS old'!E71</f>
        <v>0</v>
      </c>
      <c r="E142" s="1922"/>
      <c r="F142" s="1922"/>
      <c r="G142" s="849"/>
      <c r="H142" s="1919">
        <f>'BS old'!G71</f>
        <v>0</v>
      </c>
      <c r="I142" s="1920"/>
      <c r="J142" s="1921"/>
    </row>
    <row r="143" spans="1:10" ht="27.95" customHeight="1">
      <c r="A143" s="1972" t="s">
        <v>532</v>
      </c>
      <c r="B143" s="2093" t="s">
        <v>1708</v>
      </c>
      <c r="C143" s="1959" t="s">
        <v>670</v>
      </c>
      <c r="D143" s="1922">
        <f>'BS old'!D72</f>
        <v>0</v>
      </c>
      <c r="E143" s="1922"/>
      <c r="F143" s="1922"/>
      <c r="G143" s="1919">
        <f>'BS old'!F72</f>
        <v>0</v>
      </c>
      <c r="H143" s="1920"/>
      <c r="I143" s="1923"/>
      <c r="J143" s="847"/>
    </row>
    <row r="144" spans="1:10" s="458" customFormat="1" ht="27.95" customHeight="1">
      <c r="A144" s="1972"/>
      <c r="B144" s="2002"/>
      <c r="C144" s="1959"/>
      <c r="D144" s="1922">
        <f>'BS old'!E72</f>
        <v>0</v>
      </c>
      <c r="E144" s="1922"/>
      <c r="F144" s="1922"/>
      <c r="G144" s="849"/>
      <c r="H144" s="1919">
        <f>'BS old'!G72</f>
        <v>0</v>
      </c>
      <c r="I144" s="1920"/>
      <c r="J144" s="1921"/>
    </row>
    <row r="145" spans="1:10" s="458" customFormat="1" ht="27.95" customHeight="1">
      <c r="A145" s="1972" t="s">
        <v>535</v>
      </c>
      <c r="B145" s="2093" t="s">
        <v>1709</v>
      </c>
      <c r="C145" s="1959" t="s">
        <v>672</v>
      </c>
      <c r="D145" s="1922">
        <f>'BS old'!D73</f>
        <v>0</v>
      </c>
      <c r="E145" s="1922"/>
      <c r="F145" s="1922"/>
      <c r="G145" s="1919">
        <f>'BS old'!F73</f>
        <v>0</v>
      </c>
      <c r="H145" s="1920"/>
      <c r="I145" s="1923"/>
      <c r="J145" s="847"/>
    </row>
    <row r="146" spans="1:10" ht="27.95" customHeight="1">
      <c r="A146" s="1972"/>
      <c r="B146" s="2002"/>
      <c r="C146" s="1959"/>
      <c r="D146" s="1922">
        <f>'BS old'!E73</f>
        <v>0</v>
      </c>
      <c r="E146" s="1922"/>
      <c r="F146" s="1922"/>
      <c r="G146" s="849"/>
      <c r="H146" s="1919">
        <f>'BS old'!G73</f>
        <v>0</v>
      </c>
      <c r="I146" s="1920"/>
      <c r="J146" s="1921"/>
    </row>
    <row r="147" spans="1:10" ht="27.95" customHeight="1">
      <c r="A147" s="1972" t="s">
        <v>538</v>
      </c>
      <c r="B147" s="2093" t="s">
        <v>1710</v>
      </c>
      <c r="C147" s="1959" t="s">
        <v>674</v>
      </c>
      <c r="D147" s="1922">
        <f>'BS old'!D74</f>
        <v>0</v>
      </c>
      <c r="E147" s="1922"/>
      <c r="F147" s="1922"/>
      <c r="G147" s="1919">
        <f>'BS old'!F74</f>
        <v>0</v>
      </c>
      <c r="H147" s="1920"/>
      <c r="I147" s="1923"/>
      <c r="J147" s="847"/>
    </row>
    <row r="148" spans="1:10" s="523" customFormat="1" ht="27.95" customHeight="1">
      <c r="A148" s="1972"/>
      <c r="B148" s="2002"/>
      <c r="C148" s="1959"/>
      <c r="D148" s="1922">
        <f>'BS old'!E74</f>
        <v>0</v>
      </c>
      <c r="E148" s="1922"/>
      <c r="F148" s="1922"/>
      <c r="G148" s="820"/>
      <c r="H148" s="1919">
        <f>'BS old'!G74</f>
        <v>0</v>
      </c>
      <c r="I148" s="1920"/>
      <c r="J148" s="1921"/>
    </row>
    <row r="149" spans="1:10" s="523" customFormat="1" ht="30" customHeight="1">
      <c r="A149" s="526" t="s">
        <v>1644</v>
      </c>
      <c r="B149" s="1924" t="s">
        <v>1711</v>
      </c>
      <c r="C149" s="1941"/>
      <c r="D149" s="1941"/>
      <c r="E149" s="1942"/>
      <c r="F149" s="525" t="s">
        <v>1646</v>
      </c>
      <c r="G149" s="1924" t="s">
        <v>1712</v>
      </c>
      <c r="H149" s="1942"/>
      <c r="I149" s="1926" t="s">
        <v>1713</v>
      </c>
      <c r="J149" s="1933"/>
    </row>
    <row r="150" spans="1:10" s="523" customFormat="1" ht="27.75" customHeight="1">
      <c r="A150" s="524"/>
      <c r="B150" s="2104" t="s">
        <v>1714</v>
      </c>
      <c r="C150" s="2105"/>
      <c r="D150" s="2105"/>
      <c r="E150" s="2106"/>
      <c r="F150" s="824" t="s">
        <v>681</v>
      </c>
      <c r="G150" s="1919">
        <f>'BS old'!D81</f>
        <v>0</v>
      </c>
      <c r="H150" s="1923"/>
      <c r="I150" s="1919">
        <f>'BS old'!E81</f>
        <v>0</v>
      </c>
      <c r="J150" s="1921"/>
    </row>
    <row r="151" spans="1:10" s="523" customFormat="1" ht="27.75" customHeight="1">
      <c r="A151" s="823" t="s">
        <v>523</v>
      </c>
      <c r="B151" s="2104" t="s">
        <v>1715</v>
      </c>
      <c r="C151" s="2105"/>
      <c r="D151" s="2105"/>
      <c r="E151" s="2106"/>
      <c r="F151" s="824" t="s">
        <v>683</v>
      </c>
      <c r="G151" s="1919">
        <f>'BS old'!D82</f>
        <v>0</v>
      </c>
      <c r="H151" s="1923"/>
      <c r="I151" s="1919">
        <f>'BS old'!E82</f>
        <v>0</v>
      </c>
      <c r="J151" s="1921"/>
    </row>
    <row r="152" spans="1:10" ht="27.75" customHeight="1">
      <c r="A152" s="823" t="s">
        <v>526</v>
      </c>
      <c r="B152" s="2104" t="s">
        <v>1716</v>
      </c>
      <c r="C152" s="2105"/>
      <c r="D152" s="2105"/>
      <c r="E152" s="2106"/>
      <c r="F152" s="824" t="s">
        <v>685</v>
      </c>
      <c r="G152" s="1919">
        <f>'BS old'!D83</f>
        <v>0</v>
      </c>
      <c r="H152" s="1923"/>
      <c r="I152" s="1919">
        <f>'BS old'!E83</f>
        <v>0</v>
      </c>
      <c r="J152" s="1921"/>
    </row>
    <row r="153" spans="1:10" s="458" customFormat="1" ht="27.75" customHeight="1">
      <c r="A153" s="826" t="s">
        <v>529</v>
      </c>
      <c r="B153" s="2107" t="s">
        <v>1717</v>
      </c>
      <c r="C153" s="2108"/>
      <c r="D153" s="2108"/>
      <c r="E153" s="2109"/>
      <c r="F153" s="821" t="s">
        <v>687</v>
      </c>
      <c r="G153" s="1919">
        <f>'BS old'!D84</f>
        <v>0</v>
      </c>
      <c r="H153" s="1923"/>
      <c r="I153" s="1919">
        <f>'BS old'!E84</f>
        <v>0</v>
      </c>
      <c r="J153" s="1921"/>
    </row>
    <row r="154" spans="1:10" s="458" customFormat="1" ht="27.75" customHeight="1">
      <c r="A154" s="822" t="s">
        <v>532</v>
      </c>
      <c r="B154" s="2107" t="s">
        <v>1718</v>
      </c>
      <c r="C154" s="2108"/>
      <c r="D154" s="2108"/>
      <c r="E154" s="2109"/>
      <c r="F154" s="821" t="s">
        <v>689</v>
      </c>
      <c r="G154" s="1919">
        <f>'BS old'!D85</f>
        <v>0</v>
      </c>
      <c r="H154" s="1923"/>
      <c r="I154" s="1919">
        <f>'BS old'!E85</f>
        <v>0</v>
      </c>
      <c r="J154" s="1921"/>
    </row>
    <row r="155" spans="1:10" s="458" customFormat="1" ht="27.75" customHeight="1">
      <c r="A155" s="822" t="s">
        <v>535</v>
      </c>
      <c r="B155" s="2107" t="s">
        <v>1719</v>
      </c>
      <c r="C155" s="2108"/>
      <c r="D155" s="2108"/>
      <c r="E155" s="2109"/>
      <c r="F155" s="821" t="s">
        <v>691</v>
      </c>
      <c r="G155" s="1919">
        <f>'BS old'!D86</f>
        <v>0</v>
      </c>
      <c r="H155" s="1923"/>
      <c r="I155" s="1919">
        <f>'BS old'!E86</f>
        <v>0</v>
      </c>
      <c r="J155" s="1921"/>
    </row>
    <row r="156" spans="1:10" ht="27.75" customHeight="1">
      <c r="A156" s="822" t="s">
        <v>538</v>
      </c>
      <c r="B156" s="2107" t="s">
        <v>692</v>
      </c>
      <c r="C156" s="2108"/>
      <c r="D156" s="2108"/>
      <c r="E156" s="2109"/>
      <c r="F156" s="821" t="s">
        <v>693</v>
      </c>
      <c r="G156" s="1919">
        <f>'BS old'!D87</f>
        <v>0</v>
      </c>
      <c r="H156" s="1923"/>
      <c r="I156" s="1919">
        <f>'BS old'!E87</f>
        <v>0</v>
      </c>
      <c r="J156" s="1921"/>
    </row>
    <row r="157" spans="1:10" ht="27.75" customHeight="1">
      <c r="A157" s="823" t="s">
        <v>550</v>
      </c>
      <c r="B157" s="2104" t="s">
        <v>1720</v>
      </c>
      <c r="C157" s="2105"/>
      <c r="D157" s="2105"/>
      <c r="E157" s="2106"/>
      <c r="F157" s="824" t="s">
        <v>695</v>
      </c>
      <c r="G157" s="1919">
        <f>'BS old'!D88</f>
        <v>0</v>
      </c>
      <c r="H157" s="1923"/>
      <c r="I157" s="1919">
        <f>'BS old'!E88</f>
        <v>0</v>
      </c>
      <c r="J157" s="1921"/>
    </row>
    <row r="158" spans="1:10" ht="27.75" customHeight="1">
      <c r="A158" s="826" t="s">
        <v>553</v>
      </c>
      <c r="B158" s="2107" t="s">
        <v>1721</v>
      </c>
      <c r="C158" s="2108"/>
      <c r="D158" s="2108"/>
      <c r="E158" s="2109"/>
      <c r="F158" s="821" t="s">
        <v>697</v>
      </c>
      <c r="G158" s="1919">
        <f>'BS old'!D89</f>
        <v>0</v>
      </c>
      <c r="H158" s="1923"/>
      <c r="I158" s="1919">
        <f>'BS old'!E89</f>
        <v>0</v>
      </c>
      <c r="J158" s="1921"/>
    </row>
    <row r="159" spans="1:10" ht="27.75" customHeight="1">
      <c r="A159" s="822" t="s">
        <v>532</v>
      </c>
      <c r="B159" s="2107" t="s">
        <v>1722</v>
      </c>
      <c r="C159" s="2108"/>
      <c r="D159" s="2108"/>
      <c r="E159" s="2109"/>
      <c r="F159" s="821" t="s">
        <v>699</v>
      </c>
      <c r="G159" s="1919">
        <f>'BS old'!D90</f>
        <v>0</v>
      </c>
      <c r="H159" s="1923"/>
      <c r="I159" s="1919">
        <f>'BS old'!E90</f>
        <v>0</v>
      </c>
      <c r="J159" s="1921"/>
    </row>
    <row r="160" spans="1:10" s="458" customFormat="1" ht="27.75" customHeight="1">
      <c r="A160" s="822" t="s">
        <v>535</v>
      </c>
      <c r="B160" s="2107" t="s">
        <v>1723</v>
      </c>
      <c r="C160" s="2108"/>
      <c r="D160" s="2108"/>
      <c r="E160" s="2109"/>
      <c r="F160" s="821" t="s">
        <v>701</v>
      </c>
      <c r="G160" s="1919">
        <f>'BS old'!D91</f>
        <v>0</v>
      </c>
      <c r="H160" s="1923"/>
      <c r="I160" s="1919">
        <f>'BS old'!E91</f>
        <v>0</v>
      </c>
      <c r="J160" s="1921"/>
    </row>
    <row r="161" spans="1:10" ht="27.75" customHeight="1">
      <c r="A161" s="822" t="s">
        <v>538</v>
      </c>
      <c r="B161" s="2107" t="s">
        <v>1724</v>
      </c>
      <c r="C161" s="2108"/>
      <c r="D161" s="2108"/>
      <c r="E161" s="2109"/>
      <c r="F161" s="821" t="s">
        <v>703</v>
      </c>
      <c r="G161" s="1919">
        <f>'BS old'!D92</f>
        <v>0</v>
      </c>
      <c r="H161" s="1923"/>
      <c r="I161" s="1919">
        <f>'BS old'!E92</f>
        <v>0</v>
      </c>
      <c r="J161" s="1921"/>
    </row>
    <row r="162" spans="1:10" ht="27.75" customHeight="1">
      <c r="A162" s="822" t="s">
        <v>541</v>
      </c>
      <c r="B162" s="2107" t="s">
        <v>1725</v>
      </c>
      <c r="C162" s="2108"/>
      <c r="D162" s="2108"/>
      <c r="E162" s="2109"/>
      <c r="F162" s="821" t="s">
        <v>705</v>
      </c>
      <c r="G162" s="1919">
        <f>'BS old'!D93</f>
        <v>0</v>
      </c>
      <c r="H162" s="1923"/>
      <c r="I162" s="1919">
        <f>'BS old'!E93</f>
        <v>0</v>
      </c>
      <c r="J162" s="1921"/>
    </row>
    <row r="163" spans="1:10" ht="27.75" customHeight="1">
      <c r="A163" s="822" t="s">
        <v>544</v>
      </c>
      <c r="B163" s="2107" t="s">
        <v>1726</v>
      </c>
      <c r="C163" s="2108"/>
      <c r="D163" s="2108"/>
      <c r="E163" s="2109"/>
      <c r="F163" s="821" t="s">
        <v>707</v>
      </c>
      <c r="G163" s="1919">
        <f>'BS old'!D94</f>
        <v>0</v>
      </c>
      <c r="H163" s="1923"/>
      <c r="I163" s="1919">
        <f>'BS old'!E94</f>
        <v>0</v>
      </c>
      <c r="J163" s="1921"/>
    </row>
    <row r="164" spans="1:10" ht="27.75" customHeight="1">
      <c r="A164" s="823" t="s">
        <v>574</v>
      </c>
      <c r="B164" s="2104" t="s">
        <v>1727</v>
      </c>
      <c r="C164" s="2105"/>
      <c r="D164" s="2105"/>
      <c r="E164" s="2106"/>
      <c r="F164" s="824" t="s">
        <v>709</v>
      </c>
      <c r="G164" s="1919">
        <f>'BS old'!D95</f>
        <v>0</v>
      </c>
      <c r="H164" s="1923"/>
      <c r="I164" s="1919">
        <f>'BS old'!E95</f>
        <v>0</v>
      </c>
      <c r="J164" s="1921"/>
    </row>
    <row r="165" spans="1:10" ht="27.75" customHeight="1">
      <c r="A165" s="822" t="s">
        <v>577</v>
      </c>
      <c r="B165" s="2107" t="s">
        <v>1728</v>
      </c>
      <c r="C165" s="2108"/>
      <c r="D165" s="2108"/>
      <c r="E165" s="2109"/>
      <c r="F165" s="821" t="s">
        <v>711</v>
      </c>
      <c r="G165" s="1919">
        <f>'BS old'!D96</f>
        <v>0</v>
      </c>
      <c r="H165" s="1923"/>
      <c r="I165" s="1919">
        <f>'BS old'!E96</f>
        <v>0</v>
      </c>
      <c r="J165" s="1921"/>
    </row>
    <row r="166" spans="1:10" ht="27.75" customHeight="1">
      <c r="A166" s="822" t="s">
        <v>532</v>
      </c>
      <c r="B166" s="2107" t="s">
        <v>1729</v>
      </c>
      <c r="C166" s="2108"/>
      <c r="D166" s="2108"/>
      <c r="E166" s="2109"/>
      <c r="F166" s="821" t="s">
        <v>713</v>
      </c>
      <c r="G166" s="1919">
        <f>'BS old'!D97</f>
        <v>0</v>
      </c>
      <c r="H166" s="1923"/>
      <c r="I166" s="1919">
        <f>'BS old'!E97</f>
        <v>0</v>
      </c>
      <c r="J166" s="1921"/>
    </row>
    <row r="167" spans="1:10" s="458" customFormat="1" ht="27.75" customHeight="1">
      <c r="A167" s="822" t="s">
        <v>535</v>
      </c>
      <c r="B167" s="2107" t="s">
        <v>1730</v>
      </c>
      <c r="C167" s="2108"/>
      <c r="D167" s="2108"/>
      <c r="E167" s="2109"/>
      <c r="F167" s="821" t="s">
        <v>715</v>
      </c>
      <c r="G167" s="1919">
        <f>'BS old'!D98</f>
        <v>0</v>
      </c>
      <c r="H167" s="1923"/>
      <c r="I167" s="1919">
        <f>'BS old'!E98</f>
        <v>0</v>
      </c>
      <c r="J167" s="1921"/>
    </row>
    <row r="168" spans="1:10" ht="27.75" customHeight="1">
      <c r="A168" s="823" t="s">
        <v>716</v>
      </c>
      <c r="B168" s="2104" t="s">
        <v>1731</v>
      </c>
      <c r="C168" s="2105"/>
      <c r="D168" s="2105"/>
      <c r="E168" s="2106"/>
      <c r="F168" s="824" t="s">
        <v>718</v>
      </c>
      <c r="G168" s="1919">
        <f>'BS old'!D99</f>
        <v>0</v>
      </c>
      <c r="H168" s="1923"/>
      <c r="I168" s="1919">
        <f>'BS old'!E99</f>
        <v>0</v>
      </c>
      <c r="J168" s="1921"/>
    </row>
    <row r="169" spans="1:10" ht="27.75" customHeight="1">
      <c r="A169" s="522" t="s">
        <v>719</v>
      </c>
      <c r="B169" s="2107" t="s">
        <v>1732</v>
      </c>
      <c r="C169" s="2108"/>
      <c r="D169" s="2108"/>
      <c r="E169" s="2109"/>
      <c r="F169" s="821" t="s">
        <v>721</v>
      </c>
      <c r="G169" s="1919">
        <f>'BS old'!D100</f>
        <v>0</v>
      </c>
      <c r="H169" s="1923"/>
      <c r="I169" s="1919">
        <f>'BS old'!E100</f>
        <v>0</v>
      </c>
      <c r="J169" s="1921"/>
    </row>
    <row r="170" spans="1:10" ht="27.75" customHeight="1">
      <c r="A170" s="822" t="s">
        <v>532</v>
      </c>
      <c r="B170" s="2107" t="s">
        <v>1733</v>
      </c>
      <c r="C170" s="2108"/>
      <c r="D170" s="2108"/>
      <c r="E170" s="2109"/>
      <c r="F170" s="821" t="s">
        <v>723</v>
      </c>
      <c r="G170" s="1919">
        <f>'BS old'!D101</f>
        <v>0</v>
      </c>
      <c r="H170" s="1923"/>
      <c r="I170" s="1919">
        <f>'BS old'!E101</f>
        <v>0</v>
      </c>
      <c r="J170" s="1921"/>
    </row>
    <row r="171" spans="1:10" s="458" customFormat="1" ht="31.5" customHeight="1">
      <c r="A171" s="823" t="s">
        <v>724</v>
      </c>
      <c r="B171" s="2104" t="s">
        <v>1734</v>
      </c>
      <c r="C171" s="2105"/>
      <c r="D171" s="2105"/>
      <c r="E171" s="2106"/>
      <c r="F171" s="824" t="s">
        <v>726</v>
      </c>
      <c r="G171" s="1919">
        <f>'BS old'!D102</f>
        <v>0</v>
      </c>
      <c r="H171" s="1923"/>
      <c r="I171" s="1919">
        <f>'BS old'!E102</f>
        <v>0</v>
      </c>
      <c r="J171" s="1921"/>
    </row>
    <row r="172" spans="1:10" ht="27.75" customHeight="1">
      <c r="A172" s="823" t="s">
        <v>594</v>
      </c>
      <c r="B172" s="2104" t="s">
        <v>1735</v>
      </c>
      <c r="C172" s="2105"/>
      <c r="D172" s="2105"/>
      <c r="E172" s="2106"/>
      <c r="F172" s="824" t="s">
        <v>728</v>
      </c>
      <c r="G172" s="1919">
        <f>'BS old'!D103</f>
        <v>0</v>
      </c>
      <c r="H172" s="1923"/>
      <c r="I172" s="1919">
        <f>'BS old'!E103</f>
        <v>0</v>
      </c>
      <c r="J172" s="1921"/>
    </row>
    <row r="173" spans="1:10" ht="27.75" customHeight="1">
      <c r="A173" s="823" t="s">
        <v>597</v>
      </c>
      <c r="B173" s="2104" t="s">
        <v>1736</v>
      </c>
      <c r="C173" s="2105"/>
      <c r="D173" s="2105"/>
      <c r="E173" s="2106"/>
      <c r="F173" s="824" t="s">
        <v>730</v>
      </c>
      <c r="G173" s="1919">
        <f>'BS old'!D104</f>
        <v>0</v>
      </c>
      <c r="H173" s="1923"/>
      <c r="I173" s="1919">
        <f>'BS old'!E104</f>
        <v>0</v>
      </c>
      <c r="J173" s="1921"/>
    </row>
    <row r="174" spans="1:10" s="458" customFormat="1" ht="27.75" customHeight="1">
      <c r="A174" s="826" t="s">
        <v>600</v>
      </c>
      <c r="B174" s="2107" t="s">
        <v>1737</v>
      </c>
      <c r="C174" s="2108"/>
      <c r="D174" s="2108"/>
      <c r="E174" s="2109"/>
      <c r="F174" s="821" t="s">
        <v>732</v>
      </c>
      <c r="G174" s="1919">
        <f>'BS old'!D105</f>
        <v>0</v>
      </c>
      <c r="H174" s="1923"/>
      <c r="I174" s="1919">
        <f>'BS old'!E105</f>
        <v>0</v>
      </c>
      <c r="J174" s="1921"/>
    </row>
    <row r="175" spans="1:10" s="458" customFormat="1" ht="27.75" customHeight="1">
      <c r="A175" s="822" t="s">
        <v>532</v>
      </c>
      <c r="B175" s="2107" t="s">
        <v>1738</v>
      </c>
      <c r="C175" s="2108"/>
      <c r="D175" s="2108"/>
      <c r="E175" s="2109"/>
      <c r="F175" s="821" t="s">
        <v>734</v>
      </c>
      <c r="G175" s="1919">
        <f>'BS old'!D106</f>
        <v>0</v>
      </c>
      <c r="H175" s="1923"/>
      <c r="I175" s="1919">
        <f>'BS old'!E106</f>
        <v>0</v>
      </c>
      <c r="J175" s="1921"/>
    </row>
    <row r="176" spans="1:10" s="458" customFormat="1" ht="27.75" customHeight="1">
      <c r="A176" s="822" t="s">
        <v>535</v>
      </c>
      <c r="B176" s="2107" t="s">
        <v>1739</v>
      </c>
      <c r="C176" s="2108"/>
      <c r="D176" s="2108"/>
      <c r="E176" s="2109"/>
      <c r="F176" s="821" t="s">
        <v>736</v>
      </c>
      <c r="G176" s="1919">
        <f>'BS old'!D107</f>
        <v>0</v>
      </c>
      <c r="H176" s="1923"/>
      <c r="I176" s="1919">
        <f>'BS old'!E107</f>
        <v>0</v>
      </c>
      <c r="J176" s="1921"/>
    </row>
    <row r="177" spans="1:10" ht="27.75" customHeight="1">
      <c r="A177" s="822" t="s">
        <v>538</v>
      </c>
      <c r="B177" s="2107" t="s">
        <v>1740</v>
      </c>
      <c r="C177" s="2108"/>
      <c r="D177" s="2108"/>
      <c r="E177" s="2109"/>
      <c r="F177" s="821" t="s">
        <v>738</v>
      </c>
      <c r="G177" s="1919">
        <f>'BS old'!D108</f>
        <v>0</v>
      </c>
      <c r="H177" s="1923"/>
      <c r="I177" s="1919">
        <f>'BS old'!E108</f>
        <v>0</v>
      </c>
      <c r="J177" s="1921"/>
    </row>
    <row r="178" spans="1:10" ht="25.5" customHeight="1" thickBot="1">
      <c r="A178" s="520" t="s">
        <v>613</v>
      </c>
      <c r="B178" s="2548" t="s">
        <v>1741</v>
      </c>
      <c r="C178" s="2549"/>
      <c r="D178" s="2549"/>
      <c r="E178" s="2550"/>
      <c r="F178" s="519" t="s">
        <v>740</v>
      </c>
      <c r="G178" s="2110">
        <f>'BS old'!D109</f>
        <v>0</v>
      </c>
      <c r="H178" s="2111"/>
      <c r="I178" s="2110">
        <f>'BS old'!E109</f>
        <v>0</v>
      </c>
      <c r="J178" s="2112"/>
    </row>
    <row r="179" spans="1:10" ht="30" customHeight="1">
      <c r="A179" s="526" t="s">
        <v>1644</v>
      </c>
      <c r="B179" s="1924" t="s">
        <v>1711</v>
      </c>
      <c r="C179" s="1941"/>
      <c r="D179" s="1941"/>
      <c r="E179" s="1942"/>
      <c r="F179" s="525" t="s">
        <v>1646</v>
      </c>
      <c r="G179" s="1924" t="s">
        <v>1712</v>
      </c>
      <c r="H179" s="1942"/>
      <c r="I179" s="1926" t="s">
        <v>1713</v>
      </c>
      <c r="J179" s="1933"/>
    </row>
    <row r="180" spans="1:10" ht="27.75" customHeight="1">
      <c r="A180" s="826" t="s">
        <v>616</v>
      </c>
      <c r="B180" s="2107" t="s">
        <v>1742</v>
      </c>
      <c r="C180" s="2108"/>
      <c r="D180" s="2108"/>
      <c r="E180" s="2109"/>
      <c r="F180" s="821" t="s">
        <v>742</v>
      </c>
      <c r="G180" s="1919">
        <f>'BS old'!D110</f>
        <v>0</v>
      </c>
      <c r="H180" s="1923"/>
      <c r="I180" s="1919">
        <f>'BS old'!E110</f>
        <v>0</v>
      </c>
      <c r="J180" s="1921"/>
    </row>
    <row r="181" spans="1:10" ht="27.75" customHeight="1">
      <c r="A181" s="822" t="s">
        <v>532</v>
      </c>
      <c r="B181" s="1948" t="s">
        <v>1689</v>
      </c>
      <c r="C181" s="1949"/>
      <c r="D181" s="1949"/>
      <c r="E181" s="1949"/>
      <c r="F181" s="821" t="s">
        <v>743</v>
      </c>
      <c r="G181" s="1919">
        <f>'BS old'!D111</f>
        <v>0</v>
      </c>
      <c r="H181" s="1923"/>
      <c r="I181" s="1919">
        <f>'BS old'!E111</f>
        <v>0</v>
      </c>
      <c r="J181" s="1921"/>
    </row>
    <row r="182" spans="1:10" s="458" customFormat="1" ht="27.75" customHeight="1">
      <c r="A182" s="822" t="s">
        <v>535</v>
      </c>
      <c r="B182" s="2107" t="s">
        <v>1743</v>
      </c>
      <c r="C182" s="2108"/>
      <c r="D182" s="2108"/>
      <c r="E182" s="2109"/>
      <c r="F182" s="821" t="s">
        <v>745</v>
      </c>
      <c r="G182" s="1919">
        <f>'BS old'!D112</f>
        <v>0</v>
      </c>
      <c r="H182" s="1923"/>
      <c r="I182" s="1919">
        <f>'BS old'!E112</f>
        <v>0</v>
      </c>
      <c r="J182" s="1921"/>
    </row>
    <row r="183" spans="1:10" ht="27.75" customHeight="1">
      <c r="A183" s="822" t="s">
        <v>538</v>
      </c>
      <c r="B183" s="2107" t="s">
        <v>1744</v>
      </c>
      <c r="C183" s="2108"/>
      <c r="D183" s="2108"/>
      <c r="E183" s="2109"/>
      <c r="F183" s="821" t="s">
        <v>747</v>
      </c>
      <c r="G183" s="1919">
        <f>'BS old'!D113</f>
        <v>0</v>
      </c>
      <c r="H183" s="1923"/>
      <c r="I183" s="1919">
        <f>'BS old'!E113</f>
        <v>0</v>
      </c>
      <c r="J183" s="1921"/>
    </row>
    <row r="184" spans="1:10" ht="27.75" customHeight="1">
      <c r="A184" s="822" t="s">
        <v>541</v>
      </c>
      <c r="B184" s="2107" t="s">
        <v>1745</v>
      </c>
      <c r="C184" s="2108"/>
      <c r="D184" s="2108"/>
      <c r="E184" s="2109"/>
      <c r="F184" s="821" t="s">
        <v>749</v>
      </c>
      <c r="G184" s="1919">
        <f>'BS old'!D114</f>
        <v>0</v>
      </c>
      <c r="H184" s="1923"/>
      <c r="I184" s="1919">
        <f>'BS old'!E114</f>
        <v>0</v>
      </c>
      <c r="J184" s="1921"/>
    </row>
    <row r="185" spans="1:10" ht="27.75" customHeight="1">
      <c r="A185" s="822" t="s">
        <v>544</v>
      </c>
      <c r="B185" s="2107" t="s">
        <v>1746</v>
      </c>
      <c r="C185" s="2108"/>
      <c r="D185" s="2108"/>
      <c r="E185" s="2109"/>
      <c r="F185" s="821" t="s">
        <v>751</v>
      </c>
      <c r="G185" s="1919">
        <f>'BS old'!D115</f>
        <v>0</v>
      </c>
      <c r="H185" s="1923"/>
      <c r="I185" s="1919">
        <f>'BS old'!E115</f>
        <v>0</v>
      </c>
      <c r="J185" s="1921"/>
    </row>
    <row r="186" spans="1:10" ht="27.75" customHeight="1">
      <c r="A186" s="822" t="s">
        <v>547</v>
      </c>
      <c r="B186" s="2107" t="s">
        <v>1747</v>
      </c>
      <c r="C186" s="2108"/>
      <c r="D186" s="2108"/>
      <c r="E186" s="2109"/>
      <c r="F186" s="821" t="s">
        <v>753</v>
      </c>
      <c r="G186" s="1919">
        <f>'BS old'!D116</f>
        <v>0</v>
      </c>
      <c r="H186" s="1923"/>
      <c r="I186" s="1919">
        <f>'BS old'!E116</f>
        <v>0</v>
      </c>
      <c r="J186" s="1921"/>
    </row>
    <row r="187" spans="1:10" ht="27.75" customHeight="1">
      <c r="A187" s="822" t="s">
        <v>568</v>
      </c>
      <c r="B187" s="2107" t="s">
        <v>1748</v>
      </c>
      <c r="C187" s="2108"/>
      <c r="D187" s="2108"/>
      <c r="E187" s="2109"/>
      <c r="F187" s="821" t="s">
        <v>755</v>
      </c>
      <c r="G187" s="1919">
        <f>'BS old'!D117</f>
        <v>0</v>
      </c>
      <c r="H187" s="1923"/>
      <c r="I187" s="1919">
        <f>'BS old'!E117</f>
        <v>0</v>
      </c>
      <c r="J187" s="1921"/>
    </row>
    <row r="188" spans="1:10" ht="27.75" customHeight="1">
      <c r="A188" s="822" t="s">
        <v>571</v>
      </c>
      <c r="B188" s="2107" t="s">
        <v>1749</v>
      </c>
      <c r="C188" s="2108"/>
      <c r="D188" s="2108"/>
      <c r="E188" s="2109"/>
      <c r="F188" s="821" t="s">
        <v>757</v>
      </c>
      <c r="G188" s="1919">
        <f>'BS old'!D118</f>
        <v>0</v>
      </c>
      <c r="H188" s="1923"/>
      <c r="I188" s="1919">
        <f>'BS old'!E118</f>
        <v>0</v>
      </c>
      <c r="J188" s="1921"/>
    </row>
    <row r="189" spans="1:10" ht="27.75" customHeight="1">
      <c r="A189" s="822" t="s">
        <v>758</v>
      </c>
      <c r="B189" s="2107" t="s">
        <v>1750</v>
      </c>
      <c r="C189" s="2108"/>
      <c r="D189" s="2108"/>
      <c r="E189" s="2109"/>
      <c r="F189" s="821" t="s">
        <v>760</v>
      </c>
      <c r="G189" s="1919">
        <f>'BS old'!D119</f>
        <v>0</v>
      </c>
      <c r="H189" s="1923"/>
      <c r="I189" s="1919">
        <f>'BS old'!E119</f>
        <v>0</v>
      </c>
      <c r="J189" s="1921"/>
    </row>
    <row r="190" spans="1:10" ht="27.75" customHeight="1">
      <c r="A190" s="822" t="s">
        <v>761</v>
      </c>
      <c r="B190" s="2107" t="s">
        <v>1751</v>
      </c>
      <c r="C190" s="2108"/>
      <c r="D190" s="2108"/>
      <c r="E190" s="2109"/>
      <c r="F190" s="821" t="s">
        <v>763</v>
      </c>
      <c r="G190" s="1919">
        <f>'BS old'!D120</f>
        <v>0</v>
      </c>
      <c r="H190" s="1923"/>
      <c r="I190" s="1919">
        <f>'BS old'!E120</f>
        <v>0</v>
      </c>
      <c r="J190" s="1921"/>
    </row>
    <row r="191" spans="1:10" ht="27.75" customHeight="1">
      <c r="A191" s="823" t="s">
        <v>631</v>
      </c>
      <c r="B191" s="2104" t="s">
        <v>1752</v>
      </c>
      <c r="C191" s="2105"/>
      <c r="D191" s="2105"/>
      <c r="E191" s="2106"/>
      <c r="F191" s="821" t="s">
        <v>765</v>
      </c>
      <c r="G191" s="1919">
        <f>'BS old'!D121</f>
        <v>0</v>
      </c>
      <c r="H191" s="1923"/>
      <c r="I191" s="1919">
        <f>'BS old'!E121</f>
        <v>0</v>
      </c>
      <c r="J191" s="1921"/>
    </row>
    <row r="192" spans="1:10" ht="27.75" customHeight="1">
      <c r="A192" s="822" t="s">
        <v>634</v>
      </c>
      <c r="B192" s="2107" t="s">
        <v>1753</v>
      </c>
      <c r="C192" s="2108"/>
      <c r="D192" s="2108"/>
      <c r="E192" s="2109"/>
      <c r="F192" s="821" t="s">
        <v>767</v>
      </c>
      <c r="G192" s="1919">
        <f>'BS old'!D122</f>
        <v>0</v>
      </c>
      <c r="H192" s="1923"/>
      <c r="I192" s="1919">
        <f>'BS old'!E122</f>
        <v>0</v>
      </c>
      <c r="J192" s="1921"/>
    </row>
    <row r="193" spans="1:10" ht="27.75" customHeight="1">
      <c r="A193" s="822" t="s">
        <v>532</v>
      </c>
      <c r="B193" s="1948" t="s">
        <v>1689</v>
      </c>
      <c r="C193" s="1949"/>
      <c r="D193" s="1949"/>
      <c r="E193" s="1949"/>
      <c r="F193" s="821" t="s">
        <v>768</v>
      </c>
      <c r="G193" s="1919">
        <f>'BS old'!D123</f>
        <v>0</v>
      </c>
      <c r="H193" s="1923"/>
      <c r="I193" s="1919">
        <f>'BS old'!E123</f>
        <v>0</v>
      </c>
      <c r="J193" s="1921"/>
    </row>
    <row r="194" spans="1:10" ht="27.75" customHeight="1">
      <c r="A194" s="822" t="s">
        <v>535</v>
      </c>
      <c r="B194" s="2107" t="s">
        <v>1754</v>
      </c>
      <c r="C194" s="2108"/>
      <c r="D194" s="2108"/>
      <c r="E194" s="2109"/>
      <c r="F194" s="821" t="s">
        <v>770</v>
      </c>
      <c r="G194" s="1919">
        <f>'BS old'!D124</f>
        <v>0</v>
      </c>
      <c r="H194" s="1923"/>
      <c r="I194" s="1919">
        <f>'BS old'!E124</f>
        <v>0</v>
      </c>
      <c r="J194" s="1921"/>
    </row>
    <row r="195" spans="1:10" s="458" customFormat="1" ht="27.75" customHeight="1">
      <c r="A195" s="822" t="s">
        <v>538</v>
      </c>
      <c r="B195" s="2107" t="s">
        <v>1755</v>
      </c>
      <c r="C195" s="2108"/>
      <c r="D195" s="2108"/>
      <c r="E195" s="2109"/>
      <c r="F195" s="821" t="s">
        <v>772</v>
      </c>
      <c r="G195" s="1919">
        <f>'BS old'!D125</f>
        <v>0</v>
      </c>
      <c r="H195" s="1923"/>
      <c r="I195" s="1919">
        <f>'BS old'!E125</f>
        <v>0</v>
      </c>
      <c r="J195" s="1921"/>
    </row>
    <row r="196" spans="1:10" ht="27.75" customHeight="1">
      <c r="A196" s="822" t="s">
        <v>541</v>
      </c>
      <c r="B196" s="2107" t="s">
        <v>1756</v>
      </c>
      <c r="C196" s="2108"/>
      <c r="D196" s="2108"/>
      <c r="E196" s="2109"/>
      <c r="F196" s="821" t="s">
        <v>774</v>
      </c>
      <c r="G196" s="1919">
        <f>'BS old'!D126</f>
        <v>0</v>
      </c>
      <c r="H196" s="1923"/>
      <c r="I196" s="1919">
        <f>'BS old'!E126</f>
        <v>0</v>
      </c>
      <c r="J196" s="1921"/>
    </row>
    <row r="197" spans="1:10" ht="28.5" customHeight="1">
      <c r="A197" s="822" t="s">
        <v>544</v>
      </c>
      <c r="B197" s="2107" t="s">
        <v>1757</v>
      </c>
      <c r="C197" s="2108"/>
      <c r="D197" s="2108"/>
      <c r="E197" s="2109"/>
      <c r="F197" s="821" t="s">
        <v>776</v>
      </c>
      <c r="G197" s="1919">
        <f>'BS old'!D127</f>
        <v>0</v>
      </c>
      <c r="H197" s="1923"/>
      <c r="I197" s="1919">
        <f>'BS old'!E127</f>
        <v>0</v>
      </c>
      <c r="J197" s="1921"/>
    </row>
    <row r="198" spans="1:10" ht="27.75" customHeight="1">
      <c r="A198" s="822" t="s">
        <v>547</v>
      </c>
      <c r="B198" s="2107" t="s">
        <v>1758</v>
      </c>
      <c r="C198" s="2108"/>
      <c r="D198" s="2108"/>
      <c r="E198" s="2109"/>
      <c r="F198" s="821" t="s">
        <v>778</v>
      </c>
      <c r="G198" s="1919">
        <f>'BS old'!D128</f>
        <v>0</v>
      </c>
      <c r="H198" s="1923"/>
      <c r="I198" s="1919">
        <f>'BS old'!E128</f>
        <v>0</v>
      </c>
      <c r="J198" s="1921"/>
    </row>
    <row r="199" spans="1:10" ht="27.75" customHeight="1">
      <c r="A199" s="822" t="s">
        <v>568</v>
      </c>
      <c r="B199" s="2107" t="s">
        <v>1759</v>
      </c>
      <c r="C199" s="2108"/>
      <c r="D199" s="2108"/>
      <c r="E199" s="2109"/>
      <c r="F199" s="821" t="s">
        <v>780</v>
      </c>
      <c r="G199" s="1919">
        <f>'BS old'!D129</f>
        <v>0</v>
      </c>
      <c r="H199" s="1923"/>
      <c r="I199" s="1919">
        <f>'BS old'!E129</f>
        <v>0</v>
      </c>
      <c r="J199" s="1921"/>
    </row>
    <row r="200" spans="1:10" ht="27.75" customHeight="1">
      <c r="A200" s="822" t="s">
        <v>571</v>
      </c>
      <c r="B200" s="2107" t="s">
        <v>1760</v>
      </c>
      <c r="C200" s="2108"/>
      <c r="D200" s="2108"/>
      <c r="E200" s="2109"/>
      <c r="F200" s="821" t="s">
        <v>782</v>
      </c>
      <c r="G200" s="1919">
        <f>'BS old'!D130</f>
        <v>0</v>
      </c>
      <c r="H200" s="1923"/>
      <c r="I200" s="1919">
        <f>'BS old'!E130</f>
        <v>0</v>
      </c>
      <c r="J200" s="1921"/>
    </row>
    <row r="201" spans="1:10" ht="27.75" customHeight="1">
      <c r="A201" s="822" t="s">
        <v>758</v>
      </c>
      <c r="B201" s="2107" t="s">
        <v>1761</v>
      </c>
      <c r="C201" s="2108"/>
      <c r="D201" s="2108"/>
      <c r="E201" s="2109"/>
      <c r="F201" s="821" t="s">
        <v>784</v>
      </c>
      <c r="G201" s="1919">
        <f>'BS old'!D131</f>
        <v>0</v>
      </c>
      <c r="H201" s="1923"/>
      <c r="I201" s="1919">
        <f>'BS old'!E131</f>
        <v>0</v>
      </c>
      <c r="J201" s="1921"/>
    </row>
    <row r="202" spans="1:10" ht="27.75" customHeight="1">
      <c r="A202" s="823" t="s">
        <v>649</v>
      </c>
      <c r="B202" s="2104" t="s">
        <v>1762</v>
      </c>
      <c r="C202" s="2105"/>
      <c r="D202" s="2105"/>
      <c r="E202" s="2106"/>
      <c r="F202" s="821" t="s">
        <v>786</v>
      </c>
      <c r="G202" s="1919">
        <f>'BS old'!D132</f>
        <v>0</v>
      </c>
      <c r="H202" s="1923"/>
      <c r="I202" s="1919">
        <f>'BS old'!E132</f>
        <v>0</v>
      </c>
      <c r="J202" s="1921"/>
    </row>
    <row r="203" spans="1:10" ht="27.75" customHeight="1">
      <c r="A203" s="825" t="s">
        <v>787</v>
      </c>
      <c r="B203" s="2104" t="s">
        <v>1763</v>
      </c>
      <c r="C203" s="2105"/>
      <c r="D203" s="2105"/>
      <c r="E203" s="2106"/>
      <c r="F203" s="821" t="s">
        <v>789</v>
      </c>
      <c r="G203" s="1919">
        <f>'BS old'!D133</f>
        <v>0</v>
      </c>
      <c r="H203" s="1923"/>
      <c r="I203" s="1919">
        <f>'BS old'!E133</f>
        <v>0</v>
      </c>
      <c r="J203" s="1921"/>
    </row>
    <row r="204" spans="1:10" ht="27.75" customHeight="1">
      <c r="A204" s="822" t="s">
        <v>790</v>
      </c>
      <c r="B204" s="2107" t="s">
        <v>1764</v>
      </c>
      <c r="C204" s="2108"/>
      <c r="D204" s="2108"/>
      <c r="E204" s="2109"/>
      <c r="F204" s="821" t="s">
        <v>792</v>
      </c>
      <c r="G204" s="1919">
        <f>'BS old'!D134</f>
        <v>0</v>
      </c>
      <c r="H204" s="1923"/>
      <c r="I204" s="1919">
        <f>'BS old'!E134</f>
        <v>0</v>
      </c>
      <c r="J204" s="1921"/>
    </row>
    <row r="205" spans="1:10" s="458" customFormat="1" ht="27.75" customHeight="1">
      <c r="A205" s="822" t="s">
        <v>532</v>
      </c>
      <c r="B205" s="2107" t="s">
        <v>1765</v>
      </c>
      <c r="C205" s="2108"/>
      <c r="D205" s="2108"/>
      <c r="E205" s="2109"/>
      <c r="F205" s="821" t="s">
        <v>794</v>
      </c>
      <c r="G205" s="1919">
        <f>'BS old'!D135</f>
        <v>0</v>
      </c>
      <c r="H205" s="1923"/>
      <c r="I205" s="1919">
        <f>'BS old'!E135</f>
        <v>0</v>
      </c>
      <c r="J205" s="1921"/>
    </row>
    <row r="206" spans="1:10" ht="27.75" customHeight="1">
      <c r="A206" s="823" t="s">
        <v>663</v>
      </c>
      <c r="B206" s="2104" t="s">
        <v>1766</v>
      </c>
      <c r="C206" s="2105"/>
      <c r="D206" s="2105"/>
      <c r="E206" s="2106"/>
      <c r="F206" s="821" t="s">
        <v>796</v>
      </c>
      <c r="G206" s="1919">
        <f>'BS old'!D136</f>
        <v>0</v>
      </c>
      <c r="H206" s="1923"/>
      <c r="I206" s="1919">
        <f>'BS old'!E136</f>
        <v>0</v>
      </c>
      <c r="J206" s="1921"/>
    </row>
    <row r="207" spans="1:10" ht="27.75" customHeight="1">
      <c r="A207" s="826" t="s">
        <v>666</v>
      </c>
      <c r="B207" s="2107" t="s">
        <v>1767</v>
      </c>
      <c r="C207" s="2108"/>
      <c r="D207" s="2108"/>
      <c r="E207" s="2109"/>
      <c r="F207" s="821" t="s">
        <v>798</v>
      </c>
      <c r="G207" s="1919">
        <f>'BS old'!D137</f>
        <v>0</v>
      </c>
      <c r="H207" s="1923"/>
      <c r="I207" s="1919">
        <f>'BS old'!E137</f>
        <v>0</v>
      </c>
      <c r="J207" s="1921"/>
    </row>
    <row r="208" spans="1:10" ht="27.75" customHeight="1">
      <c r="A208" s="822" t="s">
        <v>532</v>
      </c>
      <c r="B208" s="2107" t="s">
        <v>1768</v>
      </c>
      <c r="C208" s="2108"/>
      <c r="D208" s="2108"/>
      <c r="E208" s="2109"/>
      <c r="F208" s="821" t="s">
        <v>800</v>
      </c>
      <c r="G208" s="1919">
        <f>'BS old'!D138</f>
        <v>0</v>
      </c>
      <c r="H208" s="1923"/>
      <c r="I208" s="1919">
        <f>'BS old'!E138</f>
        <v>0</v>
      </c>
      <c r="J208" s="1921"/>
    </row>
    <row r="209" spans="1:10" s="458" customFormat="1" ht="27.75" customHeight="1">
      <c r="A209" s="822" t="s">
        <v>535</v>
      </c>
      <c r="B209" s="2107" t="s">
        <v>1769</v>
      </c>
      <c r="C209" s="2108"/>
      <c r="D209" s="2108"/>
      <c r="E209" s="2109"/>
      <c r="F209" s="821" t="s">
        <v>802</v>
      </c>
      <c r="G209" s="1919">
        <f>'BS old'!D139</f>
        <v>0</v>
      </c>
      <c r="H209" s="1923"/>
      <c r="I209" s="1919">
        <f>'BS old'!E139</f>
        <v>0</v>
      </c>
      <c r="J209" s="1921"/>
    </row>
    <row r="210" spans="1:10" ht="27.75" customHeight="1" thickBot="1">
      <c r="A210" s="512" t="s">
        <v>538</v>
      </c>
      <c r="B210" s="2113" t="s">
        <v>1770</v>
      </c>
      <c r="C210" s="2114"/>
      <c r="D210" s="2114"/>
      <c r="E210" s="2115"/>
      <c r="F210" s="821" t="s">
        <v>804</v>
      </c>
      <c r="G210" s="2110">
        <f>'BS old'!D140</f>
        <v>0</v>
      </c>
      <c r="H210" s="2111"/>
      <c r="I210" s="2110">
        <f>'BS old'!E140</f>
        <v>0</v>
      </c>
      <c r="J210" s="2112"/>
    </row>
    <row r="211" spans="1:10" ht="24.75" customHeight="1"/>
    <row r="212" spans="1:10" ht="24.75" customHeight="1"/>
    <row r="213" spans="1:10" ht="24.75" customHeight="1"/>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cols>
    <col min="1" max="10" width="2.5703125" style="828" customWidth="1"/>
    <col min="11" max="11" width="3.42578125" style="828" customWidth="1"/>
    <col min="12" max="36" width="2.5703125" style="828" customWidth="1"/>
    <col min="37" max="37" width="2.140625" style="828" customWidth="1"/>
    <col min="38" max="38" width="1.85546875" style="828" customWidth="1"/>
    <col min="39" max="39" width="2.140625" style="828" customWidth="1"/>
    <col min="40" max="45" width="2.5703125" style="828" customWidth="1"/>
    <col min="46" max="46" width="7.7109375" style="828" customWidth="1"/>
    <col min="47" max="61" width="2.5703125" style="828" customWidth="1"/>
    <col min="62" max="16384" width="9.140625" style="828"/>
  </cols>
  <sheetData>
    <row r="1" spans="1:38">
      <c r="B1" s="827" t="s">
        <v>1234</v>
      </c>
    </row>
    <row r="2" spans="1:38" s="508" customFormat="1" ht="18.75" thickBot="1">
      <c r="C2" s="827"/>
      <c r="N2" s="504" t="s">
        <v>1771</v>
      </c>
    </row>
    <row r="3" spans="1:38" s="405" customFormat="1" ht="21" customHeight="1" thickBot="1">
      <c r="B3" s="886" t="s">
        <v>1772</v>
      </c>
      <c r="C3" s="829"/>
      <c r="D3" s="830"/>
      <c r="E3" s="830"/>
      <c r="F3" s="830"/>
      <c r="G3" s="830"/>
      <c r="H3" s="830"/>
      <c r="I3" s="830"/>
      <c r="J3" s="831"/>
      <c r="K3" s="830"/>
      <c r="L3" s="832"/>
      <c r="N3" s="504" t="s">
        <v>1773</v>
      </c>
      <c r="Q3" s="504"/>
    </row>
    <row r="4" spans="1:38" ht="13.5" thickBot="1"/>
    <row r="5" spans="1:38" ht="28.5" customHeight="1" thickBot="1">
      <c r="K5" s="866" t="s">
        <v>1606</v>
      </c>
      <c r="L5" s="502" t="str">
        <f>+MID('Input data'!$B$11,1,1)</f>
        <v>3</v>
      </c>
      <c r="M5" s="502" t="str">
        <f>+MID('Input data'!$B$11,2,1)</f>
        <v>1</v>
      </c>
      <c r="N5" s="502" t="s">
        <v>1063</v>
      </c>
      <c r="O5" s="502" t="str">
        <f>LEFT('Input data'!B13,1)</f>
        <v>1</v>
      </c>
      <c r="P5" s="502" t="str">
        <f>RIGHT('Input data'!B13,1)</f>
        <v>2</v>
      </c>
      <c r="Q5" s="502" t="s">
        <v>1063</v>
      </c>
      <c r="R5" s="502" t="str">
        <f>+LEFT('Input data'!$B$14,1)</f>
        <v>2</v>
      </c>
      <c r="S5" s="502" t="str">
        <f>+MID('Input data'!$B$14,2,1)</f>
        <v>0</v>
      </c>
      <c r="T5" s="502" t="str">
        <f>+MID('Input data'!$B$14,3,1)</f>
        <v>1</v>
      </c>
      <c r="U5" s="502" t="str">
        <f>+MID('Input data'!$B$14,4,1)</f>
        <v>4</v>
      </c>
      <c r="V5" s="2545" t="s">
        <v>1607</v>
      </c>
      <c r="W5" s="2546"/>
      <c r="X5" s="2546"/>
      <c r="Y5" s="2546"/>
      <c r="Z5" s="2546"/>
      <c r="AA5" s="2547"/>
    </row>
    <row r="6" spans="1:38" ht="7.5" customHeight="1" thickBot="1"/>
    <row r="7" spans="1:38" s="495" customFormat="1" ht="14.25" customHeight="1">
      <c r="A7" s="498" t="s">
        <v>1608</v>
      </c>
      <c r="B7" s="498"/>
      <c r="C7" s="497"/>
      <c r="D7" s="497"/>
      <c r="E7" s="497"/>
      <c r="F7" s="497"/>
      <c r="G7" s="497"/>
      <c r="H7" s="497"/>
      <c r="I7" s="497"/>
      <c r="J7" s="497"/>
      <c r="K7" s="497"/>
      <c r="L7" s="497"/>
      <c r="M7" s="497"/>
      <c r="N7" s="497"/>
      <c r="O7" s="497"/>
      <c r="P7" s="497"/>
      <c r="Q7" s="497"/>
      <c r="R7" s="497"/>
      <c r="S7" s="496"/>
      <c r="T7" s="497"/>
      <c r="U7" s="497"/>
      <c r="V7" s="497"/>
      <c r="W7" s="497"/>
      <c r="X7" s="497"/>
      <c r="Y7" s="497"/>
      <c r="Z7" s="497"/>
      <c r="AA7" s="497"/>
      <c r="AB7" s="497"/>
      <c r="AC7" s="497"/>
      <c r="AD7" s="497"/>
      <c r="AE7" s="497"/>
      <c r="AF7" s="497"/>
      <c r="AG7" s="497"/>
      <c r="AH7" s="497"/>
      <c r="AI7" s="497"/>
      <c r="AJ7" s="497"/>
      <c r="AK7" s="497"/>
      <c r="AL7" s="496"/>
    </row>
    <row r="8" spans="1:38" s="495" customFormat="1" ht="14.25" customHeight="1">
      <c r="A8" s="867" t="s">
        <v>1609</v>
      </c>
      <c r="B8" s="867"/>
      <c r="C8" s="868"/>
      <c r="D8" s="868"/>
      <c r="E8" s="868"/>
      <c r="F8" s="868"/>
      <c r="G8" s="868"/>
      <c r="H8" s="868"/>
      <c r="I8" s="868"/>
      <c r="J8" s="868"/>
      <c r="K8" s="868"/>
      <c r="L8" s="868"/>
      <c r="M8" s="868"/>
      <c r="N8" s="868"/>
      <c r="O8" s="868"/>
      <c r="P8" s="868"/>
      <c r="Q8" s="868"/>
      <c r="R8" s="868"/>
      <c r="S8" s="868"/>
      <c r="T8" s="868"/>
      <c r="U8" s="868"/>
      <c r="V8" s="868"/>
      <c r="W8" s="868"/>
      <c r="X8" s="868"/>
      <c r="Y8" s="868"/>
      <c r="Z8" s="868"/>
      <c r="AA8" s="868"/>
      <c r="AB8" s="868"/>
      <c r="AC8" s="868"/>
      <c r="AD8" s="868"/>
      <c r="AE8" s="868"/>
      <c r="AF8" s="868"/>
      <c r="AG8" s="868"/>
      <c r="AH8" s="868"/>
      <c r="AI8" s="868"/>
      <c r="AJ8" s="868"/>
      <c r="AK8" s="868"/>
      <c r="AL8" s="869"/>
    </row>
    <row r="9" spans="1:38" s="873" customFormat="1" ht="15" customHeight="1">
      <c r="A9" s="870" t="s">
        <v>1610</v>
      </c>
      <c r="B9" s="870"/>
      <c r="C9" s="871"/>
      <c r="D9" s="871"/>
      <c r="E9" s="871"/>
      <c r="F9" s="871"/>
      <c r="G9" s="871"/>
      <c r="H9" s="871"/>
      <c r="I9" s="871"/>
      <c r="J9" s="871"/>
      <c r="K9" s="871"/>
      <c r="L9" s="871"/>
      <c r="M9" s="871"/>
      <c r="N9" s="871"/>
      <c r="O9" s="871"/>
      <c r="P9" s="871"/>
      <c r="Q9" s="871"/>
      <c r="R9" s="871"/>
      <c r="S9" s="872"/>
      <c r="T9" s="871"/>
      <c r="U9" s="871"/>
      <c r="V9" s="871"/>
      <c r="W9" s="871"/>
      <c r="X9" s="871"/>
      <c r="Y9" s="871"/>
      <c r="Z9" s="871"/>
      <c r="AA9" s="871"/>
      <c r="AB9" s="871"/>
      <c r="AC9" s="871"/>
      <c r="AD9" s="871"/>
      <c r="AE9" s="871"/>
      <c r="AF9" s="871"/>
      <c r="AG9" s="871"/>
      <c r="AH9" s="871"/>
      <c r="AI9" s="871"/>
      <c r="AJ9" s="871"/>
      <c r="AK9" s="871"/>
      <c r="AL9" s="869"/>
    </row>
    <row r="10" spans="1:38" s="490" customFormat="1" ht="18" customHeight="1" thickBot="1">
      <c r="A10" s="493" t="s">
        <v>1067</v>
      </c>
      <c r="B10" s="493"/>
      <c r="C10" s="492"/>
      <c r="D10" s="492"/>
      <c r="E10" s="493"/>
      <c r="F10" s="492"/>
      <c r="G10" s="492"/>
      <c r="H10" s="492"/>
      <c r="I10" s="492"/>
      <c r="J10" s="492"/>
      <c r="K10" s="492"/>
      <c r="L10" s="492"/>
      <c r="M10" s="492"/>
      <c r="N10" s="492"/>
      <c r="O10" s="492"/>
      <c r="P10" s="492"/>
      <c r="Q10" s="492"/>
      <c r="R10" s="492"/>
      <c r="S10" s="491"/>
      <c r="T10" s="492"/>
      <c r="U10" s="492"/>
      <c r="V10" s="492"/>
      <c r="W10" s="492"/>
      <c r="X10" s="492"/>
      <c r="Y10" s="492"/>
      <c r="Z10" s="492"/>
      <c r="AA10" s="492"/>
      <c r="AB10" s="492"/>
      <c r="AC10" s="492"/>
      <c r="AD10" s="492"/>
      <c r="AE10" s="492"/>
      <c r="AF10" s="492"/>
      <c r="AG10" s="492"/>
      <c r="AH10" s="492"/>
      <c r="AI10" s="492"/>
      <c r="AJ10" s="492"/>
      <c r="AK10" s="492"/>
      <c r="AL10" s="491"/>
    </row>
    <row r="11" spans="1:38" s="470" customFormat="1" ht="3.75" customHeight="1" thickBot="1"/>
    <row r="12" spans="1:38" s="470" customFormat="1" ht="14.25" customHeight="1">
      <c r="A12" s="472" t="s">
        <v>1612</v>
      </c>
      <c r="B12" s="471"/>
      <c r="C12" s="471"/>
      <c r="D12" s="471"/>
      <c r="E12" s="471"/>
      <c r="F12" s="471"/>
      <c r="G12" s="471"/>
      <c r="H12" s="471"/>
      <c r="I12" s="415"/>
      <c r="J12" s="851"/>
      <c r="K12" s="488" t="s">
        <v>1613</v>
      </c>
      <c r="L12" s="471"/>
      <c r="M12" s="489"/>
      <c r="N12" s="489"/>
      <c r="O12" s="489"/>
      <c r="P12" s="471"/>
      <c r="Q12" s="488" t="s">
        <v>1613</v>
      </c>
      <c r="R12" s="471"/>
      <c r="S12" s="415"/>
      <c r="T12" s="471"/>
      <c r="U12" s="471"/>
      <c r="V12" s="852"/>
      <c r="W12" s="471"/>
      <c r="X12" s="471"/>
      <c r="Y12" s="471"/>
      <c r="Z12" s="471"/>
      <c r="AA12" s="471"/>
      <c r="AB12" s="471"/>
      <c r="AC12" s="471"/>
      <c r="AD12" s="488" t="s">
        <v>1614</v>
      </c>
      <c r="AE12" s="488"/>
      <c r="AF12" s="488"/>
      <c r="AG12" s="488" t="s">
        <v>1615</v>
      </c>
      <c r="AH12" s="471"/>
      <c r="AI12" s="471"/>
      <c r="AJ12" s="471"/>
      <c r="AK12" s="471"/>
      <c r="AL12" s="487"/>
    </row>
    <row r="13" spans="1:38" s="470" customFormat="1" ht="19.5" customHeight="1">
      <c r="A13" s="484" t="str">
        <f>LEFT('Input data'!C24,1)</f>
        <v>2</v>
      </c>
      <c r="B13" s="449" t="str">
        <f>MID('Input data'!$C$24,2,1)</f>
        <v>0</v>
      </c>
      <c r="C13" s="449" t="str">
        <f>MID('Input data'!$C$24,3,1)</f>
        <v>2</v>
      </c>
      <c r="D13" s="449" t="str">
        <f>MID('Input data'!$C$24,4,1)</f>
        <v>3</v>
      </c>
      <c r="E13" s="449" t="str">
        <f>MID('Input data'!$C$24,5,1)</f>
        <v>9</v>
      </c>
      <c r="F13" s="449" t="str">
        <f>MID('Input data'!$C$24,6,1)</f>
        <v>8</v>
      </c>
      <c r="G13" s="449" t="str">
        <f>MID('Input data'!$C$24,7,1)</f>
        <v>3</v>
      </c>
      <c r="H13" s="449" t="str">
        <f>MID('Input data'!$C$24,8,1)</f>
        <v>7</v>
      </c>
      <c r="I13" s="449" t="str">
        <f>MID('Input data'!$C$24,9,1)</f>
        <v>8</v>
      </c>
      <c r="J13" s="853" t="str">
        <f>MID('Input data'!$C$24,10,1)</f>
        <v>6</v>
      </c>
      <c r="K13" s="854"/>
      <c r="L13" s="473"/>
      <c r="M13" s="473"/>
      <c r="N13" s="473"/>
      <c r="O13" s="473"/>
      <c r="P13" s="473"/>
      <c r="Q13" s="473"/>
      <c r="R13" s="473"/>
      <c r="S13" s="473"/>
      <c r="T13" s="473"/>
      <c r="U13" s="473"/>
      <c r="V13" s="855"/>
      <c r="W13" s="478" t="s">
        <v>1616</v>
      </c>
      <c r="X13" s="473"/>
      <c r="Y13" s="473"/>
      <c r="Z13" s="473"/>
      <c r="AA13" s="473"/>
      <c r="AB13" s="478" t="s">
        <v>1617</v>
      </c>
      <c r="AC13" s="473"/>
      <c r="AD13" s="449" t="str">
        <f>MID('Input data'!$B$8,1,1)</f>
        <v>0</v>
      </c>
      <c r="AE13" s="449" t="str">
        <f>MID('Input data'!$B$8,2,1)</f>
        <v>1</v>
      </c>
      <c r="AF13" s="449"/>
      <c r="AG13" s="449" t="str">
        <f>MID('Input data'!$B$9,1,1)</f>
        <v>2</v>
      </c>
      <c r="AH13" s="449" t="str">
        <f>MID('Input data'!$B$9,2,1)</f>
        <v>0</v>
      </c>
      <c r="AI13" s="449" t="str">
        <f>MID('Input data'!$B$9,3,1)</f>
        <v>1</v>
      </c>
      <c r="AJ13" s="449" t="str">
        <f>MID('Input data'!$B$9,4,1)</f>
        <v>4</v>
      </c>
      <c r="AK13" s="473"/>
      <c r="AL13" s="479"/>
    </row>
    <row r="14" spans="1:38" s="470" customFormat="1" ht="19.5" customHeight="1">
      <c r="A14" s="411" t="s">
        <v>1618</v>
      </c>
      <c r="B14" s="473"/>
      <c r="C14" s="473"/>
      <c r="D14" s="473"/>
      <c r="E14" s="473"/>
      <c r="F14" s="473"/>
      <c r="G14" s="473"/>
      <c r="H14" s="407"/>
      <c r="I14" s="407"/>
      <c r="J14" s="535"/>
      <c r="K14" s="486" t="str">
        <f>IF('Input data'!D7="x","x"," ")</f>
        <v xml:space="preserve"> </v>
      </c>
      <c r="L14" s="478" t="s">
        <v>1619</v>
      </c>
      <c r="N14" s="480"/>
      <c r="O14" s="480"/>
      <c r="P14" s="480"/>
      <c r="Q14" s="480"/>
      <c r="R14" s="486" t="str">
        <f>IF('Input data'!D17="x","x"," ")</f>
        <v xml:space="preserve"> </v>
      </c>
      <c r="S14" s="478" t="s">
        <v>1620</v>
      </c>
      <c r="T14" s="473"/>
      <c r="U14" s="473"/>
      <c r="V14" s="855"/>
      <c r="W14" s="835"/>
      <c r="X14" s="836"/>
      <c r="Y14" s="836"/>
      <c r="Z14" s="836"/>
      <c r="AA14" s="836"/>
      <c r="AB14" s="837" t="s">
        <v>1621</v>
      </c>
      <c r="AC14" s="836"/>
      <c r="AD14" s="838" t="str">
        <f>MID('Input data'!$B$13,1,1)</f>
        <v>1</v>
      </c>
      <c r="AE14" s="838" t="str">
        <f>MID('Input data'!$B$13,2,1)</f>
        <v>2</v>
      </c>
      <c r="AF14" s="838"/>
      <c r="AG14" s="838" t="str">
        <f>MID('Input data'!$B$14,1,1)</f>
        <v>2</v>
      </c>
      <c r="AH14" s="838" t="str">
        <f>MID('Input data'!$B$14,2,1)</f>
        <v>0</v>
      </c>
      <c r="AI14" s="838" t="str">
        <f>MID('Input data'!$B$14,3,1)</f>
        <v>1</v>
      </c>
      <c r="AJ14" s="838" t="str">
        <f>MID('Input data'!$B$14,4,1)</f>
        <v>4</v>
      </c>
      <c r="AK14" s="836"/>
      <c r="AL14" s="839"/>
    </row>
    <row r="15" spans="1:38" s="470" customFormat="1" ht="19.5" customHeight="1">
      <c r="A15" s="874" t="str">
        <f>LEFT('Input data'!C26,1)</f>
        <v>4</v>
      </c>
      <c r="B15" s="482" t="str">
        <f>MID('Input data'!$C$26,2,1)</f>
        <v>7</v>
      </c>
      <c r="C15" s="482" t="str">
        <f>MID('Input data'!$C$26,3,1)</f>
        <v>5</v>
      </c>
      <c r="D15" s="482" t="str">
        <f>MID('Input data'!$C$26,4,1)</f>
        <v>5</v>
      </c>
      <c r="E15" s="482" t="str">
        <f>MID('Input data'!$C$26,5,1)</f>
        <v>5</v>
      </c>
      <c r="F15" s="482" t="str">
        <f>MID('Input data'!$C$26,6,1)</f>
        <v>6</v>
      </c>
      <c r="G15" s="482" t="str">
        <f>MID('Input data'!$C$26,7,1)</f>
        <v>2</v>
      </c>
      <c r="H15" s="482" t="str">
        <f>MID('Input data'!$C$26,8,1)</f>
        <v>9</v>
      </c>
      <c r="I15" s="407"/>
      <c r="J15" s="535"/>
      <c r="K15" s="407" t="str">
        <f>IF('Input data'!D8="x","x", "")</f>
        <v/>
      </c>
      <c r="L15" s="478" t="s">
        <v>1622</v>
      </c>
      <c r="M15" s="478"/>
      <c r="N15" s="480"/>
      <c r="O15" s="480"/>
      <c r="P15" s="480"/>
      <c r="Q15" s="480"/>
      <c r="R15" s="480" t="str">
        <f>IF('Input data'!D18="x","x"," ")</f>
        <v xml:space="preserve"> </v>
      </c>
      <c r="S15" s="478" t="s">
        <v>1623</v>
      </c>
      <c r="T15" s="473"/>
      <c r="U15" s="473"/>
      <c r="V15" s="855"/>
      <c r="W15" s="478"/>
      <c r="X15" s="473"/>
      <c r="Y15" s="410"/>
      <c r="Z15" s="407"/>
      <c r="AA15" s="407"/>
      <c r="AB15" s="480"/>
      <c r="AC15" s="407"/>
      <c r="AD15" s="482"/>
      <c r="AE15" s="482"/>
      <c r="AF15" s="482"/>
      <c r="AG15" s="482"/>
      <c r="AH15" s="482"/>
      <c r="AI15" s="482"/>
      <c r="AJ15" s="482"/>
      <c r="AK15" s="407"/>
      <c r="AL15" s="479"/>
    </row>
    <row r="16" spans="1:38" s="470" customFormat="1" ht="19.5" customHeight="1">
      <c r="A16" s="411" t="s">
        <v>1081</v>
      </c>
      <c r="B16" s="473"/>
      <c r="C16" s="473"/>
      <c r="D16" s="473"/>
      <c r="E16" s="473"/>
      <c r="F16" s="426"/>
      <c r="G16" s="473"/>
      <c r="H16" s="473"/>
      <c r="I16" s="407"/>
      <c r="J16" s="535"/>
      <c r="K16" s="854"/>
      <c r="L16" s="407"/>
      <c r="M16" s="478"/>
      <c r="N16" s="480"/>
      <c r="O16" s="480"/>
      <c r="P16" s="480"/>
      <c r="Q16" s="480"/>
      <c r="R16" s="875" t="s">
        <v>1624</v>
      </c>
      <c r="S16" s="480"/>
      <c r="T16" s="473"/>
      <c r="U16" s="473"/>
      <c r="V16" s="855"/>
      <c r="W16" s="478" t="s">
        <v>1625</v>
      </c>
      <c r="X16" s="473"/>
      <c r="Y16" s="410"/>
      <c r="Z16" s="407"/>
      <c r="AA16" s="407"/>
      <c r="AB16" s="478" t="s">
        <v>1617</v>
      </c>
      <c r="AC16" s="407"/>
      <c r="AD16" s="449" t="str">
        <f>MID('Input data'!$B$18,1,1)</f>
        <v>0</v>
      </c>
      <c r="AE16" s="449" t="str">
        <f>MID('Input data'!$B$18,2,1)</f>
        <v>1</v>
      </c>
      <c r="AF16" s="449"/>
      <c r="AG16" s="449" t="str">
        <f>MID('Input data'!$B$19,1,1)</f>
        <v>2</v>
      </c>
      <c r="AH16" s="449" t="str">
        <f>MID('Input data'!$B$19,2,1)</f>
        <v>0</v>
      </c>
      <c r="AI16" s="449" t="str">
        <f>MID('Input data'!$B$19,3,1)</f>
        <v>1</v>
      </c>
      <c r="AJ16" s="449" t="str">
        <f>MID('Input data'!$B$19,4,1)</f>
        <v>3</v>
      </c>
      <c r="AK16" s="407"/>
      <c r="AL16" s="479"/>
    </row>
    <row r="17" spans="1:39" s="470" customFormat="1" ht="19.5" customHeight="1" thickBot="1">
      <c r="A17" s="477">
        <f>'SK Cover sheet'!A15</f>
        <v>2</v>
      </c>
      <c r="B17" s="402">
        <f>'SK Cover sheet'!B15</f>
        <v>6</v>
      </c>
      <c r="C17" s="475" t="s">
        <v>1063</v>
      </c>
      <c r="D17" s="402">
        <f>'SK Cover sheet'!D15</f>
        <v>5</v>
      </c>
      <c r="E17" s="402">
        <f>'SK Cover sheet'!E15</f>
        <v>1</v>
      </c>
      <c r="F17" s="475" t="s">
        <v>1063</v>
      </c>
      <c r="G17" s="402" t="str">
        <f>'SK Cover sheet'!G15</f>
        <v>0</v>
      </c>
      <c r="H17" s="402"/>
      <c r="I17" s="402"/>
      <c r="J17" s="857"/>
      <c r="K17" s="858"/>
      <c r="L17" s="402"/>
      <c r="M17" s="402"/>
      <c r="N17" s="402"/>
      <c r="O17" s="402"/>
      <c r="P17" s="402"/>
      <c r="Q17" s="402"/>
      <c r="R17" s="402"/>
      <c r="S17" s="402"/>
      <c r="T17" s="475"/>
      <c r="U17" s="475"/>
      <c r="V17" s="859"/>
      <c r="W17" s="474"/>
      <c r="X17" s="475"/>
      <c r="Y17" s="403"/>
      <c r="Z17" s="402"/>
      <c r="AA17" s="402"/>
      <c r="AB17" s="474" t="s">
        <v>1621</v>
      </c>
      <c r="AC17" s="402"/>
      <c r="AD17" s="447" t="str">
        <f>MID('Input data'!$B$21,1,1)</f>
        <v>1</v>
      </c>
      <c r="AE17" s="447" t="str">
        <f>MID('Input data'!$B$21,2,1)</f>
        <v>2</v>
      </c>
      <c r="AF17" s="447"/>
      <c r="AG17" s="447" t="str">
        <f>MID('Input data'!$B$22,1,1)</f>
        <v>2</v>
      </c>
      <c r="AH17" s="447" t="str">
        <f>MID('Input data'!$B$22,2,1)</f>
        <v>0</v>
      </c>
      <c r="AI17" s="447" t="str">
        <f>MID('Input data'!$B$22,3,1)</f>
        <v>1</v>
      </c>
      <c r="AJ17" s="447" t="str">
        <f>MID('Input data'!$B$22,4,1)</f>
        <v>3</v>
      </c>
      <c r="AK17" s="402"/>
      <c r="AL17" s="476"/>
    </row>
    <row r="18" spans="1:39" s="470" customFormat="1" ht="4.5" customHeight="1">
      <c r="A18" s="473"/>
      <c r="B18" s="473"/>
      <c r="C18" s="473"/>
      <c r="D18" s="473"/>
      <c r="E18" s="473"/>
      <c r="F18" s="473"/>
      <c r="G18" s="473"/>
      <c r="H18" s="407"/>
      <c r="I18" s="407"/>
      <c r="J18" s="407"/>
      <c r="K18" s="407"/>
      <c r="L18" s="407"/>
      <c r="M18" s="407"/>
      <c r="N18" s="407"/>
      <c r="O18" s="407"/>
      <c r="P18" s="407"/>
      <c r="Q18" s="407"/>
      <c r="R18" s="407"/>
      <c r="S18" s="407"/>
      <c r="T18" s="473"/>
      <c r="U18" s="473"/>
      <c r="V18" s="407"/>
      <c r="W18" s="407"/>
      <c r="X18" s="407"/>
      <c r="Y18" s="407"/>
      <c r="Z18" s="407"/>
      <c r="AA18" s="407"/>
      <c r="AB18" s="407"/>
      <c r="AC18" s="407"/>
      <c r="AD18" s="407"/>
      <c r="AE18" s="407"/>
      <c r="AF18" s="407"/>
      <c r="AG18" s="407"/>
      <c r="AH18" s="407"/>
      <c r="AI18" s="407"/>
      <c r="AJ18" s="407"/>
      <c r="AK18" s="407"/>
      <c r="AL18" s="473"/>
      <c r="AM18" s="473"/>
    </row>
    <row r="19" spans="1:39" s="470" customFormat="1" ht="3" customHeight="1" thickBot="1">
      <c r="A19" s="876"/>
      <c r="B19" s="473"/>
      <c r="C19" s="473"/>
      <c r="D19" s="473"/>
      <c r="E19" s="473"/>
      <c r="F19" s="473"/>
      <c r="G19" s="473"/>
      <c r="H19" s="407"/>
      <c r="I19" s="407"/>
      <c r="J19" s="407"/>
      <c r="K19" s="407"/>
      <c r="L19" s="407"/>
      <c r="M19" s="407"/>
      <c r="N19" s="407"/>
      <c r="O19" s="407"/>
      <c r="P19" s="407"/>
      <c r="Q19" s="407"/>
      <c r="R19" s="407"/>
      <c r="S19" s="407"/>
      <c r="T19" s="473"/>
      <c r="U19" s="473"/>
      <c r="V19" s="473"/>
      <c r="W19" s="407"/>
      <c r="X19" s="407"/>
      <c r="Y19" s="407"/>
      <c r="Z19" s="407"/>
      <c r="AA19" s="407"/>
      <c r="AB19" s="407"/>
      <c r="AC19" s="407"/>
      <c r="AD19" s="407"/>
      <c r="AE19" s="407"/>
      <c r="AF19" s="407"/>
      <c r="AG19" s="407"/>
      <c r="AH19" s="407"/>
      <c r="AI19" s="407"/>
      <c r="AJ19" s="407"/>
      <c r="AK19" s="407"/>
      <c r="AL19" s="473"/>
      <c r="AM19" s="473"/>
    </row>
    <row r="20" spans="1:39" s="470" customFormat="1" ht="16.5">
      <c r="A20" s="472" t="s">
        <v>1626</v>
      </c>
      <c r="B20" s="471"/>
      <c r="C20" s="471"/>
      <c r="D20" s="471"/>
      <c r="E20" s="471"/>
      <c r="F20" s="471"/>
      <c r="G20" s="471"/>
      <c r="H20" s="415"/>
      <c r="I20" s="415"/>
      <c r="J20" s="415"/>
      <c r="K20" s="415"/>
      <c r="L20" s="415"/>
      <c r="M20" s="415"/>
      <c r="N20" s="415"/>
      <c r="O20" s="415"/>
      <c r="P20" s="415"/>
      <c r="Q20" s="415"/>
      <c r="R20" s="415"/>
      <c r="S20" s="415"/>
      <c r="T20" s="471"/>
      <c r="U20" s="471"/>
      <c r="V20" s="471"/>
      <c r="W20" s="415"/>
      <c r="X20" s="415"/>
      <c r="Y20" s="415"/>
      <c r="Z20" s="415"/>
      <c r="AA20" s="415"/>
      <c r="AB20" s="415"/>
      <c r="AC20" s="415"/>
      <c r="AD20" s="415"/>
      <c r="AE20" s="415"/>
      <c r="AF20" s="415"/>
      <c r="AG20" s="415"/>
      <c r="AH20" s="415"/>
      <c r="AI20" s="415"/>
      <c r="AJ20" s="415"/>
      <c r="AK20" s="415"/>
      <c r="AL20" s="487"/>
    </row>
    <row r="21" spans="1:39" s="470" customFormat="1" ht="19.5" customHeight="1">
      <c r="A21" s="457" t="str">
        <f>+LEFT('Input data'!$F$3,1)</f>
        <v>B</v>
      </c>
      <c r="B21" s="449" t="str">
        <f>+MID('Input data'!$F$3,2,1)</f>
        <v>e</v>
      </c>
      <c r="C21" s="449" t="str">
        <f>+MID('Input data'!$F$3,3,1)</f>
        <v>s</v>
      </c>
      <c r="D21" s="449" t="str">
        <f>+MID('Input data'!$F$3,4,1)</f>
        <v>t</v>
      </c>
      <c r="E21" s="449" t="str">
        <f>+MID('Input data'!$F$3,5,1)</f>
        <v xml:space="preserve"> </v>
      </c>
      <c r="F21" s="449" t="str">
        <f>+MID('Input data'!$F$3,6,1)</f>
        <v>F</v>
      </c>
      <c r="G21" s="449" t="str">
        <f>+MID('Input data'!$F$3,7,1)</f>
        <v>r</v>
      </c>
      <c r="H21" s="449" t="str">
        <f>+MID('Input data'!$F$3,8,1)</f>
        <v>i</v>
      </c>
      <c r="I21" s="449" t="str">
        <f>+MID('Input data'!$F$3,9,1)</f>
        <v>e</v>
      </c>
      <c r="J21" s="449" t="str">
        <f>+MID('Input data'!$F$3,10,1)</f>
        <v>n</v>
      </c>
      <c r="K21" s="449" t="str">
        <f>+MID('Input data'!$F$3,11,1)</f>
        <v>d</v>
      </c>
      <c r="L21" s="449" t="str">
        <f>+MID('Input data'!$F$3,12,1)</f>
        <v>s</v>
      </c>
      <c r="M21" s="449" t="str">
        <f>+MID('Input data'!$F$3,13,1)</f>
        <v xml:space="preserve"> </v>
      </c>
      <c r="N21" s="449" t="str">
        <f>+MID('Input data'!$F$3,14,1)</f>
        <v>s</v>
      </c>
      <c r="O21" s="449" t="str">
        <f>+MID('Input data'!$F$3,15,1)</f>
        <v>.</v>
      </c>
      <c r="P21" s="449" t="str">
        <f>+MID('Input data'!$F$3,16,1)</f>
        <v>r</v>
      </c>
      <c r="Q21" s="449" t="str">
        <f>+MID('Input data'!$F$3,17,1)</f>
        <v>.</v>
      </c>
      <c r="R21" s="449" t="str">
        <f>+MID('Input data'!$F$3,18,1)</f>
        <v>o</v>
      </c>
      <c r="S21" s="449" t="str">
        <f>+MID('Input data'!$F$3,19,1)</f>
        <v>.</v>
      </c>
      <c r="T21" s="449" t="str">
        <f>+MID('Input data'!$F$3,20,1)</f>
        <v/>
      </c>
      <c r="U21" s="449" t="str">
        <f>+MID('Input data'!$F$3,21,1)</f>
        <v/>
      </c>
      <c r="V21" s="449" t="str">
        <f>+MID('Input data'!$F$3,22,1)</f>
        <v/>
      </c>
      <c r="W21" s="449" t="str">
        <f>+MID('Input data'!$F$3,23,1)</f>
        <v/>
      </c>
      <c r="X21" s="449" t="str">
        <f>+MID('Input data'!$F$3,24,1)</f>
        <v/>
      </c>
      <c r="Y21" s="449" t="str">
        <f>+MID('Input data'!$F$3,25,1)</f>
        <v/>
      </c>
      <c r="Z21" s="449" t="str">
        <f>+MID('Input data'!$F$3,26,1)</f>
        <v/>
      </c>
      <c r="AA21" s="449" t="str">
        <f>+MID('Input data'!$F$3,27,1)</f>
        <v/>
      </c>
      <c r="AB21" s="449" t="str">
        <f>+MID('Input data'!$F$3,28,1)</f>
        <v/>
      </c>
      <c r="AC21" s="449" t="str">
        <f>+MID('Input data'!$F$3,29,1)</f>
        <v/>
      </c>
      <c r="AD21" s="449" t="str">
        <f>+MID('Input data'!$F$3,30,1)</f>
        <v/>
      </c>
      <c r="AE21" s="449" t="str">
        <f>+MID('Input data'!$F$3,31,1)</f>
        <v/>
      </c>
      <c r="AF21" s="449" t="str">
        <f>+MID('Input data'!$F$3,32,1)</f>
        <v/>
      </c>
      <c r="AG21" s="449" t="str">
        <f>+MID('Input data'!$F$3,33,1)</f>
        <v/>
      </c>
      <c r="AH21" s="449" t="str">
        <f>+MID('Input data'!$F$3,34,1)</f>
        <v/>
      </c>
      <c r="AI21" s="449" t="str">
        <f>+MID('Input data'!$F$3,35,1)</f>
        <v/>
      </c>
      <c r="AJ21" s="449" t="str">
        <f>+MID('Input data'!$F$3,36,1)</f>
        <v/>
      </c>
      <c r="AK21" s="456" t="str">
        <f>+MID('Input data'!$F$3,37,1)</f>
        <v/>
      </c>
      <c r="AL21" s="479"/>
    </row>
    <row r="22" spans="1:39" ht="19.5" customHeight="1">
      <c r="A22" s="457" t="str">
        <f>+MID('Input data'!$F$3,38,1)</f>
        <v/>
      </c>
      <c r="B22" s="449" t="str">
        <f>+MID('Input data'!$F$3,39,1)</f>
        <v/>
      </c>
      <c r="C22" s="449" t="str">
        <f>+MID('Input data'!$F$3,40,1)</f>
        <v/>
      </c>
      <c r="D22" s="449" t="str">
        <f>+MID('Input data'!$F$3,41,1)</f>
        <v/>
      </c>
      <c r="E22" s="449" t="str">
        <f>+MID('Input data'!$F$3,42,1)</f>
        <v/>
      </c>
      <c r="F22" s="449" t="str">
        <f>+MID('Input data'!$F$3,43,1)</f>
        <v/>
      </c>
      <c r="G22" s="449" t="str">
        <f>+MID('Input data'!$F$3,44,1)</f>
        <v/>
      </c>
      <c r="H22" s="449" t="str">
        <f>+MID('Input data'!$F$3,45,1)</f>
        <v/>
      </c>
      <c r="I22" s="449" t="str">
        <f>+MID('Input data'!$F$3,46,1)</f>
        <v/>
      </c>
      <c r="J22" s="449" t="str">
        <f>+MID('Input data'!$F$3,47,1)</f>
        <v/>
      </c>
      <c r="K22" s="449" t="str">
        <f>+MID('Input data'!$F$3,48,1)</f>
        <v/>
      </c>
      <c r="L22" s="449" t="str">
        <f>+MID('Input data'!$F$3,49,1)</f>
        <v/>
      </c>
      <c r="M22" s="449" t="str">
        <f>+MID('Input data'!$F$3,50,1)</f>
        <v/>
      </c>
      <c r="N22" s="449" t="str">
        <f>+MID('Input data'!$F$3,51,1)</f>
        <v/>
      </c>
      <c r="O22" s="449" t="str">
        <f>+MID('Input data'!$F$3,52,1)</f>
        <v/>
      </c>
      <c r="P22" s="449" t="str">
        <f>+MID('Input data'!$F$3,53,1)</f>
        <v/>
      </c>
      <c r="Q22" s="449" t="str">
        <f>+MID('Input data'!$F$3,54,1)</f>
        <v/>
      </c>
      <c r="R22" s="449" t="str">
        <f>+MID('Input data'!$F$3,55,1)</f>
        <v/>
      </c>
      <c r="S22" s="449" t="str">
        <f>+MID('Input data'!$F$3,56,1)</f>
        <v/>
      </c>
      <c r="T22" s="449" t="str">
        <f>+MID('Input data'!$F$3,57,1)</f>
        <v/>
      </c>
      <c r="U22" s="449" t="str">
        <f>+MID('Input data'!$F$3,58,1)</f>
        <v/>
      </c>
      <c r="V22" s="449" t="str">
        <f>+MID('Input data'!$F$3,59,1)</f>
        <v/>
      </c>
      <c r="W22" s="449" t="str">
        <f>+MID('Input data'!$F$3,60,1)</f>
        <v/>
      </c>
      <c r="X22" s="449" t="str">
        <f>+MID('Input data'!$F$3,61,1)</f>
        <v/>
      </c>
      <c r="Y22" s="449" t="str">
        <f>+MID('Input data'!$F$3,62,1)</f>
        <v/>
      </c>
      <c r="Z22" s="449" t="str">
        <f>+MID('Input data'!$F$3,63,1)</f>
        <v/>
      </c>
      <c r="AA22" s="449" t="str">
        <f>+MID('Input data'!$F$3,64,1)</f>
        <v/>
      </c>
      <c r="AB22" s="449" t="str">
        <f>+MID('Input data'!$F$3,65,1)</f>
        <v/>
      </c>
      <c r="AC22" s="449" t="str">
        <f>+MID('Input data'!$F$3,66,1)</f>
        <v/>
      </c>
      <c r="AD22" s="449" t="str">
        <f>+MID('Input data'!$F$3,67,1)</f>
        <v/>
      </c>
      <c r="AE22" s="449" t="str">
        <f>+MID('Input data'!$F$3,68,1)</f>
        <v/>
      </c>
      <c r="AF22" s="449" t="str">
        <f>+MID('Input data'!$F$3,69,1)</f>
        <v/>
      </c>
      <c r="AG22" s="449" t="str">
        <f>+MID('Input data'!$F$3,70,1)</f>
        <v/>
      </c>
      <c r="AH22" s="449" t="str">
        <f>+MID('Input data'!$F$3,71,1)</f>
        <v/>
      </c>
      <c r="AI22" s="449" t="str">
        <f>+MID('Input data'!$F$3,72,1)</f>
        <v/>
      </c>
      <c r="AJ22" s="449" t="str">
        <f>+MID('Input data'!$F$3,73,1)</f>
        <v/>
      </c>
      <c r="AK22" s="456" t="str">
        <f>+MID('Input data'!$F$3,74,1)</f>
        <v/>
      </c>
      <c r="AL22" s="877"/>
    </row>
    <row r="23" spans="1:39" s="458" customFormat="1" ht="14.25" customHeight="1">
      <c r="A23" s="878" t="s">
        <v>1627</v>
      </c>
      <c r="B23" s="879"/>
      <c r="C23" s="879"/>
      <c r="D23" s="879"/>
      <c r="E23" s="879"/>
      <c r="F23" s="879"/>
      <c r="G23" s="879"/>
      <c r="H23" s="879"/>
      <c r="I23" s="879"/>
      <c r="J23" s="879"/>
      <c r="K23" s="879"/>
      <c r="L23" s="879"/>
      <c r="M23" s="879"/>
      <c r="N23" s="879"/>
      <c r="O23" s="879"/>
      <c r="P23" s="879"/>
      <c r="Q23" s="879"/>
      <c r="R23" s="879"/>
      <c r="S23" s="879"/>
      <c r="T23" s="879"/>
      <c r="U23" s="879"/>
      <c r="V23" s="879"/>
      <c r="W23" s="467"/>
      <c r="X23" s="467"/>
      <c r="Y23" s="467"/>
      <c r="Z23" s="467"/>
      <c r="AA23" s="467"/>
      <c r="AB23" s="467"/>
      <c r="AC23" s="467"/>
      <c r="AD23" s="467"/>
      <c r="AE23" s="467"/>
      <c r="AF23" s="467"/>
      <c r="AG23" s="467"/>
      <c r="AH23" s="467"/>
      <c r="AI23" s="467"/>
      <c r="AJ23" s="467"/>
      <c r="AK23" s="467"/>
      <c r="AL23" s="880"/>
    </row>
    <row r="24" spans="1:39">
      <c r="A24" s="454" t="s">
        <v>1628</v>
      </c>
      <c r="B24" s="833"/>
      <c r="C24" s="833"/>
      <c r="D24" s="833"/>
      <c r="E24" s="833"/>
      <c r="F24" s="833"/>
      <c r="G24" s="833"/>
      <c r="H24" s="833"/>
      <c r="I24" s="833"/>
      <c r="J24" s="833"/>
      <c r="K24" s="833"/>
      <c r="L24" s="833"/>
      <c r="M24" s="833"/>
      <c r="N24" s="833"/>
      <c r="O24" s="833"/>
      <c r="P24" s="833"/>
      <c r="Q24" s="833"/>
      <c r="R24" s="833"/>
      <c r="S24" s="833"/>
      <c r="T24" s="833"/>
      <c r="U24" s="833"/>
      <c r="V24" s="833"/>
      <c r="W24" s="407"/>
      <c r="X24" s="407"/>
      <c r="Y24" s="407"/>
      <c r="Z24" s="407"/>
      <c r="AA24" s="407"/>
      <c r="AB24" s="833"/>
      <c r="AC24" s="407"/>
      <c r="AD24" s="410" t="s">
        <v>1629</v>
      </c>
      <c r="AE24" s="407"/>
      <c r="AF24" s="407"/>
      <c r="AG24" s="407"/>
      <c r="AH24" s="407"/>
      <c r="AI24" s="407"/>
      <c r="AJ24" s="407"/>
      <c r="AK24" s="407"/>
      <c r="AL24" s="881"/>
    </row>
    <row r="25" spans="1:39" ht="19.5" customHeight="1">
      <c r="A25" s="457" t="str">
        <f>+LEFT('Input data'!$C$28,1)</f>
        <v/>
      </c>
      <c r="B25" s="449" t="str">
        <f>+MID('Input data'!$C$28,2,1)</f>
        <v/>
      </c>
      <c r="C25" s="449" t="str">
        <f>+MID('Input data'!$C$28,3,1)</f>
        <v/>
      </c>
      <c r="D25" s="449" t="str">
        <f>+MID('Input data'!$C$28,4,1)</f>
        <v/>
      </c>
      <c r="E25" s="449" t="str">
        <f>+MID('Input data'!$C$28,5,1)</f>
        <v/>
      </c>
      <c r="F25" s="449" t="str">
        <f>+MID('Input data'!$C$28,6,1)</f>
        <v/>
      </c>
      <c r="G25" s="449" t="str">
        <f>+MID('Input data'!$C$28,7,1)</f>
        <v/>
      </c>
      <c r="H25" s="449" t="str">
        <f>+MID('Input data'!$C$28,8,1)</f>
        <v/>
      </c>
      <c r="I25" s="449" t="str">
        <f>+MID('Input data'!$C$28,9,1)</f>
        <v/>
      </c>
      <c r="J25" s="449" t="str">
        <f>+MID('Input data'!$C$28,10,1)</f>
        <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
      </c>
      <c r="AE25" s="449" t="str">
        <f>+MID('Input data'!$C$30,2,1)</f>
        <v/>
      </c>
      <c r="AF25" s="449" t="str">
        <f>+MID('Input data'!$C$30,3,1)</f>
        <v/>
      </c>
      <c r="AG25" s="449" t="str">
        <f>+MID('Input data'!$C$30,4,1)</f>
        <v/>
      </c>
      <c r="AH25" s="449" t="str">
        <f>+MID('Input data'!$C$30,5,1)</f>
        <v/>
      </c>
      <c r="AI25" s="449" t="str">
        <f>+MID('Input data'!$C$30,6,1)</f>
        <v/>
      </c>
      <c r="AJ25" s="449" t="str">
        <f>+MID('Input data'!$C$30,7,1)</f>
        <v/>
      </c>
      <c r="AK25" s="449" t="str">
        <f>+MID('Input data'!$C$30,8,1)</f>
        <v/>
      </c>
      <c r="AL25" s="877"/>
    </row>
    <row r="26" spans="1:39">
      <c r="A26" s="454" t="s">
        <v>1630</v>
      </c>
      <c r="B26" s="833"/>
      <c r="C26" s="833"/>
      <c r="D26" s="833"/>
      <c r="E26" s="833"/>
      <c r="F26" s="833"/>
      <c r="G26" s="453" t="s">
        <v>1631</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7"/>
      <c r="AL26" s="881"/>
    </row>
    <row r="27" spans="1:39" s="455" customFormat="1" ht="19.5" customHeight="1">
      <c r="A27" s="457" t="str">
        <f>+LEFT('Input data'!$C$32,1)</f>
        <v/>
      </c>
      <c r="B27" s="449" t="str">
        <f>+MID('Input data'!$C$32,2,1)</f>
        <v/>
      </c>
      <c r="C27" s="449" t="str">
        <f>+MID('Input data'!$C$32,3,1)</f>
        <v/>
      </c>
      <c r="D27" s="449" t="str">
        <f>+MID('Input data'!$C$32,4,1)</f>
        <v/>
      </c>
      <c r="E27" s="449" t="str">
        <f>+MID('Input data'!$C$32,5,1)</f>
        <v/>
      </c>
      <c r="F27" s="449"/>
      <c r="G27" s="449" t="str">
        <f>+LEFT('Input data'!$C$34,1)</f>
        <v/>
      </c>
      <c r="H27" s="449" t="str">
        <f>+MID('Input data'!$C$34,2,1)</f>
        <v/>
      </c>
      <c r="I27" s="449" t="str">
        <f>+MID('Input data'!$C$34,3,1)</f>
        <v/>
      </c>
      <c r="J27" s="449" t="str">
        <f>+MID('Input data'!$C$34,4,1)</f>
        <v/>
      </c>
      <c r="K27" s="449" t="str">
        <f>+MID('Input data'!$C$34,5,1)</f>
        <v/>
      </c>
      <c r="L27" s="449" t="str">
        <f>+MID('Input data'!$C$34,6,1)</f>
        <v/>
      </c>
      <c r="M27" s="449" t="str">
        <f>+MID('Input data'!$C$34,7,1)</f>
        <v/>
      </c>
      <c r="N27" s="449" t="str">
        <f>+MID('Input data'!$C$34,8,1)</f>
        <v/>
      </c>
      <c r="O27" s="449" t="str">
        <f>+MID('Input data'!$C$34,9,1)</f>
        <v/>
      </c>
      <c r="P27" s="449" t="str">
        <f>+MID('Input data'!$C$34,10,1)</f>
        <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49" t="str">
        <f>+MID('Input data'!$C$34,31,1)</f>
        <v/>
      </c>
      <c r="AL27" s="877"/>
    </row>
    <row r="28" spans="1:39">
      <c r="A28" s="454" t="s">
        <v>1632</v>
      </c>
      <c r="B28" s="833"/>
      <c r="C28" s="833"/>
      <c r="D28" s="833"/>
      <c r="E28" s="833"/>
      <c r="F28" s="833"/>
      <c r="G28" s="453"/>
      <c r="H28" s="453"/>
      <c r="I28" s="453"/>
      <c r="J28" s="453"/>
      <c r="K28" s="453"/>
      <c r="L28" s="453"/>
      <c r="M28" s="453"/>
      <c r="N28" s="833"/>
      <c r="O28" s="453" t="s">
        <v>1633</v>
      </c>
      <c r="P28" s="453"/>
      <c r="Q28" s="453"/>
      <c r="R28" s="453"/>
      <c r="S28" s="453"/>
      <c r="T28" s="453"/>
      <c r="U28" s="453"/>
      <c r="V28" s="453"/>
      <c r="W28" s="453"/>
      <c r="X28" s="453"/>
      <c r="Y28" s="453"/>
      <c r="Z28" s="453"/>
      <c r="AA28" s="453"/>
      <c r="AB28" s="453"/>
      <c r="AC28" s="453"/>
      <c r="AD28" s="453"/>
      <c r="AE28" s="407"/>
      <c r="AF28" s="407"/>
      <c r="AG28" s="407"/>
      <c r="AH28" s="407"/>
      <c r="AI28" s="407"/>
      <c r="AJ28" s="407"/>
      <c r="AK28" s="407"/>
      <c r="AL28" s="881"/>
    </row>
    <row r="29" spans="1:39" ht="19.5" customHeight="1">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c r="AH29" s="407"/>
      <c r="AI29" s="407"/>
      <c r="AJ29" s="407"/>
      <c r="AK29" s="407"/>
      <c r="AL29" s="877"/>
    </row>
    <row r="30" spans="1:39" s="399" customFormat="1">
      <c r="A30" s="411" t="s">
        <v>1634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7"/>
      <c r="AL30" s="494"/>
    </row>
    <row r="31" spans="1:39" ht="19.5" customHeight="1" thickBot="1">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7" t="str">
        <f>+MID('Input data'!$B$42,37,1)</f>
        <v/>
      </c>
      <c r="AL31" s="882"/>
    </row>
    <row r="32" spans="1:39" s="399" customFormat="1" ht="4.5" customHeight="1" thickBot="1">
      <c r="A32" s="410"/>
      <c r="B32" s="410"/>
      <c r="C32" s="410"/>
      <c r="D32" s="410"/>
      <c r="E32" s="410"/>
      <c r="F32" s="410"/>
      <c r="G32" s="410"/>
      <c r="H32" s="410"/>
      <c r="I32" s="410"/>
      <c r="J32" s="410"/>
      <c r="K32" s="410"/>
      <c r="L32" s="410"/>
      <c r="M32" s="410"/>
      <c r="N32" s="410"/>
      <c r="O32" s="410"/>
      <c r="P32" s="410"/>
      <c r="Q32" s="410"/>
      <c r="R32" s="410"/>
      <c r="S32" s="410"/>
      <c r="T32" s="410"/>
      <c r="U32" s="410"/>
      <c r="V32" s="410"/>
      <c r="W32" s="407"/>
      <c r="X32" s="407"/>
      <c r="Y32" s="407"/>
      <c r="Z32" s="407"/>
      <c r="AA32" s="407"/>
      <c r="AB32" s="407"/>
      <c r="AC32" s="407"/>
      <c r="AD32" s="407"/>
      <c r="AE32" s="407"/>
      <c r="AF32" s="407"/>
      <c r="AG32" s="407"/>
      <c r="AH32" s="407"/>
      <c r="AI32" s="407"/>
      <c r="AJ32" s="407"/>
      <c r="AK32" s="407"/>
      <c r="AL32" s="410"/>
      <c r="AM32" s="410"/>
    </row>
    <row r="33" spans="1:38" s="442" customFormat="1" ht="12.75" customHeight="1">
      <c r="A33" s="445" t="s">
        <v>1635</v>
      </c>
      <c r="B33" s="444"/>
      <c r="C33" s="444"/>
      <c r="D33" s="444"/>
      <c r="E33" s="444"/>
      <c r="F33" s="444"/>
      <c r="G33" s="444"/>
      <c r="H33" s="444"/>
      <c r="I33" s="444"/>
      <c r="J33" s="444"/>
      <c r="K33" s="840"/>
      <c r="L33" s="840"/>
      <c r="M33" s="2007" t="s">
        <v>1636</v>
      </c>
      <c r="N33" s="2008"/>
      <c r="O33" s="2008"/>
      <c r="P33" s="2008"/>
      <c r="Q33" s="2008"/>
      <c r="R33" s="2008"/>
      <c r="S33" s="2008"/>
      <c r="T33" s="2008"/>
      <c r="U33" s="2009"/>
      <c r="V33" s="2007" t="s">
        <v>1637</v>
      </c>
      <c r="W33" s="2008"/>
      <c r="X33" s="2008"/>
      <c r="Y33" s="2008"/>
      <c r="Z33" s="2008"/>
      <c r="AA33" s="2008"/>
      <c r="AB33" s="2008"/>
      <c r="AC33" s="2009"/>
      <c r="AD33" s="2007" t="s">
        <v>1638</v>
      </c>
      <c r="AE33" s="2008"/>
      <c r="AF33" s="2008"/>
      <c r="AG33" s="2008"/>
      <c r="AH33" s="2008"/>
      <c r="AI33" s="2008"/>
      <c r="AJ33" s="2008"/>
      <c r="AK33" s="2008"/>
      <c r="AL33" s="2013"/>
    </row>
    <row r="34" spans="1:38" s="399" customFormat="1" ht="19.5" customHeight="1">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7" t="str">
        <f>MID(TEXT('Input data'!$F$34,"dd.mm.yyyy"),7,1)</f>
        <v>1</v>
      </c>
      <c r="H34" s="427" t="str">
        <f>MID(TEXT('Input data'!$F$34,"dd.mm.yyyy"),8,1)</f>
        <v>9</v>
      </c>
      <c r="I34" s="427" t="str">
        <f>MID(TEXT('Input data'!$F$34,"dd.mm.yyyy"),9,1)</f>
        <v>0</v>
      </c>
      <c r="J34" s="427" t="str">
        <f>MID(TEXT('Input data'!$F$34,"dd.mm.yyyy"),10,1)</f>
        <v>0</v>
      </c>
      <c r="K34" s="883"/>
      <c r="L34" s="434"/>
      <c r="M34" s="2010"/>
      <c r="N34" s="2011"/>
      <c r="O34" s="2011"/>
      <c r="P34" s="2011"/>
      <c r="Q34" s="2011"/>
      <c r="R34" s="2011"/>
      <c r="S34" s="2011"/>
      <c r="T34" s="2011"/>
      <c r="U34" s="2012"/>
      <c r="V34" s="2010"/>
      <c r="W34" s="2011"/>
      <c r="X34" s="2011"/>
      <c r="Y34" s="2011"/>
      <c r="Z34" s="2011"/>
      <c r="AA34" s="2011"/>
      <c r="AB34" s="2011"/>
      <c r="AC34" s="2012"/>
      <c r="AD34" s="2010"/>
      <c r="AE34" s="2011"/>
      <c r="AF34" s="2011"/>
      <c r="AG34" s="2011"/>
      <c r="AH34" s="2011"/>
      <c r="AI34" s="2011"/>
      <c r="AJ34" s="2011"/>
      <c r="AK34" s="2011"/>
      <c r="AL34" s="2014"/>
    </row>
    <row r="35" spans="1:38" s="399" customFormat="1" ht="12.75" customHeight="1">
      <c r="A35" s="440"/>
      <c r="B35" s="439"/>
      <c r="C35" s="439"/>
      <c r="D35" s="439"/>
      <c r="E35" s="439"/>
      <c r="F35" s="439"/>
      <c r="G35" s="439"/>
      <c r="H35" s="439"/>
      <c r="I35" s="439"/>
      <c r="J35" s="439"/>
      <c r="K35" s="842"/>
      <c r="L35" s="842"/>
      <c r="M35" s="2010"/>
      <c r="N35" s="2011"/>
      <c r="O35" s="2011"/>
      <c r="P35" s="2011"/>
      <c r="Q35" s="2011"/>
      <c r="R35" s="2011"/>
      <c r="S35" s="2011"/>
      <c r="T35" s="2011"/>
      <c r="U35" s="2012"/>
      <c r="V35" s="2010"/>
      <c r="W35" s="2011"/>
      <c r="X35" s="2011"/>
      <c r="Y35" s="2011"/>
      <c r="Z35" s="2011"/>
      <c r="AA35" s="2011"/>
      <c r="AB35" s="2011"/>
      <c r="AC35" s="2012"/>
      <c r="AD35" s="2010"/>
      <c r="AE35" s="2011"/>
      <c r="AF35" s="2011"/>
      <c r="AG35" s="2011"/>
      <c r="AH35" s="2011"/>
      <c r="AI35" s="2011"/>
      <c r="AJ35" s="2011"/>
      <c r="AK35" s="2011"/>
      <c r="AL35" s="2014"/>
    </row>
    <row r="36" spans="1:38" s="399" customFormat="1">
      <c r="A36" s="411" t="s">
        <v>1639</v>
      </c>
      <c r="B36" s="410"/>
      <c r="C36" s="410"/>
      <c r="D36" s="410"/>
      <c r="E36" s="410"/>
      <c r="F36" s="410"/>
      <c r="G36" s="410"/>
      <c r="H36" s="410"/>
      <c r="I36" s="410"/>
      <c r="J36" s="410"/>
      <c r="K36" s="434"/>
      <c r="L36" s="843"/>
      <c r="M36" s="434"/>
      <c r="N36" s="434"/>
      <c r="O36" s="434"/>
      <c r="P36" s="434"/>
      <c r="Q36" s="434"/>
      <c r="R36" s="434"/>
      <c r="S36" s="434"/>
      <c r="T36" s="410"/>
      <c r="U36" s="432"/>
      <c r="V36" s="433"/>
      <c r="W36" s="433"/>
      <c r="X36" s="433"/>
      <c r="Y36" s="433"/>
      <c r="Z36" s="433"/>
      <c r="AA36" s="407"/>
      <c r="AB36" s="433"/>
      <c r="AC36" s="432"/>
      <c r="AD36" s="431"/>
      <c r="AE36" s="430"/>
      <c r="AF36" s="430"/>
      <c r="AG36" s="430"/>
      <c r="AH36" s="430"/>
      <c r="AI36" s="430"/>
      <c r="AJ36" s="430"/>
      <c r="AK36" s="430"/>
      <c r="AL36" s="429"/>
    </row>
    <row r="37" spans="1:38"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844"/>
      <c r="L37" s="536"/>
      <c r="M37" s="410"/>
      <c r="N37" s="410"/>
      <c r="O37" s="410"/>
      <c r="P37" s="410"/>
      <c r="Q37" s="410"/>
      <c r="R37" s="410"/>
      <c r="S37" s="410"/>
      <c r="T37" s="410"/>
      <c r="U37" s="536"/>
      <c r="V37" s="410"/>
      <c r="W37" s="407"/>
      <c r="X37" s="407"/>
      <c r="Y37" s="407"/>
      <c r="Z37" s="407"/>
      <c r="AA37" s="407"/>
      <c r="AB37" s="407"/>
      <c r="AC37" s="535"/>
      <c r="AD37" s="407"/>
      <c r="AE37" s="407"/>
      <c r="AF37" s="407"/>
      <c r="AG37" s="407"/>
      <c r="AH37" s="407"/>
      <c r="AI37" s="407"/>
      <c r="AJ37" s="407"/>
      <c r="AK37" s="407"/>
      <c r="AL37" s="406"/>
    </row>
    <row r="38" spans="1:38" s="405" customFormat="1" thickBot="1">
      <c r="A38" s="420"/>
      <c r="B38" s="419"/>
      <c r="C38" s="419"/>
      <c r="D38" s="419"/>
      <c r="E38" s="419"/>
      <c r="F38" s="419"/>
      <c r="G38" s="419"/>
      <c r="H38" s="419"/>
      <c r="I38" s="419"/>
      <c r="J38" s="419"/>
      <c r="K38" s="419"/>
      <c r="L38" s="418"/>
      <c r="M38" s="1912">
        <f>'Input data'!F40</f>
        <v>0</v>
      </c>
      <c r="N38" s="1913"/>
      <c r="O38" s="1913"/>
      <c r="P38" s="1913"/>
      <c r="Q38" s="1913"/>
      <c r="R38" s="1913"/>
      <c r="S38" s="1913"/>
      <c r="T38" s="1913"/>
      <c r="U38" s="1914"/>
      <c r="V38" s="1912" t="e">
        <f>'Input data'!#REF!</f>
        <v>#REF!</v>
      </c>
      <c r="W38" s="1913"/>
      <c r="X38" s="1913"/>
      <c r="Y38" s="1913"/>
      <c r="Z38" s="1913"/>
      <c r="AA38" s="1913"/>
      <c r="AB38" s="1913"/>
      <c r="AC38" s="1914"/>
      <c r="AD38" s="1915" t="e">
        <f>'Input data'!#REF!</f>
        <v>#REF!</v>
      </c>
      <c r="AE38" s="1913"/>
      <c r="AF38" s="1913"/>
      <c r="AG38" s="1913"/>
      <c r="AH38" s="1913"/>
      <c r="AI38" s="1913"/>
      <c r="AJ38" s="1913"/>
      <c r="AK38" s="1913"/>
      <c r="AL38" s="1916"/>
    </row>
    <row r="39" spans="1:38" s="405" customFormat="1">
      <c r="A39" s="408"/>
      <c r="B39" s="408"/>
      <c r="C39" s="408"/>
      <c r="D39" s="408"/>
      <c r="E39" s="408"/>
      <c r="F39" s="408"/>
      <c r="G39" s="408"/>
      <c r="H39" s="408"/>
      <c r="I39" s="408"/>
      <c r="J39" s="408"/>
      <c r="K39" s="408"/>
      <c r="L39" s="408"/>
      <c r="M39" s="884"/>
      <c r="N39" s="884"/>
      <c r="O39" s="884"/>
      <c r="P39" s="884"/>
      <c r="Q39" s="884"/>
      <c r="R39" s="884"/>
      <c r="S39" s="884"/>
      <c r="T39" s="884"/>
      <c r="U39" s="884"/>
      <c r="V39" s="408"/>
      <c r="W39" s="407"/>
      <c r="X39" s="407"/>
      <c r="Y39" s="407"/>
      <c r="Z39" s="407"/>
      <c r="AA39" s="407"/>
      <c r="AB39" s="407"/>
      <c r="AC39" s="407"/>
      <c r="AD39" s="408"/>
      <c r="AE39" s="408"/>
      <c r="AF39" s="408"/>
      <c r="AG39" s="408"/>
      <c r="AH39" s="408"/>
      <c r="AI39" s="408"/>
      <c r="AJ39" s="408"/>
      <c r="AK39" s="408"/>
      <c r="AL39" s="408"/>
    </row>
    <row r="40" spans="1:38" s="405" customFormat="1">
      <c r="A40" s="408"/>
      <c r="B40" s="408"/>
      <c r="C40" s="408"/>
      <c r="D40" s="408"/>
      <c r="E40" s="408"/>
      <c r="F40" s="408"/>
      <c r="G40" s="408"/>
      <c r="H40" s="408"/>
      <c r="I40" s="408"/>
      <c r="J40" s="408"/>
      <c r="K40" s="408"/>
      <c r="L40" s="408"/>
      <c r="M40" s="884"/>
      <c r="N40" s="884"/>
      <c r="O40" s="884"/>
      <c r="P40" s="884"/>
      <c r="Q40" s="884"/>
      <c r="R40" s="884"/>
      <c r="S40" s="884"/>
      <c r="T40" s="884"/>
      <c r="U40" s="884"/>
      <c r="V40" s="408"/>
      <c r="W40" s="407"/>
      <c r="X40" s="407"/>
      <c r="Y40" s="407"/>
      <c r="Z40" s="407"/>
      <c r="AA40" s="407"/>
      <c r="AB40" s="407"/>
      <c r="AC40" s="407"/>
      <c r="AD40" s="408"/>
      <c r="AE40" s="408"/>
      <c r="AF40" s="408"/>
      <c r="AG40" s="408"/>
      <c r="AH40" s="408"/>
      <c r="AI40" s="408"/>
      <c r="AJ40" s="408"/>
      <c r="AK40" s="408"/>
      <c r="AL40" s="408"/>
    </row>
    <row r="41" spans="1:38" s="405" customFormat="1">
      <c r="W41" s="400"/>
      <c r="X41" s="400"/>
      <c r="Y41" s="400"/>
      <c r="Z41" s="400"/>
      <c r="AA41" s="400"/>
      <c r="AB41" s="400"/>
      <c r="AC41" s="400"/>
      <c r="AD41" s="400"/>
      <c r="AE41" s="400"/>
      <c r="AF41" s="400"/>
      <c r="AG41" s="400"/>
      <c r="AH41" s="400"/>
      <c r="AI41" s="400"/>
      <c r="AJ41" s="400"/>
      <c r="AK41" s="400"/>
    </row>
    <row r="42" spans="1:38" ht="13.5" thickBot="1">
      <c r="W42" s="400"/>
      <c r="X42" s="400"/>
      <c r="Y42" s="400"/>
      <c r="Z42" s="400"/>
      <c r="AA42" s="400"/>
      <c r="AB42" s="400"/>
      <c r="AC42" s="400"/>
      <c r="AD42" s="400"/>
      <c r="AE42" s="400"/>
      <c r="AF42" s="400"/>
      <c r="AG42" s="400"/>
      <c r="AH42" s="400"/>
      <c r="AI42" s="400"/>
      <c r="AJ42" s="400"/>
      <c r="AK42" s="400"/>
    </row>
    <row r="43" spans="1:38" s="405" customFormat="1">
      <c r="B43" s="417" t="s">
        <v>1640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c r="B45" s="413"/>
      <c r="C45" s="833"/>
      <c r="D45" s="833"/>
      <c r="E45" s="833"/>
      <c r="F45" s="833"/>
      <c r="G45" s="833"/>
      <c r="H45" s="833"/>
      <c r="I45" s="833"/>
      <c r="J45" s="833"/>
      <c r="K45" s="833"/>
      <c r="L45" s="833"/>
      <c r="M45" s="833"/>
      <c r="N45" s="833"/>
      <c r="O45" s="833"/>
      <c r="P45" s="833"/>
      <c r="Q45" s="833"/>
      <c r="R45" s="833"/>
      <c r="S45" s="833"/>
      <c r="T45" s="833"/>
      <c r="U45" s="833"/>
      <c r="V45" s="833"/>
      <c r="W45" s="407"/>
      <c r="X45" s="407"/>
      <c r="Y45" s="407"/>
      <c r="Z45" s="407"/>
      <c r="AA45" s="407"/>
      <c r="AB45" s="407"/>
      <c r="AC45" s="407"/>
      <c r="AD45" s="407"/>
      <c r="AE45" s="407"/>
      <c r="AF45" s="407"/>
      <c r="AG45" s="407"/>
      <c r="AH45" s="407"/>
      <c r="AI45" s="407"/>
      <c r="AJ45" s="406"/>
      <c r="AK45" s="400"/>
    </row>
    <row r="46" spans="1:38"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c r="B53" s="404"/>
      <c r="C53" s="403"/>
      <c r="D53" s="403"/>
      <c r="E53" s="403"/>
      <c r="F53" s="403"/>
      <c r="G53" s="403" t="s">
        <v>1641</v>
      </c>
      <c r="H53" s="403"/>
      <c r="I53" s="403"/>
      <c r="J53" s="403"/>
      <c r="K53" s="403"/>
      <c r="L53" s="403"/>
      <c r="M53" s="403"/>
      <c r="N53" s="403"/>
      <c r="O53" s="403"/>
      <c r="P53" s="403"/>
      <c r="Q53" s="403"/>
      <c r="R53" s="403"/>
      <c r="S53" s="403"/>
      <c r="T53" s="403"/>
      <c r="U53" s="403" t="s">
        <v>1642</v>
      </c>
      <c r="V53" s="403"/>
      <c r="W53" s="402"/>
      <c r="X53" s="402"/>
      <c r="Y53" s="402"/>
      <c r="Z53" s="402"/>
      <c r="AA53" s="402"/>
      <c r="AB53" s="402"/>
      <c r="AC53" s="402"/>
      <c r="AD53" s="402"/>
      <c r="AE53" s="402"/>
      <c r="AF53" s="402"/>
      <c r="AG53" s="402"/>
      <c r="AH53" s="402"/>
      <c r="AI53" s="402"/>
      <c r="AJ53" s="401"/>
      <c r="AK53" s="400"/>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cols>
    <col min="1" max="1" width="5.5703125" style="1222" customWidth="1"/>
    <col min="2" max="2" width="16.85546875" style="1222" customWidth="1"/>
    <col min="3" max="3" width="0.85546875" style="1222" customWidth="1"/>
    <col min="4" max="4" width="6.28515625" style="1222" customWidth="1"/>
    <col min="5" max="5" width="3.5703125" style="1222" customWidth="1"/>
    <col min="6" max="6" width="12.42578125" style="1222" customWidth="1"/>
    <col min="7" max="7" width="12.140625" style="1222" customWidth="1"/>
    <col min="8" max="8" width="0.85546875" style="1222" customWidth="1"/>
    <col min="9" max="9" width="14.7109375" style="1222" customWidth="1"/>
    <col min="10" max="10" width="3.5703125" style="1222" customWidth="1"/>
    <col min="11" max="11" width="10.5703125" style="1222" customWidth="1"/>
    <col min="12" max="12" width="14.42578125" style="1222" customWidth="1"/>
    <col min="13" max="16384" width="9.140625" style="1222"/>
  </cols>
  <sheetData>
    <row r="1" spans="1:15" ht="15" customHeight="1">
      <c r="A1" s="1221"/>
      <c r="B1" s="510"/>
      <c r="C1" s="453"/>
      <c r="G1" s="1223"/>
      <c r="H1" s="1223"/>
      <c r="I1" s="1223"/>
      <c r="J1" s="1223"/>
      <c r="K1" s="1223"/>
    </row>
    <row r="2" spans="1:15" ht="21.75" customHeight="1">
      <c r="A2" s="1221"/>
      <c r="B2" s="1209" t="s">
        <v>3025</v>
      </c>
      <c r="C2" s="1212"/>
      <c r="D2" s="533" t="s">
        <v>1643</v>
      </c>
      <c r="E2" s="1452" t="str">
        <f>"  "&amp;'SK Cover sheet'!A11&amp;"  "&amp;'SK Cover sheet'!B11&amp;"  "&amp;'SK Cover sheet'!C11&amp;"  "&amp;'SK Cover sheet'!D11&amp;"  "&amp;'SK Cover sheet'!E11&amp;"  "&amp;'SK Cover sheet'!F11&amp;"  "&amp;'SK Cover sheet'!G11&amp;"  "&amp;'SK Cover sheet'!H11&amp;"  "&amp;'SK Cover sheet'!I11&amp;"  "&amp;'SK Cover sheet'!J11</f>
        <v xml:space="preserve">  2  0  2  0  1  2  5  7  7  8</v>
      </c>
      <c r="F2" s="531"/>
      <c r="G2" s="530"/>
      <c r="H2" s="1248"/>
      <c r="I2" s="1256" t="s">
        <v>3010</v>
      </c>
      <c r="J2" s="1253" t="str">
        <f>"  "&amp;'SK Cover sheet'!A13&amp;"  "&amp;'SK Cover sheet'!B13&amp;"  "&amp;'SK Cover sheet'!C13&amp;"  "&amp;'SK Cover sheet'!D13&amp;"  "&amp;'SK Cover sheet'!E13&amp;"  "&amp;'SK Cover sheet'!F13&amp;"  "&amp;'SK Cover sheet'!G13&amp;"  "&amp;'SK Cover sheet'!H13&amp;" "</f>
        <v xml:space="preserve">  3  6  3  7  1  4  5  8 </v>
      </c>
      <c r="K2" s="1254"/>
      <c r="L2" s="1255"/>
    </row>
    <row r="3" spans="1:15" ht="2.25" customHeight="1" thickBot="1">
      <c r="A3" s="1221"/>
      <c r="C3" s="1223"/>
    </row>
    <row r="4" spans="1:15" s="1224" customFormat="1" ht="11.25" customHeight="1">
      <c r="A4" s="2066" t="s">
        <v>1644</v>
      </c>
      <c r="B4" s="2068" t="s">
        <v>1645</v>
      </c>
      <c r="C4" s="1419"/>
      <c r="D4" s="2570" t="s">
        <v>1646</v>
      </c>
      <c r="E4" s="1539" t="s">
        <v>1647</v>
      </c>
      <c r="F4" s="1540"/>
      <c r="G4" s="1540"/>
      <c r="H4" s="1540"/>
      <c r="I4" s="1540"/>
      <c r="J4" s="1541"/>
      <c r="K4" s="1931" t="s">
        <v>1625</v>
      </c>
      <c r="L4" s="1932"/>
    </row>
    <row r="5" spans="1:15" s="1224" customFormat="1" ht="11.25" customHeight="1">
      <c r="A5" s="2067"/>
      <c r="B5" s="2069"/>
      <c r="C5" s="1360"/>
      <c r="D5" s="1964"/>
      <c r="E5" s="1628">
        <v>1</v>
      </c>
      <c r="F5" s="1924" t="s">
        <v>1648</v>
      </c>
      <c r="G5" s="1941"/>
      <c r="H5" s="1451"/>
      <c r="I5" s="2552" t="s">
        <v>1178</v>
      </c>
      <c r="J5" s="2553"/>
      <c r="K5" s="1926"/>
      <c r="L5" s="1933"/>
    </row>
    <row r="6" spans="1:15" s="1224" customFormat="1" ht="12" customHeight="1">
      <c r="A6" s="1989"/>
      <c r="B6" s="1988"/>
      <c r="C6" s="1420"/>
      <c r="D6" s="1966"/>
      <c r="E6" s="1628"/>
      <c r="F6" s="1924" t="s">
        <v>1649</v>
      </c>
      <c r="G6" s="1941"/>
      <c r="H6" s="1451"/>
      <c r="I6" s="2554"/>
      <c r="J6" s="2555"/>
      <c r="K6" s="1924" t="s">
        <v>1176</v>
      </c>
      <c r="L6" s="1925"/>
    </row>
    <row r="7" spans="1:15" s="1226" customFormat="1" ht="27.95" customHeight="1">
      <c r="A7" s="1662"/>
      <c r="B7" s="1604" t="s">
        <v>3026</v>
      </c>
      <c r="C7" s="1434"/>
      <c r="D7" s="1579" t="s">
        <v>522</v>
      </c>
      <c r="E7" s="1587">
        <f>BS!D10</f>
        <v>0</v>
      </c>
      <c r="F7" s="1587"/>
      <c r="G7" s="1588"/>
      <c r="H7" s="1427"/>
      <c r="I7" s="1589">
        <f>E7-E8</f>
        <v>0</v>
      </c>
      <c r="J7" s="1589"/>
      <c r="K7" s="1590"/>
      <c r="L7" s="1225"/>
    </row>
    <row r="8" spans="1:15" s="1226" customFormat="1" ht="27.95" customHeight="1">
      <c r="A8" s="1662"/>
      <c r="B8" s="1604"/>
      <c r="C8" s="1435"/>
      <c r="D8" s="1586"/>
      <c r="E8" s="1587">
        <f>BS!E10</f>
        <v>0</v>
      </c>
      <c r="F8" s="1587"/>
      <c r="G8" s="1588"/>
      <c r="H8" s="1427"/>
      <c r="I8" s="1427"/>
      <c r="J8" s="1588">
        <f>BS!G10</f>
        <v>0</v>
      </c>
      <c r="K8" s="1589"/>
      <c r="L8" s="1594"/>
      <c r="O8" s="1226" t="s">
        <v>1093</v>
      </c>
    </row>
    <row r="9" spans="1:15" s="1226" customFormat="1" ht="27.95" customHeight="1">
      <c r="A9" s="1662" t="s">
        <v>523</v>
      </c>
      <c r="B9" s="2556" t="s">
        <v>1651</v>
      </c>
      <c r="C9" s="1434"/>
      <c r="D9" s="1579" t="s">
        <v>525</v>
      </c>
      <c r="E9" s="1587">
        <f>BS!D11</f>
        <v>0</v>
      </c>
      <c r="F9" s="1587"/>
      <c r="G9" s="1588"/>
      <c r="H9" s="1427"/>
      <c r="I9" s="1589">
        <f>E9-E10</f>
        <v>0</v>
      </c>
      <c r="J9" s="1589"/>
      <c r="K9" s="1590"/>
      <c r="L9" s="1225"/>
    </row>
    <row r="10" spans="1:15" s="1226" customFormat="1" ht="27.95" customHeight="1">
      <c r="A10" s="1662"/>
      <c r="B10" s="1999"/>
      <c r="C10" s="1435"/>
      <c r="D10" s="1586"/>
      <c r="E10" s="1587">
        <f>BS!E11</f>
        <v>0</v>
      </c>
      <c r="F10" s="1587"/>
      <c r="G10" s="1588"/>
      <c r="H10" s="1427"/>
      <c r="I10" s="1427"/>
      <c r="J10" s="1588">
        <f>BS!G11</f>
        <v>0</v>
      </c>
      <c r="K10" s="1589"/>
      <c r="L10" s="1594"/>
    </row>
    <row r="11" spans="1:15" s="1226" customFormat="1" ht="27.95" customHeight="1">
      <c r="A11" s="1660" t="s">
        <v>526</v>
      </c>
      <c r="B11" s="2556" t="s">
        <v>1652</v>
      </c>
      <c r="C11" s="1257"/>
      <c r="D11" s="1579" t="s">
        <v>528</v>
      </c>
      <c r="E11" s="1587">
        <f>BS!D12</f>
        <v>0</v>
      </c>
      <c r="F11" s="1587"/>
      <c r="G11" s="1588"/>
      <c r="H11" s="1427"/>
      <c r="I11" s="1589">
        <f>E11-E12</f>
        <v>0</v>
      </c>
      <c r="J11" s="1589"/>
      <c r="K11" s="1590"/>
      <c r="L11" s="1225"/>
    </row>
    <row r="12" spans="1:15" s="1226" customFormat="1" ht="27.95" customHeight="1">
      <c r="A12" s="1661"/>
      <c r="B12" s="1999"/>
      <c r="C12" s="1258"/>
      <c r="D12" s="1586"/>
      <c r="E12" s="1587">
        <f>BS!E12</f>
        <v>0</v>
      </c>
      <c r="F12" s="1587"/>
      <c r="G12" s="1588"/>
      <c r="H12" s="1427"/>
      <c r="I12" s="1427"/>
      <c r="J12" s="1588">
        <f>BS!G12</f>
        <v>0</v>
      </c>
      <c r="K12" s="1589"/>
      <c r="L12" s="1594"/>
    </row>
    <row r="13" spans="1:15" s="1224" customFormat="1" ht="27.95" customHeight="1">
      <c r="A13" s="1656" t="s">
        <v>529</v>
      </c>
      <c r="B13" s="2093" t="s">
        <v>1653</v>
      </c>
      <c r="C13" s="1431"/>
      <c r="D13" s="1640" t="s">
        <v>531</v>
      </c>
      <c r="E13" s="1581">
        <f>BS!D13</f>
        <v>0</v>
      </c>
      <c r="F13" s="1581"/>
      <c r="G13" s="1554"/>
      <c r="H13" s="1417"/>
      <c r="I13" s="1582">
        <f>E13-E14</f>
        <v>0</v>
      </c>
      <c r="J13" s="1582"/>
      <c r="K13" s="1555"/>
      <c r="L13" s="1228"/>
    </row>
    <row r="14" spans="1:15" s="1224" customFormat="1" ht="27.95" customHeight="1">
      <c r="A14" s="1657"/>
      <c r="B14" s="2002"/>
      <c r="C14" s="1432"/>
      <c r="D14" s="1644"/>
      <c r="E14" s="1581">
        <f>BS!E13</f>
        <v>0</v>
      </c>
      <c r="F14" s="1581"/>
      <c r="G14" s="1554"/>
      <c r="H14" s="1417"/>
      <c r="I14" s="1417"/>
      <c r="J14" s="1554">
        <f>BS!G13</f>
        <v>0</v>
      </c>
      <c r="K14" s="1582"/>
      <c r="L14" s="1556"/>
    </row>
    <row r="15" spans="1:15" s="1224" customFormat="1" ht="27.95" customHeight="1">
      <c r="A15" s="1655" t="s">
        <v>532</v>
      </c>
      <c r="B15" s="2093" t="s">
        <v>1654</v>
      </c>
      <c r="C15" s="1431"/>
      <c r="D15" s="1640" t="s">
        <v>534</v>
      </c>
      <c r="E15" s="1581">
        <f>BS!D14</f>
        <v>0</v>
      </c>
      <c r="F15" s="1581"/>
      <c r="G15" s="1554"/>
      <c r="H15" s="1417"/>
      <c r="I15" s="1582">
        <f>E15-E16</f>
        <v>0</v>
      </c>
      <c r="J15" s="1582"/>
      <c r="K15" s="1555"/>
      <c r="L15" s="1228"/>
    </row>
    <row r="16" spans="1:15" s="1224" customFormat="1" ht="27.95" customHeight="1">
      <c r="A16" s="1651"/>
      <c r="B16" s="2002"/>
      <c r="C16" s="1432"/>
      <c r="D16" s="1644"/>
      <c r="E16" s="1581">
        <f>BS!E14</f>
        <v>0</v>
      </c>
      <c r="F16" s="1581"/>
      <c r="G16" s="1554"/>
      <c r="H16" s="1417"/>
      <c r="I16" s="1417"/>
      <c r="J16" s="1554">
        <f>BS!G14</f>
        <v>0</v>
      </c>
      <c r="K16" s="1582"/>
      <c r="L16" s="1556"/>
    </row>
    <row r="17" spans="1:12" s="1224" customFormat="1" ht="27.95" customHeight="1">
      <c r="A17" s="1655" t="s">
        <v>535</v>
      </c>
      <c r="B17" s="2093" t="s">
        <v>1655</v>
      </c>
      <c r="C17" s="1431"/>
      <c r="D17" s="1640" t="s">
        <v>537</v>
      </c>
      <c r="E17" s="1581">
        <f>BS!D15</f>
        <v>0</v>
      </c>
      <c r="F17" s="1581"/>
      <c r="G17" s="1554"/>
      <c r="H17" s="1417"/>
      <c r="I17" s="1582">
        <f>E17-E18</f>
        <v>0</v>
      </c>
      <c r="J17" s="1582"/>
      <c r="K17" s="1555"/>
      <c r="L17" s="1228"/>
    </row>
    <row r="18" spans="1:12" s="1224" customFormat="1" ht="27.95" customHeight="1">
      <c r="A18" s="1651"/>
      <c r="B18" s="2002"/>
      <c r="C18" s="1432"/>
      <c r="D18" s="1644"/>
      <c r="E18" s="1581">
        <f>BS!E15</f>
        <v>0</v>
      </c>
      <c r="F18" s="1581"/>
      <c r="G18" s="1554"/>
      <c r="H18" s="1417"/>
      <c r="I18" s="1417"/>
      <c r="J18" s="1554">
        <f>BS!G15</f>
        <v>0</v>
      </c>
      <c r="K18" s="1582"/>
      <c r="L18" s="1556"/>
    </row>
    <row r="19" spans="1:12" s="1224" customFormat="1" ht="27.95" customHeight="1">
      <c r="A19" s="1655" t="s">
        <v>538</v>
      </c>
      <c r="B19" s="2093" t="s">
        <v>1656</v>
      </c>
      <c r="C19" s="1431"/>
      <c r="D19" s="1640" t="s">
        <v>540</v>
      </c>
      <c r="E19" s="1581">
        <f>BS!D16</f>
        <v>0</v>
      </c>
      <c r="F19" s="1581"/>
      <c r="G19" s="1554"/>
      <c r="H19" s="1417"/>
      <c r="I19" s="1582">
        <f>E19-E20</f>
        <v>0</v>
      </c>
      <c r="J19" s="1582"/>
      <c r="K19" s="1555"/>
      <c r="L19" s="1228"/>
    </row>
    <row r="20" spans="1:12" s="1224" customFormat="1" ht="27.95" customHeight="1">
      <c r="A20" s="1651"/>
      <c r="B20" s="2002"/>
      <c r="C20" s="1432"/>
      <c r="D20" s="1644"/>
      <c r="E20" s="1581">
        <f>BS!E16</f>
        <v>0</v>
      </c>
      <c r="F20" s="1581"/>
      <c r="G20" s="1554"/>
      <c r="H20" s="1417"/>
      <c r="I20" s="1417"/>
      <c r="J20" s="1554">
        <f>BS!G16</f>
        <v>0</v>
      </c>
      <c r="K20" s="1582"/>
      <c r="L20" s="1556"/>
    </row>
    <row r="21" spans="1:12" s="1224" customFormat="1" ht="27.95" customHeight="1">
      <c r="A21" s="1655" t="s">
        <v>541</v>
      </c>
      <c r="B21" s="2093" t="s">
        <v>1657</v>
      </c>
      <c r="C21" s="1431"/>
      <c r="D21" s="1640" t="s">
        <v>543</v>
      </c>
      <c r="E21" s="1581">
        <f>BS!D17</f>
        <v>0</v>
      </c>
      <c r="F21" s="1581"/>
      <c r="G21" s="1554"/>
      <c r="H21" s="1417"/>
      <c r="I21" s="1582">
        <f>E21-E22</f>
        <v>0</v>
      </c>
      <c r="J21" s="1582"/>
      <c r="K21" s="1555"/>
      <c r="L21" s="1228"/>
    </row>
    <row r="22" spans="1:12" s="1224" customFormat="1" ht="27.95" customHeight="1">
      <c r="A22" s="1651"/>
      <c r="B22" s="2002"/>
      <c r="C22" s="1432"/>
      <c r="D22" s="1644"/>
      <c r="E22" s="1581">
        <f>BS!E17</f>
        <v>0</v>
      </c>
      <c r="F22" s="1581"/>
      <c r="G22" s="1554"/>
      <c r="H22" s="1417"/>
      <c r="I22" s="1417"/>
      <c r="J22" s="1554">
        <f>BS!G17</f>
        <v>0</v>
      </c>
      <c r="K22" s="1582"/>
      <c r="L22" s="1556"/>
    </row>
    <row r="23" spans="1:12" s="1224" customFormat="1" ht="27.95" customHeight="1">
      <c r="A23" s="1655" t="s">
        <v>544</v>
      </c>
      <c r="B23" s="2093" t="s">
        <v>1658</v>
      </c>
      <c r="C23" s="1431"/>
      <c r="D23" s="1640" t="s">
        <v>546</v>
      </c>
      <c r="E23" s="1581">
        <f>BS!D18</f>
        <v>0</v>
      </c>
      <c r="F23" s="1581"/>
      <c r="G23" s="1554"/>
      <c r="H23" s="1417"/>
      <c r="I23" s="1582">
        <f>E23-E24</f>
        <v>0</v>
      </c>
      <c r="J23" s="1582"/>
      <c r="K23" s="1555"/>
      <c r="L23" s="1228"/>
    </row>
    <row r="24" spans="1:12" s="1224" customFormat="1" ht="27.95" customHeight="1">
      <c r="A24" s="1651"/>
      <c r="B24" s="2002"/>
      <c r="C24" s="1432"/>
      <c r="D24" s="1644"/>
      <c r="E24" s="1581">
        <f>BS!E18</f>
        <v>0</v>
      </c>
      <c r="F24" s="1581"/>
      <c r="G24" s="1554"/>
      <c r="H24" s="1417"/>
      <c r="I24" s="1417"/>
      <c r="J24" s="1554">
        <f>BS!G18</f>
        <v>0</v>
      </c>
      <c r="K24" s="1582"/>
      <c r="L24" s="1556"/>
    </row>
    <row r="25" spans="1:12" s="1224" customFormat="1" ht="27.95" customHeight="1">
      <c r="A25" s="1655" t="s">
        <v>547</v>
      </c>
      <c r="B25" s="2093" t="s">
        <v>1659</v>
      </c>
      <c r="C25" s="1431"/>
      <c r="D25" s="1640" t="s">
        <v>549</v>
      </c>
      <c r="E25" s="1581">
        <f>BS!D19</f>
        <v>0</v>
      </c>
      <c r="F25" s="1581"/>
      <c r="G25" s="1554"/>
      <c r="H25" s="1417"/>
      <c r="I25" s="1582">
        <f>E25-E26</f>
        <v>0</v>
      </c>
      <c r="J25" s="1582"/>
      <c r="K25" s="1555"/>
      <c r="L25" s="1228"/>
    </row>
    <row r="26" spans="1:12" s="1224" customFormat="1" ht="27.95" customHeight="1">
      <c r="A26" s="1651"/>
      <c r="B26" s="2002"/>
      <c r="C26" s="1432"/>
      <c r="D26" s="1644"/>
      <c r="E26" s="1581">
        <f>BS!E19</f>
        <v>0</v>
      </c>
      <c r="F26" s="1581"/>
      <c r="G26" s="1554"/>
      <c r="H26" s="1417"/>
      <c r="I26" s="1417"/>
      <c r="J26" s="1554">
        <f>BS!G19</f>
        <v>0</v>
      </c>
      <c r="K26" s="1582"/>
      <c r="L26" s="1556"/>
    </row>
    <row r="27" spans="1:12" s="1226" customFormat="1" ht="27.95" customHeight="1">
      <c r="A27" s="1658" t="s">
        <v>550</v>
      </c>
      <c r="B27" s="2551" t="s">
        <v>1660</v>
      </c>
      <c r="C27" s="1434"/>
      <c r="D27" s="1579" t="s">
        <v>552</v>
      </c>
      <c r="E27" s="1587">
        <f>BS!D20</f>
        <v>0</v>
      </c>
      <c r="F27" s="1587"/>
      <c r="G27" s="1588"/>
      <c r="H27" s="1427"/>
      <c r="I27" s="1589">
        <f>E27-E28</f>
        <v>0</v>
      </c>
      <c r="J27" s="1589"/>
      <c r="K27" s="1590"/>
      <c r="L27" s="1225"/>
    </row>
    <row r="28" spans="1:12" s="1226" customFormat="1" ht="27.95" customHeight="1">
      <c r="A28" s="1659"/>
      <c r="B28" s="2075"/>
      <c r="C28" s="1435"/>
      <c r="D28" s="1586"/>
      <c r="E28" s="1587">
        <f>BS!E20</f>
        <v>0</v>
      </c>
      <c r="F28" s="1587"/>
      <c r="G28" s="1588"/>
      <c r="H28" s="1427"/>
      <c r="I28" s="1427"/>
      <c r="J28" s="1588">
        <f>BS!G20</f>
        <v>0</v>
      </c>
      <c r="K28" s="1589"/>
      <c r="L28" s="1594"/>
    </row>
    <row r="29" spans="1:12" s="1224" customFormat="1" ht="27.95" customHeight="1">
      <c r="A29" s="1656" t="s">
        <v>553</v>
      </c>
      <c r="B29" s="2093" t="s">
        <v>1661</v>
      </c>
      <c r="C29" s="1431"/>
      <c r="D29" s="1640" t="s">
        <v>555</v>
      </c>
      <c r="E29" s="1581">
        <f>BS!D21</f>
        <v>0</v>
      </c>
      <c r="F29" s="1581"/>
      <c r="G29" s="1554"/>
      <c r="H29" s="1417"/>
      <c r="I29" s="1582">
        <f>E29-E30</f>
        <v>0</v>
      </c>
      <c r="J29" s="1582"/>
      <c r="K29" s="1555"/>
      <c r="L29" s="1228"/>
    </row>
    <row r="30" spans="1:12" s="1224" customFormat="1" ht="27.95" customHeight="1">
      <c r="A30" s="1657"/>
      <c r="B30" s="2002"/>
      <c r="C30" s="1432"/>
      <c r="D30" s="1644"/>
      <c r="E30" s="1581">
        <f>BS!E21</f>
        <v>0</v>
      </c>
      <c r="F30" s="1581"/>
      <c r="G30" s="1554"/>
      <c r="H30" s="1417"/>
      <c r="I30" s="1417"/>
      <c r="J30" s="1554">
        <f>BS!G21</f>
        <v>0</v>
      </c>
      <c r="K30" s="1582"/>
      <c r="L30" s="1556"/>
    </row>
    <row r="31" spans="1:12" s="1224" customFormat="1" ht="27.95" customHeight="1">
      <c r="A31" s="1655" t="s">
        <v>532</v>
      </c>
      <c r="B31" s="2093" t="s">
        <v>1662</v>
      </c>
      <c r="C31" s="1431"/>
      <c r="D31" s="1640" t="s">
        <v>557</v>
      </c>
      <c r="E31" s="1581">
        <f>BS!D22</f>
        <v>0</v>
      </c>
      <c r="F31" s="1581"/>
      <c r="G31" s="1554"/>
      <c r="H31" s="1417"/>
      <c r="I31" s="1582">
        <f>E31-E32</f>
        <v>0</v>
      </c>
      <c r="J31" s="1582"/>
      <c r="K31" s="1555"/>
      <c r="L31" s="1228"/>
    </row>
    <row r="32" spans="1:12" s="1224" customFormat="1" ht="27.95" customHeight="1">
      <c r="A32" s="1651"/>
      <c r="B32" s="2002"/>
      <c r="C32" s="1432"/>
      <c r="D32" s="1644"/>
      <c r="E32" s="1581">
        <f>BS!E22</f>
        <v>0</v>
      </c>
      <c r="F32" s="1581"/>
      <c r="G32" s="1554"/>
      <c r="H32" s="1417"/>
      <c r="I32" s="1417"/>
      <c r="J32" s="1554">
        <f>BS!G22</f>
        <v>0</v>
      </c>
      <c r="K32" s="1582"/>
      <c r="L32" s="1556"/>
    </row>
    <row r="33" spans="1:12" ht="27.95" customHeight="1">
      <c r="A33" s="1651" t="s">
        <v>535</v>
      </c>
      <c r="B33" s="2093" t="s">
        <v>1663</v>
      </c>
      <c r="C33" s="1431"/>
      <c r="D33" s="1640" t="s">
        <v>559</v>
      </c>
      <c r="E33" s="1581">
        <f>BS!D23</f>
        <v>0</v>
      </c>
      <c r="F33" s="1581"/>
      <c r="G33" s="1554"/>
      <c r="H33" s="1417"/>
      <c r="I33" s="1582">
        <f>E33-E34</f>
        <v>0</v>
      </c>
      <c r="J33" s="1582"/>
      <c r="K33" s="1555"/>
      <c r="L33" s="1228"/>
    </row>
    <row r="34" spans="1:12" ht="27.95" customHeight="1" thickBot="1">
      <c r="A34" s="1618"/>
      <c r="B34" s="2580"/>
      <c r="C34" s="1440"/>
      <c r="D34" s="1641"/>
      <c r="E34" s="1583">
        <f>BS!E23</f>
        <v>0</v>
      </c>
      <c r="F34" s="1583"/>
      <c r="G34" s="1548"/>
      <c r="H34" s="1416"/>
      <c r="I34" s="1416"/>
      <c r="J34" s="1548">
        <f>BS!G23</f>
        <v>0</v>
      </c>
      <c r="K34" s="1584"/>
      <c r="L34" s="1550"/>
    </row>
    <row r="35" spans="1:12" ht="11.25" customHeight="1">
      <c r="A35" s="2066" t="s">
        <v>1644</v>
      </c>
      <c r="B35" s="2068" t="s">
        <v>1645</v>
      </c>
      <c r="C35" s="1419"/>
      <c r="D35" s="2570" t="s">
        <v>1646</v>
      </c>
      <c r="E35" s="1539" t="s">
        <v>1647</v>
      </c>
      <c r="F35" s="1540"/>
      <c r="G35" s="1540"/>
      <c r="H35" s="1540"/>
      <c r="I35" s="1540"/>
      <c r="J35" s="1541"/>
      <c r="K35" s="1931" t="s">
        <v>1625</v>
      </c>
      <c r="L35" s="1932"/>
    </row>
    <row r="36" spans="1:12" ht="11.25" customHeight="1">
      <c r="A36" s="2067"/>
      <c r="B36" s="2069"/>
      <c r="C36" s="1360"/>
      <c r="D36" s="1964"/>
      <c r="E36" s="1628">
        <v>1</v>
      </c>
      <c r="F36" s="1924" t="s">
        <v>1648</v>
      </c>
      <c r="G36" s="1941"/>
      <c r="H36" s="1451"/>
      <c r="I36" s="2552" t="s">
        <v>1178</v>
      </c>
      <c r="J36" s="2553"/>
      <c r="K36" s="1926"/>
      <c r="L36" s="1933"/>
    </row>
    <row r="37" spans="1:12" ht="12" customHeight="1">
      <c r="A37" s="1989"/>
      <c r="B37" s="1988"/>
      <c r="C37" s="1420"/>
      <c r="D37" s="1966"/>
      <c r="E37" s="1628"/>
      <c r="F37" s="1924" t="s">
        <v>1649</v>
      </c>
      <c r="G37" s="1941"/>
      <c r="H37" s="1451"/>
      <c r="I37" s="2554"/>
      <c r="J37" s="2555"/>
      <c r="K37" s="1924" t="s">
        <v>1176</v>
      </c>
      <c r="L37" s="1925"/>
    </row>
    <row r="38" spans="1:12" ht="27.95" customHeight="1">
      <c r="A38" s="1606" t="s">
        <v>538</v>
      </c>
      <c r="B38" s="2093" t="s">
        <v>1664</v>
      </c>
      <c r="C38" s="1431"/>
      <c r="D38" s="1640" t="s">
        <v>561</v>
      </c>
      <c r="E38" s="1581">
        <f>BS!D24</f>
        <v>0</v>
      </c>
      <c r="F38" s="1581"/>
      <c r="G38" s="1554"/>
      <c r="H38" s="1437"/>
      <c r="I38" s="1554">
        <f>E38-E39</f>
        <v>0</v>
      </c>
      <c r="J38" s="1582"/>
      <c r="K38" s="1555"/>
      <c r="L38" s="1396"/>
    </row>
    <row r="39" spans="1:12" ht="27.95" customHeight="1">
      <c r="A39" s="1606"/>
      <c r="B39" s="2002"/>
      <c r="C39" s="1432"/>
      <c r="D39" s="1644"/>
      <c r="E39" s="1555">
        <f>BS!E24</f>
        <v>0</v>
      </c>
      <c r="F39" s="1581"/>
      <c r="G39" s="1554"/>
      <c r="H39" s="1417"/>
      <c r="I39" s="1422"/>
      <c r="J39" s="1554">
        <f>BS!G24</f>
        <v>0</v>
      </c>
      <c r="K39" s="1582"/>
      <c r="L39" s="1556"/>
    </row>
    <row r="40" spans="1:12" ht="27.95" customHeight="1">
      <c r="A40" s="1651" t="s">
        <v>541</v>
      </c>
      <c r="B40" s="2093" t="s">
        <v>1665</v>
      </c>
      <c r="C40" s="1431"/>
      <c r="D40" s="1640" t="s">
        <v>563</v>
      </c>
      <c r="E40" s="1555">
        <f>BS!D25</f>
        <v>0</v>
      </c>
      <c r="F40" s="1581"/>
      <c r="G40" s="1554"/>
      <c r="H40" s="1423"/>
      <c r="I40" s="1554">
        <f>E40-E41</f>
        <v>0</v>
      </c>
      <c r="J40" s="1582"/>
      <c r="K40" s="1555"/>
      <c r="L40" s="1228"/>
    </row>
    <row r="41" spans="1:12" ht="27.95" customHeight="1">
      <c r="A41" s="1606"/>
      <c r="B41" s="2002"/>
      <c r="C41" s="1432"/>
      <c r="D41" s="1644"/>
      <c r="E41" s="1555">
        <f>BS!E25</f>
        <v>0</v>
      </c>
      <c r="F41" s="1581"/>
      <c r="G41" s="1554"/>
      <c r="H41" s="1417"/>
      <c r="I41" s="1422"/>
      <c r="J41" s="1554">
        <f>BS!G25</f>
        <v>0</v>
      </c>
      <c r="K41" s="1582"/>
      <c r="L41" s="1556"/>
    </row>
    <row r="42" spans="1:12" ht="27.95" customHeight="1">
      <c r="A42" s="1651" t="s">
        <v>544</v>
      </c>
      <c r="B42" s="2093" t="s">
        <v>1666</v>
      </c>
      <c r="C42" s="1431"/>
      <c r="D42" s="1640" t="s">
        <v>565</v>
      </c>
      <c r="E42" s="1555">
        <f>BS!D26</f>
        <v>0</v>
      </c>
      <c r="F42" s="1581"/>
      <c r="G42" s="1554"/>
      <c r="H42" s="1423"/>
      <c r="I42" s="1554">
        <f>E42-E43</f>
        <v>0</v>
      </c>
      <c r="J42" s="1582"/>
      <c r="K42" s="1555"/>
      <c r="L42" s="1228"/>
    </row>
    <row r="43" spans="1:12" ht="27.95" customHeight="1">
      <c r="A43" s="1606"/>
      <c r="B43" s="2002"/>
      <c r="C43" s="1432"/>
      <c r="D43" s="1644"/>
      <c r="E43" s="1555">
        <f>BS!E26</f>
        <v>0</v>
      </c>
      <c r="F43" s="1581"/>
      <c r="G43" s="1554"/>
      <c r="H43" s="1417"/>
      <c r="I43" s="1422"/>
      <c r="J43" s="1554">
        <f>BS!G26</f>
        <v>0</v>
      </c>
      <c r="K43" s="1582"/>
      <c r="L43" s="1556"/>
    </row>
    <row r="44" spans="1:12" ht="27.95" customHeight="1">
      <c r="A44" s="1651" t="s">
        <v>547</v>
      </c>
      <c r="B44" s="2093" t="s">
        <v>1667</v>
      </c>
      <c r="C44" s="1431"/>
      <c r="D44" s="1640" t="s">
        <v>567</v>
      </c>
      <c r="E44" s="1555">
        <f>BS!D27</f>
        <v>0</v>
      </c>
      <c r="F44" s="1581"/>
      <c r="G44" s="1554"/>
      <c r="H44" s="1423"/>
      <c r="I44" s="1554">
        <f>E44-E45</f>
        <v>0</v>
      </c>
      <c r="J44" s="1582"/>
      <c r="K44" s="1555"/>
      <c r="L44" s="1228"/>
    </row>
    <row r="45" spans="1:12" ht="27.95" customHeight="1">
      <c r="A45" s="1606"/>
      <c r="B45" s="2002"/>
      <c r="C45" s="1432"/>
      <c r="D45" s="1644"/>
      <c r="E45" s="1555">
        <f>BS!E27</f>
        <v>0</v>
      </c>
      <c r="F45" s="1581"/>
      <c r="G45" s="1554"/>
      <c r="H45" s="1417"/>
      <c r="I45" s="1422"/>
      <c r="J45" s="1554">
        <f>BS!G27</f>
        <v>0</v>
      </c>
      <c r="K45" s="1582"/>
      <c r="L45" s="1556"/>
    </row>
    <row r="46" spans="1:12" ht="27.95" customHeight="1">
      <c r="A46" s="1651" t="s">
        <v>568</v>
      </c>
      <c r="B46" s="2093" t="s">
        <v>1668</v>
      </c>
      <c r="C46" s="1431"/>
      <c r="D46" s="1640" t="s">
        <v>570</v>
      </c>
      <c r="E46" s="1555">
        <f>BS!D28</f>
        <v>0</v>
      </c>
      <c r="F46" s="1581"/>
      <c r="G46" s="1554"/>
      <c r="H46" s="1423"/>
      <c r="I46" s="1554">
        <f>E46-E47</f>
        <v>0</v>
      </c>
      <c r="J46" s="1582"/>
      <c r="K46" s="1555"/>
      <c r="L46" s="1228"/>
    </row>
    <row r="47" spans="1:12" ht="27.95" customHeight="1">
      <c r="A47" s="1606"/>
      <c r="B47" s="2002"/>
      <c r="C47" s="1432"/>
      <c r="D47" s="1644"/>
      <c r="E47" s="1555">
        <f>BS!E28</f>
        <v>0</v>
      </c>
      <c r="F47" s="1581"/>
      <c r="G47" s="1554"/>
      <c r="H47" s="1417"/>
      <c r="I47" s="1422"/>
      <c r="J47" s="1554">
        <f>BS!G28</f>
        <v>0</v>
      </c>
      <c r="K47" s="1582"/>
      <c r="L47" s="1556"/>
    </row>
    <row r="48" spans="1:12" ht="27.95" customHeight="1">
      <c r="A48" s="1651" t="s">
        <v>571</v>
      </c>
      <c r="B48" s="2093" t="s">
        <v>1669</v>
      </c>
      <c r="C48" s="1431"/>
      <c r="D48" s="1640" t="s">
        <v>573</v>
      </c>
      <c r="E48" s="1555">
        <f>BS!D29</f>
        <v>0</v>
      </c>
      <c r="F48" s="1581"/>
      <c r="G48" s="1554"/>
      <c r="H48" s="1423"/>
      <c r="I48" s="1554">
        <f>E48-E49</f>
        <v>0</v>
      </c>
      <c r="J48" s="1582"/>
      <c r="K48" s="1555"/>
      <c r="L48" s="1228"/>
    </row>
    <row r="49" spans="1:12" ht="27.95" customHeight="1">
      <c r="A49" s="1606"/>
      <c r="B49" s="2002"/>
      <c r="C49" s="1432"/>
      <c r="D49" s="1644"/>
      <c r="E49" s="1555">
        <f>BS!E29</f>
        <v>0</v>
      </c>
      <c r="F49" s="1581"/>
      <c r="G49" s="1554"/>
      <c r="H49" s="1417"/>
      <c r="I49" s="1422"/>
      <c r="J49" s="1554">
        <f>BS!G29</f>
        <v>0</v>
      </c>
      <c r="K49" s="1582"/>
      <c r="L49" s="1556"/>
    </row>
    <row r="50" spans="1:12" ht="27.95" customHeight="1">
      <c r="A50" s="1652" t="s">
        <v>574</v>
      </c>
      <c r="B50" s="2556" t="s">
        <v>3027</v>
      </c>
      <c r="C50" s="1264"/>
      <c r="D50" s="1579" t="s">
        <v>576</v>
      </c>
      <c r="E50" s="1587">
        <f>BS!D30</f>
        <v>0</v>
      </c>
      <c r="F50" s="1587"/>
      <c r="G50" s="1588"/>
      <c r="H50" s="1426"/>
      <c r="I50" s="1588">
        <f>E50-E51</f>
        <v>0</v>
      </c>
      <c r="J50" s="1589"/>
      <c r="K50" s="1590"/>
      <c r="L50" s="1225"/>
    </row>
    <row r="51" spans="1:12" ht="27.95" customHeight="1">
      <c r="A51" s="1575"/>
      <c r="B51" s="1999"/>
      <c r="C51" s="1258"/>
      <c r="D51" s="1586"/>
      <c r="E51" s="1587">
        <f>BS!E30</f>
        <v>0</v>
      </c>
      <c r="F51" s="1587"/>
      <c r="G51" s="1588"/>
      <c r="H51" s="1427"/>
      <c r="I51" s="1425"/>
      <c r="J51" s="1588">
        <f>BS!G30</f>
        <v>0</v>
      </c>
      <c r="K51" s="1589"/>
      <c r="L51" s="1594"/>
    </row>
    <row r="52" spans="1:12" s="1230" customFormat="1" ht="27.95" customHeight="1">
      <c r="A52" s="1651" t="s">
        <v>577</v>
      </c>
      <c r="B52" s="2576" t="s">
        <v>2837</v>
      </c>
      <c r="C52" s="1431"/>
      <c r="D52" s="1640" t="s">
        <v>579</v>
      </c>
      <c r="E52" s="1581">
        <f>BS!D31</f>
        <v>0</v>
      </c>
      <c r="F52" s="1581"/>
      <c r="G52" s="1554"/>
      <c r="H52" s="1423"/>
      <c r="I52" s="1554">
        <f>E52-E53</f>
        <v>0</v>
      </c>
      <c r="J52" s="1582"/>
      <c r="K52" s="1555"/>
      <c r="L52" s="1228"/>
    </row>
    <row r="53" spans="1:12" s="1230" customFormat="1" ht="27.95" customHeight="1">
      <c r="A53" s="1606"/>
      <c r="B53" s="2568"/>
      <c r="C53" s="1432"/>
      <c r="D53" s="1644"/>
      <c r="E53" s="1581">
        <f>BS!E31</f>
        <v>0</v>
      </c>
      <c r="F53" s="1581"/>
      <c r="G53" s="1554"/>
      <c r="H53" s="1417"/>
      <c r="I53" s="1422"/>
      <c r="J53" s="1554">
        <f>BS!G31</f>
        <v>0</v>
      </c>
      <c r="K53" s="1582"/>
      <c r="L53" s="1556"/>
    </row>
    <row r="54" spans="1:12" ht="27.95" customHeight="1">
      <c r="A54" s="1651" t="s">
        <v>532</v>
      </c>
      <c r="B54" s="2576" t="s">
        <v>2838</v>
      </c>
      <c r="C54" s="1431"/>
      <c r="D54" s="1640" t="s">
        <v>581</v>
      </c>
      <c r="E54" s="1581">
        <f>BS!D32</f>
        <v>0</v>
      </c>
      <c r="F54" s="1581"/>
      <c r="G54" s="1554"/>
      <c r="H54" s="1423"/>
      <c r="I54" s="1554">
        <f>E54-E55</f>
        <v>0</v>
      </c>
      <c r="J54" s="1582"/>
      <c r="K54" s="1555"/>
      <c r="L54" s="1228"/>
    </row>
    <row r="55" spans="1:12" ht="27.95" customHeight="1">
      <c r="A55" s="1606"/>
      <c r="B55" s="2568"/>
      <c r="C55" s="1432"/>
      <c r="D55" s="1644"/>
      <c r="E55" s="1581">
        <f>BS!E32</f>
        <v>0</v>
      </c>
      <c r="F55" s="1581"/>
      <c r="G55" s="1554"/>
      <c r="H55" s="1417"/>
      <c r="I55" s="1422"/>
      <c r="J55" s="1554">
        <f>BS!G32</f>
        <v>0</v>
      </c>
      <c r="K55" s="1582"/>
      <c r="L55" s="1556"/>
    </row>
    <row r="56" spans="1:12" ht="27.95" customHeight="1">
      <c r="A56" s="1651" t="s">
        <v>535</v>
      </c>
      <c r="B56" s="2576" t="s">
        <v>2839</v>
      </c>
      <c r="C56" s="1431"/>
      <c r="D56" s="1640" t="s">
        <v>583</v>
      </c>
      <c r="E56" s="1581">
        <f>BS!D33</f>
        <v>0</v>
      </c>
      <c r="F56" s="1581"/>
      <c r="G56" s="1554"/>
      <c r="H56" s="1423"/>
      <c r="I56" s="1554">
        <f>E56-E57</f>
        <v>0</v>
      </c>
      <c r="J56" s="1582"/>
      <c r="K56" s="1555"/>
      <c r="L56" s="1228"/>
    </row>
    <row r="57" spans="1:12" ht="27.95" customHeight="1">
      <c r="A57" s="1606"/>
      <c r="B57" s="2568"/>
      <c r="C57" s="1432"/>
      <c r="D57" s="1644"/>
      <c r="E57" s="1581">
        <f>BS!E33</f>
        <v>0</v>
      </c>
      <c r="F57" s="1581"/>
      <c r="G57" s="1554"/>
      <c r="H57" s="1417"/>
      <c r="I57" s="1422"/>
      <c r="J57" s="1554">
        <f>BS!G33</f>
        <v>0</v>
      </c>
      <c r="K57" s="1582"/>
      <c r="L57" s="1556"/>
    </row>
    <row r="58" spans="1:12" ht="27.95" customHeight="1">
      <c r="A58" s="1651" t="s">
        <v>538</v>
      </c>
      <c r="B58" s="2576" t="s">
        <v>2840</v>
      </c>
      <c r="C58" s="1431"/>
      <c r="D58" s="1640" t="s">
        <v>585</v>
      </c>
      <c r="E58" s="1581">
        <f>BS!D34</f>
        <v>0</v>
      </c>
      <c r="F58" s="1581"/>
      <c r="G58" s="1554"/>
      <c r="H58" s="1423"/>
      <c r="I58" s="1554">
        <f>E58-E59</f>
        <v>0</v>
      </c>
      <c r="J58" s="1582"/>
      <c r="K58" s="1555"/>
      <c r="L58" s="1228"/>
    </row>
    <row r="59" spans="1:12" ht="27.95" customHeight="1">
      <c r="A59" s="1606"/>
      <c r="B59" s="2568"/>
      <c r="C59" s="1432"/>
      <c r="D59" s="1644"/>
      <c r="E59" s="1581">
        <f>BS!E34</f>
        <v>0</v>
      </c>
      <c r="F59" s="1581"/>
      <c r="G59" s="1554"/>
      <c r="H59" s="1417"/>
      <c r="I59" s="1422"/>
      <c r="J59" s="1554">
        <f>BS!G34</f>
        <v>0</v>
      </c>
      <c r="K59" s="1582"/>
      <c r="L59" s="1556"/>
    </row>
    <row r="60" spans="1:12" ht="27.95" customHeight="1">
      <c r="A60" s="1651" t="s">
        <v>541</v>
      </c>
      <c r="B60" s="2576" t="s">
        <v>2841</v>
      </c>
      <c r="C60" s="1431"/>
      <c r="D60" s="1640" t="s">
        <v>587</v>
      </c>
      <c r="E60" s="1581">
        <f>BS!D35</f>
        <v>0</v>
      </c>
      <c r="F60" s="1581"/>
      <c r="G60" s="1554"/>
      <c r="H60" s="1423"/>
      <c r="I60" s="1554">
        <f>E60-E61</f>
        <v>0</v>
      </c>
      <c r="J60" s="1582"/>
      <c r="K60" s="1555"/>
      <c r="L60" s="1228"/>
    </row>
    <row r="61" spans="1:12" ht="27.95" customHeight="1">
      <c r="A61" s="1606"/>
      <c r="B61" s="2568"/>
      <c r="C61" s="1432"/>
      <c r="D61" s="1644"/>
      <c r="E61" s="1581">
        <f>BS!E35</f>
        <v>0</v>
      </c>
      <c r="F61" s="1581"/>
      <c r="G61" s="1554"/>
      <c r="H61" s="1417"/>
      <c r="I61" s="1422"/>
      <c r="J61" s="1554">
        <f>BS!G35</f>
        <v>0</v>
      </c>
      <c r="K61" s="1582"/>
      <c r="L61" s="1556"/>
    </row>
    <row r="62" spans="1:12" ht="27.95" customHeight="1">
      <c r="A62" s="1651" t="s">
        <v>544</v>
      </c>
      <c r="B62" s="2576" t="s">
        <v>2842</v>
      </c>
      <c r="C62" s="1431"/>
      <c r="D62" s="1640" t="s">
        <v>589</v>
      </c>
      <c r="E62" s="1581">
        <f>BS!D36</f>
        <v>0</v>
      </c>
      <c r="F62" s="1581"/>
      <c r="G62" s="1554"/>
      <c r="H62" s="1423"/>
      <c r="I62" s="1554">
        <f>E62-E63</f>
        <v>0</v>
      </c>
      <c r="J62" s="1582"/>
      <c r="K62" s="1555"/>
      <c r="L62" s="1228"/>
    </row>
    <row r="63" spans="1:12" ht="27.95" customHeight="1">
      <c r="A63" s="1606"/>
      <c r="B63" s="2568"/>
      <c r="C63" s="1432"/>
      <c r="D63" s="1644"/>
      <c r="E63" s="1581">
        <f>BS!E36</f>
        <v>0</v>
      </c>
      <c r="F63" s="1581"/>
      <c r="G63" s="1554"/>
      <c r="H63" s="1417"/>
      <c r="I63" s="1422"/>
      <c r="J63" s="1554">
        <f>BS!G36</f>
        <v>0</v>
      </c>
      <c r="K63" s="1582"/>
      <c r="L63" s="1556"/>
    </row>
    <row r="64" spans="1:12" ht="27.95" customHeight="1">
      <c r="A64" s="1606" t="s">
        <v>547</v>
      </c>
      <c r="B64" s="2576" t="s">
        <v>2843</v>
      </c>
      <c r="C64" s="1431"/>
      <c r="D64" s="1640" t="s">
        <v>591</v>
      </c>
      <c r="E64" s="1581">
        <f>BS!D37</f>
        <v>0</v>
      </c>
      <c r="F64" s="1581"/>
      <c r="G64" s="1554"/>
      <c r="H64" s="1423"/>
      <c r="I64" s="1554">
        <f>E64-E65</f>
        <v>0</v>
      </c>
      <c r="J64" s="1582"/>
      <c r="K64" s="1555"/>
      <c r="L64" s="1228"/>
    </row>
    <row r="65" spans="1:12" ht="27.95" customHeight="1" thickBot="1">
      <c r="A65" s="1618"/>
      <c r="B65" s="2577"/>
      <c r="C65" s="1440"/>
      <c r="D65" s="1641"/>
      <c r="E65" s="1583">
        <f>BS!E37</f>
        <v>0</v>
      </c>
      <c r="F65" s="1583"/>
      <c r="G65" s="1548"/>
      <c r="H65" s="1416"/>
      <c r="I65" s="1424"/>
      <c r="J65" s="1548">
        <f>BS!G37</f>
        <v>0</v>
      </c>
      <c r="K65" s="1584"/>
      <c r="L65" s="1550"/>
    </row>
    <row r="66" spans="1:12" ht="11.25" customHeight="1">
      <c r="A66" s="2066" t="s">
        <v>1644</v>
      </c>
      <c r="B66" s="2068" t="s">
        <v>1645</v>
      </c>
      <c r="C66" s="1419"/>
      <c r="D66" s="2570" t="s">
        <v>1646</v>
      </c>
      <c r="E66" s="1539" t="s">
        <v>1647</v>
      </c>
      <c r="F66" s="1540"/>
      <c r="G66" s="1540"/>
      <c r="H66" s="1540"/>
      <c r="I66" s="1540"/>
      <c r="J66" s="1541"/>
      <c r="K66" s="1931" t="s">
        <v>1625</v>
      </c>
      <c r="L66" s="1932"/>
    </row>
    <row r="67" spans="1:12" ht="11.25" customHeight="1">
      <c r="A67" s="2067"/>
      <c r="B67" s="2069"/>
      <c r="C67" s="1360"/>
      <c r="D67" s="1964"/>
      <c r="E67" s="1628">
        <v>1</v>
      </c>
      <c r="F67" s="1924" t="s">
        <v>1648</v>
      </c>
      <c r="G67" s="1941"/>
      <c r="H67" s="1451"/>
      <c r="I67" s="2552" t="s">
        <v>1178</v>
      </c>
      <c r="J67" s="2553"/>
      <c r="K67" s="1926"/>
      <c r="L67" s="1933"/>
    </row>
    <row r="68" spans="1:12" ht="12" customHeight="1">
      <c r="A68" s="1989"/>
      <c r="B68" s="1988"/>
      <c r="C68" s="1420"/>
      <c r="D68" s="1966"/>
      <c r="E68" s="1628"/>
      <c r="F68" s="1924" t="s">
        <v>1649</v>
      </c>
      <c r="G68" s="1941"/>
      <c r="H68" s="1451"/>
      <c r="I68" s="2554"/>
      <c r="J68" s="2555"/>
      <c r="K68" s="1924" t="s">
        <v>1176</v>
      </c>
      <c r="L68" s="1925"/>
    </row>
    <row r="69" spans="1:12" ht="27.95" customHeight="1">
      <c r="A69" s="1606" t="s">
        <v>568</v>
      </c>
      <c r="B69" s="2576" t="s">
        <v>2844</v>
      </c>
      <c r="C69" s="1431"/>
      <c r="D69" s="1640" t="s">
        <v>593</v>
      </c>
      <c r="E69" s="1581">
        <f>BS!D38</f>
        <v>0</v>
      </c>
      <c r="F69" s="1581"/>
      <c r="G69" s="1554"/>
      <c r="H69" s="1423"/>
      <c r="I69" s="1554">
        <f>E69-E70</f>
        <v>0</v>
      </c>
      <c r="J69" s="1582"/>
      <c r="K69" s="1555"/>
      <c r="L69" s="1228"/>
    </row>
    <row r="70" spans="1:12" ht="27.95" customHeight="1">
      <c r="A70" s="1606"/>
      <c r="B70" s="2568"/>
      <c r="C70" s="1432"/>
      <c r="D70" s="1644"/>
      <c r="E70" s="1581">
        <f>BS!E38</f>
        <v>0</v>
      </c>
      <c r="F70" s="1581"/>
      <c r="G70" s="1554"/>
      <c r="H70" s="1417"/>
      <c r="I70" s="1422"/>
      <c r="J70" s="1554">
        <f>BS!G38</f>
        <v>0</v>
      </c>
      <c r="K70" s="1582"/>
      <c r="L70" s="1556"/>
    </row>
    <row r="71" spans="1:12" ht="27.95" customHeight="1">
      <c r="A71" s="1606" t="s">
        <v>571</v>
      </c>
      <c r="B71" s="2578" t="s">
        <v>2845</v>
      </c>
      <c r="C71" s="1288"/>
      <c r="D71" s="1640" t="s">
        <v>596</v>
      </c>
      <c r="E71" s="1581">
        <f>BS!D39</f>
        <v>0</v>
      </c>
      <c r="F71" s="1581"/>
      <c r="G71" s="1554"/>
      <c r="H71" s="1423"/>
      <c r="I71" s="1554">
        <f>E71-E72</f>
        <v>0</v>
      </c>
      <c r="J71" s="1582"/>
      <c r="K71" s="1555"/>
      <c r="L71" s="1228"/>
    </row>
    <row r="72" spans="1:12" ht="27.95" customHeight="1">
      <c r="A72" s="1606"/>
      <c r="B72" s="2579"/>
      <c r="C72" s="1289"/>
      <c r="D72" s="1644"/>
      <c r="E72" s="1581">
        <f>BS!E39</f>
        <v>0</v>
      </c>
      <c r="F72" s="1581"/>
      <c r="G72" s="1554"/>
      <c r="H72" s="1417"/>
      <c r="I72" s="1422"/>
      <c r="J72" s="1554">
        <f>BS!G39</f>
        <v>0</v>
      </c>
      <c r="K72" s="1582"/>
      <c r="L72" s="1556"/>
    </row>
    <row r="73" spans="1:12" s="1230" customFormat="1" ht="27.95" customHeight="1">
      <c r="A73" s="1606" t="s">
        <v>758</v>
      </c>
      <c r="B73" s="2578" t="s">
        <v>2846</v>
      </c>
      <c r="C73" s="1288"/>
      <c r="D73" s="1640" t="s">
        <v>599</v>
      </c>
      <c r="E73" s="1581">
        <f>BS!D40</f>
        <v>0</v>
      </c>
      <c r="F73" s="1581"/>
      <c r="G73" s="1554"/>
      <c r="H73" s="1423"/>
      <c r="I73" s="1554">
        <f>E73-E74</f>
        <v>0</v>
      </c>
      <c r="J73" s="1582"/>
      <c r="K73" s="1555"/>
      <c r="L73" s="1228"/>
    </row>
    <row r="74" spans="1:12" s="1230" customFormat="1" ht="27.95" customHeight="1">
      <c r="A74" s="1606"/>
      <c r="B74" s="2579"/>
      <c r="C74" s="1289"/>
      <c r="D74" s="1644"/>
      <c r="E74" s="1581">
        <f>BS!E40</f>
        <v>0</v>
      </c>
      <c r="F74" s="1581"/>
      <c r="G74" s="1554"/>
      <c r="H74" s="1417"/>
      <c r="I74" s="1422"/>
      <c r="J74" s="1554">
        <f>BS!G40</f>
        <v>0</v>
      </c>
      <c r="K74" s="1582"/>
      <c r="L74" s="1556"/>
    </row>
    <row r="75" spans="1:12" s="1230" customFormat="1" ht="27.95" customHeight="1">
      <c r="A75" s="1606" t="s">
        <v>761</v>
      </c>
      <c r="B75" s="2576" t="s">
        <v>2847</v>
      </c>
      <c r="C75" s="1431"/>
      <c r="D75" s="1640" t="s">
        <v>602</v>
      </c>
      <c r="E75" s="1581">
        <f>BS!D41</f>
        <v>0</v>
      </c>
      <c r="F75" s="1581"/>
      <c r="G75" s="1554"/>
      <c r="H75" s="1423"/>
      <c r="I75" s="1554">
        <f>E75-E76</f>
        <v>0</v>
      </c>
      <c r="J75" s="1582"/>
      <c r="K75" s="1555"/>
      <c r="L75" s="1228"/>
    </row>
    <row r="76" spans="1:12" s="1230" customFormat="1" ht="27.95" customHeight="1">
      <c r="A76" s="1606"/>
      <c r="B76" s="2568"/>
      <c r="C76" s="1432"/>
      <c r="D76" s="1644"/>
      <c r="E76" s="1581">
        <f>BS!E41</f>
        <v>0</v>
      </c>
      <c r="F76" s="1581"/>
      <c r="G76" s="1554"/>
      <c r="H76" s="1417"/>
      <c r="I76" s="1422"/>
      <c r="J76" s="1554">
        <f>BS!G41</f>
        <v>0</v>
      </c>
      <c r="K76" s="1582"/>
      <c r="L76" s="1556"/>
    </row>
    <row r="77" spans="1:12" ht="27.95" customHeight="1">
      <c r="A77" s="1575" t="s">
        <v>594</v>
      </c>
      <c r="B77" s="1653" t="s">
        <v>3028</v>
      </c>
      <c r="C77" s="1434"/>
      <c r="D77" s="1579" t="s">
        <v>604</v>
      </c>
      <c r="E77" s="1587">
        <f>BS!D42</f>
        <v>0</v>
      </c>
      <c r="F77" s="1587"/>
      <c r="G77" s="1588"/>
      <c r="H77" s="1426"/>
      <c r="I77" s="1588">
        <f>E77-E78</f>
        <v>0</v>
      </c>
      <c r="J77" s="1589"/>
      <c r="K77" s="1590"/>
      <c r="L77" s="1225"/>
    </row>
    <row r="78" spans="1:12" ht="27.95" customHeight="1">
      <c r="A78" s="1575"/>
      <c r="B78" s="1585"/>
      <c r="C78" s="1435"/>
      <c r="D78" s="1586"/>
      <c r="E78" s="1587">
        <f>BS!E42</f>
        <v>0</v>
      </c>
      <c r="F78" s="1587"/>
      <c r="G78" s="1588"/>
      <c r="H78" s="1427"/>
      <c r="I78" s="1425"/>
      <c r="J78" s="1588">
        <f>BS!G42</f>
        <v>0</v>
      </c>
      <c r="K78" s="1589"/>
      <c r="L78" s="1594"/>
    </row>
    <row r="79" spans="1:12" ht="27.95" customHeight="1">
      <c r="A79" s="1575" t="s">
        <v>597</v>
      </c>
      <c r="B79" s="1653" t="s">
        <v>3029</v>
      </c>
      <c r="C79" s="1434"/>
      <c r="D79" s="1579" t="s">
        <v>606</v>
      </c>
      <c r="E79" s="1587">
        <f>BS!D43</f>
        <v>0</v>
      </c>
      <c r="F79" s="1587"/>
      <c r="G79" s="1588"/>
      <c r="H79" s="1426"/>
      <c r="I79" s="1588">
        <f>E79-E80</f>
        <v>0</v>
      </c>
      <c r="J79" s="1589"/>
      <c r="K79" s="1590"/>
      <c r="L79" s="1225"/>
    </row>
    <row r="80" spans="1:12" ht="27.95" customHeight="1">
      <c r="A80" s="1575"/>
      <c r="B80" s="1585"/>
      <c r="C80" s="1435"/>
      <c r="D80" s="1586"/>
      <c r="E80" s="1587">
        <f>BS!E43</f>
        <v>0</v>
      </c>
      <c r="F80" s="1587"/>
      <c r="G80" s="1588"/>
      <c r="H80" s="1427"/>
      <c r="I80" s="1425"/>
      <c r="J80" s="1588">
        <f>BS!G43</f>
        <v>0</v>
      </c>
      <c r="K80" s="1589"/>
      <c r="L80" s="1594"/>
    </row>
    <row r="81" spans="1:14" ht="27.95" customHeight="1">
      <c r="A81" s="1606" t="s">
        <v>600</v>
      </c>
      <c r="B81" s="1645" t="s">
        <v>3030</v>
      </c>
      <c r="C81" s="1431"/>
      <c r="D81" s="1640" t="s">
        <v>608</v>
      </c>
      <c r="E81" s="1581">
        <f>BS!D44</f>
        <v>0</v>
      </c>
      <c r="F81" s="1581"/>
      <c r="G81" s="1554"/>
      <c r="H81" s="1423"/>
      <c r="I81" s="1554">
        <f>E81-E82</f>
        <v>0</v>
      </c>
      <c r="J81" s="1582"/>
      <c r="K81" s="1555"/>
      <c r="L81" s="1228"/>
    </row>
    <row r="82" spans="1:14" ht="27.95" customHeight="1">
      <c r="A82" s="1606"/>
      <c r="B82" s="1599"/>
      <c r="C82" s="1432"/>
      <c r="D82" s="1644"/>
      <c r="E82" s="1581">
        <f>BS!E44</f>
        <v>0</v>
      </c>
      <c r="F82" s="1581"/>
      <c r="G82" s="1554"/>
      <c r="H82" s="1417"/>
      <c r="I82" s="1422"/>
      <c r="J82" s="1554">
        <f>BS!G44</f>
        <v>0</v>
      </c>
      <c r="K82" s="1582"/>
      <c r="L82" s="1556"/>
    </row>
    <row r="83" spans="1:14" ht="27.95" customHeight="1">
      <c r="A83" s="1606" t="s">
        <v>532</v>
      </c>
      <c r="B83" s="1645" t="s">
        <v>3031</v>
      </c>
      <c r="C83" s="1431"/>
      <c r="D83" s="1640" t="s">
        <v>610</v>
      </c>
      <c r="E83" s="1581">
        <f>BS!D45</f>
        <v>0</v>
      </c>
      <c r="F83" s="1581"/>
      <c r="G83" s="1554"/>
      <c r="H83" s="1423"/>
      <c r="I83" s="1554">
        <f>E83-E84</f>
        <v>0</v>
      </c>
      <c r="J83" s="1582"/>
      <c r="K83" s="1555"/>
      <c r="L83" s="1228"/>
    </row>
    <row r="84" spans="1:14" ht="27.95" customHeight="1">
      <c r="A84" s="1606"/>
      <c r="B84" s="1599"/>
      <c r="C84" s="1432"/>
      <c r="D84" s="1644"/>
      <c r="E84" s="1581">
        <f>BS!E45</f>
        <v>0</v>
      </c>
      <c r="F84" s="1581"/>
      <c r="G84" s="1554"/>
      <c r="H84" s="1417"/>
      <c r="I84" s="1422"/>
      <c r="J84" s="1554">
        <f>BS!G45</f>
        <v>0</v>
      </c>
      <c r="K84" s="1582"/>
      <c r="L84" s="1556"/>
    </row>
    <row r="85" spans="1:14" ht="27.95" customHeight="1">
      <c r="A85" s="1606" t="s">
        <v>535</v>
      </c>
      <c r="B85" s="1645" t="s">
        <v>3032</v>
      </c>
      <c r="C85" s="1431"/>
      <c r="D85" s="1640" t="s">
        <v>612</v>
      </c>
      <c r="E85" s="1581">
        <f>BS!D46</f>
        <v>0</v>
      </c>
      <c r="F85" s="1581"/>
      <c r="G85" s="1554"/>
      <c r="H85" s="1423"/>
      <c r="I85" s="1554">
        <f>E85-E86</f>
        <v>0</v>
      </c>
      <c r="J85" s="1582"/>
      <c r="K85" s="1555"/>
      <c r="L85" s="1228"/>
    </row>
    <row r="86" spans="1:14" ht="27.95" customHeight="1">
      <c r="A86" s="1606"/>
      <c r="B86" s="1599"/>
      <c r="C86" s="1432"/>
      <c r="D86" s="1644"/>
      <c r="E86" s="1581">
        <f>BS!E46</f>
        <v>0</v>
      </c>
      <c r="F86" s="1581"/>
      <c r="G86" s="1554"/>
      <c r="H86" s="1417"/>
      <c r="I86" s="1422"/>
      <c r="J86" s="1554">
        <f>BS!G46</f>
        <v>0</v>
      </c>
      <c r="K86" s="1582"/>
      <c r="L86" s="1556"/>
    </row>
    <row r="87" spans="1:14" ht="27.95" customHeight="1">
      <c r="A87" s="1606" t="s">
        <v>538</v>
      </c>
      <c r="B87" s="1645" t="s">
        <v>3033</v>
      </c>
      <c r="C87" s="1431"/>
      <c r="D87" s="1640" t="s">
        <v>615</v>
      </c>
      <c r="E87" s="1581">
        <f>BS!D47</f>
        <v>0</v>
      </c>
      <c r="F87" s="1581"/>
      <c r="G87" s="1554"/>
      <c r="H87" s="1423"/>
      <c r="I87" s="1554">
        <f>E87-E88</f>
        <v>0</v>
      </c>
      <c r="J87" s="1582"/>
      <c r="K87" s="1555"/>
      <c r="L87" s="1228"/>
    </row>
    <row r="88" spans="1:14" ht="27.95" customHeight="1">
      <c r="A88" s="1606"/>
      <c r="B88" s="1599"/>
      <c r="C88" s="1432"/>
      <c r="D88" s="1644"/>
      <c r="E88" s="1581">
        <f>BS!E47</f>
        <v>0</v>
      </c>
      <c r="F88" s="1581"/>
      <c r="G88" s="1554"/>
      <c r="H88" s="1417"/>
      <c r="I88" s="1422"/>
      <c r="J88" s="1554">
        <f>BS!G47</f>
        <v>0</v>
      </c>
      <c r="K88" s="1582"/>
      <c r="L88" s="1556"/>
    </row>
    <row r="89" spans="1:14" s="1230" customFormat="1" ht="27.95" customHeight="1">
      <c r="A89" s="1606" t="s">
        <v>541</v>
      </c>
      <c r="B89" s="1645" t="s">
        <v>3034</v>
      </c>
      <c r="C89" s="1431"/>
      <c r="D89" s="1640" t="s">
        <v>618</v>
      </c>
      <c r="E89" s="1581">
        <f>BS!D48</f>
        <v>0</v>
      </c>
      <c r="F89" s="1581"/>
      <c r="G89" s="1554"/>
      <c r="H89" s="1423"/>
      <c r="I89" s="1554">
        <f>E89-E90</f>
        <v>0</v>
      </c>
      <c r="J89" s="1582"/>
      <c r="K89" s="1555"/>
      <c r="L89" s="1228"/>
    </row>
    <row r="90" spans="1:14" s="1230" customFormat="1" ht="27.95" customHeight="1">
      <c r="A90" s="1606"/>
      <c r="B90" s="1599"/>
      <c r="C90" s="1432"/>
      <c r="D90" s="1644"/>
      <c r="E90" s="1581">
        <f>BS!E48</f>
        <v>0</v>
      </c>
      <c r="F90" s="1581"/>
      <c r="G90" s="1554"/>
      <c r="H90" s="1417"/>
      <c r="I90" s="1422"/>
      <c r="J90" s="1554">
        <f>BS!G48</f>
        <v>0</v>
      </c>
      <c r="K90" s="1582"/>
      <c r="L90" s="1556"/>
    </row>
    <row r="91" spans="1:14" s="1230" customFormat="1" ht="27.95" customHeight="1">
      <c r="A91" s="1606" t="s">
        <v>544</v>
      </c>
      <c r="B91" s="1645" t="s">
        <v>3035</v>
      </c>
      <c r="C91" s="1431"/>
      <c r="D91" s="1640" t="s">
        <v>620</v>
      </c>
      <c r="E91" s="1581">
        <f>BS!D49</f>
        <v>0</v>
      </c>
      <c r="F91" s="1581"/>
      <c r="G91" s="1554"/>
      <c r="H91" s="1423"/>
      <c r="I91" s="1554">
        <f>E91-E92</f>
        <v>0</v>
      </c>
      <c r="J91" s="1582"/>
      <c r="K91" s="1555"/>
      <c r="L91" s="1228"/>
    </row>
    <row r="92" spans="1:14" s="1230" customFormat="1" ht="27.95" customHeight="1">
      <c r="A92" s="1606"/>
      <c r="B92" s="1599"/>
      <c r="C92" s="1432"/>
      <c r="D92" s="1644"/>
      <c r="E92" s="1581">
        <f>BS!E49</f>
        <v>0</v>
      </c>
      <c r="F92" s="1581"/>
      <c r="G92" s="1554"/>
      <c r="H92" s="1417"/>
      <c r="I92" s="1422"/>
      <c r="J92" s="1554">
        <f>BS!G49</f>
        <v>0</v>
      </c>
      <c r="K92" s="1582"/>
      <c r="L92" s="1556"/>
    </row>
    <row r="93" spans="1:14" ht="27.95" customHeight="1">
      <c r="A93" s="1575" t="s">
        <v>613</v>
      </c>
      <c r="B93" s="1577" t="s">
        <v>3036</v>
      </c>
      <c r="C93" s="1434"/>
      <c r="D93" s="1579" t="s">
        <v>622</v>
      </c>
      <c r="E93" s="1587">
        <f>BS!D50</f>
        <v>0</v>
      </c>
      <c r="F93" s="1587"/>
      <c r="G93" s="1588"/>
      <c r="H93" s="1426"/>
      <c r="I93" s="1588">
        <f>E93-E94</f>
        <v>0</v>
      </c>
      <c r="J93" s="1589"/>
      <c r="K93" s="1590"/>
      <c r="L93" s="1225"/>
    </row>
    <row r="94" spans="1:14" ht="27.95" customHeight="1">
      <c r="A94" s="1575"/>
      <c r="B94" s="1585"/>
      <c r="C94" s="1290"/>
      <c r="D94" s="1586"/>
      <c r="E94" s="1587">
        <f>BS!E50</f>
        <v>0</v>
      </c>
      <c r="F94" s="1587"/>
      <c r="G94" s="1588"/>
      <c r="H94" s="1427"/>
      <c r="I94" s="1425"/>
      <c r="J94" s="1588">
        <f>BS!G50</f>
        <v>0</v>
      </c>
      <c r="K94" s="1589"/>
      <c r="L94" s="1594"/>
    </row>
    <row r="95" spans="1:14" ht="27.95" customHeight="1">
      <c r="A95" s="1575" t="s">
        <v>616</v>
      </c>
      <c r="B95" s="1577" t="s">
        <v>3037</v>
      </c>
      <c r="C95" s="1434"/>
      <c r="D95" s="1579" t="s">
        <v>624</v>
      </c>
      <c r="E95" s="1581">
        <f>BS!D51</f>
        <v>0</v>
      </c>
      <c r="F95" s="1581"/>
      <c r="G95" s="1554"/>
      <c r="H95" s="1423"/>
      <c r="I95" s="1554">
        <f>E95-E96</f>
        <v>0</v>
      </c>
      <c r="J95" s="1582"/>
      <c r="K95" s="1555"/>
      <c r="L95" s="1228"/>
      <c r="N95" s="1222" t="s">
        <v>1093</v>
      </c>
    </row>
    <row r="96" spans="1:14" ht="27.95" customHeight="1" thickBot="1">
      <c r="A96" s="1576"/>
      <c r="B96" s="1578"/>
      <c r="C96" s="1398"/>
      <c r="D96" s="1580"/>
      <c r="E96" s="1583">
        <f>BS!E51</f>
        <v>0</v>
      </c>
      <c r="F96" s="1583"/>
      <c r="G96" s="1548"/>
      <c r="H96" s="1416"/>
      <c r="I96" s="1424"/>
      <c r="J96" s="1548">
        <f>BS!G51</f>
        <v>0</v>
      </c>
      <c r="K96" s="1584"/>
      <c r="L96" s="1550"/>
    </row>
    <row r="97" spans="1:12" ht="11.25" customHeight="1">
      <c r="A97" s="2066" t="s">
        <v>1644</v>
      </c>
      <c r="B97" s="2068" t="s">
        <v>1645</v>
      </c>
      <c r="C97" s="1419"/>
      <c r="D97" s="2570" t="s">
        <v>1646</v>
      </c>
      <c r="E97" s="1539" t="s">
        <v>1647</v>
      </c>
      <c r="F97" s="1540"/>
      <c r="G97" s="1540"/>
      <c r="H97" s="1540"/>
      <c r="I97" s="1540"/>
      <c r="J97" s="1541"/>
      <c r="K97" s="1931" t="s">
        <v>1625</v>
      </c>
      <c r="L97" s="1932"/>
    </row>
    <row r="98" spans="1:12" ht="11.25" customHeight="1">
      <c r="A98" s="2067"/>
      <c r="B98" s="2069"/>
      <c r="C98" s="1360"/>
      <c r="D98" s="1964"/>
      <c r="E98" s="1628">
        <v>1</v>
      </c>
      <c r="F98" s="1924" t="s">
        <v>1648</v>
      </c>
      <c r="G98" s="1941"/>
      <c r="H98" s="1451"/>
      <c r="I98" s="2552" t="s">
        <v>1178</v>
      </c>
      <c r="J98" s="2553"/>
      <c r="K98" s="1926"/>
      <c r="L98" s="1933"/>
    </row>
    <row r="99" spans="1:12" ht="12" customHeight="1">
      <c r="A99" s="1989"/>
      <c r="B99" s="1988"/>
      <c r="C99" s="1420"/>
      <c r="D99" s="1966"/>
      <c r="E99" s="1628"/>
      <c r="F99" s="1924" t="s">
        <v>1649</v>
      </c>
      <c r="G99" s="1941"/>
      <c r="H99" s="1451"/>
      <c r="I99" s="2554"/>
      <c r="J99" s="2555"/>
      <c r="K99" s="1924" t="s">
        <v>1176</v>
      </c>
      <c r="L99" s="1925"/>
    </row>
    <row r="100" spans="1:12" ht="27.95" customHeight="1">
      <c r="A100" s="1606" t="s">
        <v>2688</v>
      </c>
      <c r="B100" s="2576" t="s">
        <v>2858</v>
      </c>
      <c r="C100" s="1292"/>
      <c r="D100" s="1640" t="s">
        <v>626</v>
      </c>
      <c r="E100" s="1581">
        <f>BS!D52</f>
        <v>0</v>
      </c>
      <c r="F100" s="1581"/>
      <c r="G100" s="1554"/>
      <c r="H100" s="1423"/>
      <c r="I100" s="1554">
        <f>E100-E101</f>
        <v>0</v>
      </c>
      <c r="J100" s="1582"/>
      <c r="K100" s="1555"/>
      <c r="L100" s="1228"/>
    </row>
    <row r="101" spans="1:12" ht="27.95" customHeight="1">
      <c r="A101" s="1606"/>
      <c r="B101" s="2568"/>
      <c r="C101" s="1265"/>
      <c r="D101" s="1644"/>
      <c r="E101" s="1581">
        <f>BS!E52</f>
        <v>0</v>
      </c>
      <c r="F101" s="1581"/>
      <c r="G101" s="1554"/>
      <c r="H101" s="1417"/>
      <c r="I101" s="1422"/>
      <c r="J101" s="1554">
        <f>BS!G52</f>
        <v>0</v>
      </c>
      <c r="K101" s="1582"/>
      <c r="L101" s="1556"/>
    </row>
    <row r="102" spans="1:12" ht="27.95" customHeight="1">
      <c r="A102" s="1606" t="s">
        <v>2689</v>
      </c>
      <c r="B102" s="2576" t="s">
        <v>2859</v>
      </c>
      <c r="C102" s="1431"/>
      <c r="D102" s="1640" t="s">
        <v>628</v>
      </c>
      <c r="E102" s="1581">
        <f>BS!D53</f>
        <v>0</v>
      </c>
      <c r="F102" s="1581"/>
      <c r="G102" s="1554"/>
      <c r="H102" s="1423"/>
      <c r="I102" s="1554">
        <f>E102-E103</f>
        <v>0</v>
      </c>
      <c r="J102" s="1582"/>
      <c r="K102" s="1555"/>
      <c r="L102" s="1228"/>
    </row>
    <row r="103" spans="1:12" ht="27.95" customHeight="1">
      <c r="A103" s="1606"/>
      <c r="B103" s="2568"/>
      <c r="C103" s="1432"/>
      <c r="D103" s="1644"/>
      <c r="E103" s="1581">
        <f>BS!E53</f>
        <v>0</v>
      </c>
      <c r="F103" s="1581"/>
      <c r="G103" s="1554"/>
      <c r="H103" s="1417"/>
      <c r="I103" s="1422"/>
      <c r="J103" s="1554">
        <f>BS!G53</f>
        <v>0</v>
      </c>
      <c r="K103" s="1582"/>
      <c r="L103" s="1556"/>
    </row>
    <row r="104" spans="1:12" ht="27.95" customHeight="1">
      <c r="A104" s="1606" t="s">
        <v>2690</v>
      </c>
      <c r="B104" s="2576" t="s">
        <v>2860</v>
      </c>
      <c r="C104" s="1431"/>
      <c r="D104" s="1640" t="s">
        <v>630</v>
      </c>
      <c r="E104" s="1581">
        <f>BS!D54</f>
        <v>0</v>
      </c>
      <c r="F104" s="1581"/>
      <c r="G104" s="1554"/>
      <c r="H104" s="1423"/>
      <c r="I104" s="1554">
        <f>E104-E105</f>
        <v>0</v>
      </c>
      <c r="J104" s="1582"/>
      <c r="K104" s="1555"/>
      <c r="L104" s="1228"/>
    </row>
    <row r="105" spans="1:12" ht="27.95" customHeight="1">
      <c r="A105" s="1606"/>
      <c r="B105" s="2568"/>
      <c r="C105" s="1432"/>
      <c r="D105" s="1644"/>
      <c r="E105" s="1581">
        <f>BS!E54</f>
        <v>0</v>
      </c>
      <c r="F105" s="1581"/>
      <c r="G105" s="1554"/>
      <c r="H105" s="1417"/>
      <c r="I105" s="1422"/>
      <c r="J105" s="1554">
        <f>BS!G54</f>
        <v>0</v>
      </c>
      <c r="K105" s="1582"/>
      <c r="L105" s="1556"/>
    </row>
    <row r="106" spans="1:12" ht="27.95" customHeight="1">
      <c r="A106" s="1606" t="s">
        <v>532</v>
      </c>
      <c r="B106" s="2578" t="s">
        <v>1120</v>
      </c>
      <c r="C106" s="1288"/>
      <c r="D106" s="1640" t="s">
        <v>633</v>
      </c>
      <c r="E106" s="1581">
        <f>BS!D55</f>
        <v>0</v>
      </c>
      <c r="F106" s="1581"/>
      <c r="G106" s="1554"/>
      <c r="H106" s="1423"/>
      <c r="I106" s="1554">
        <f>E106-E107</f>
        <v>0</v>
      </c>
      <c r="J106" s="1582"/>
      <c r="K106" s="1555"/>
      <c r="L106" s="1228"/>
    </row>
    <row r="107" spans="1:12" ht="27.95" customHeight="1">
      <c r="A107" s="1606"/>
      <c r="B107" s="2579"/>
      <c r="C107" s="1289"/>
      <c r="D107" s="1644"/>
      <c r="E107" s="1581">
        <f>BS!E55</f>
        <v>0</v>
      </c>
      <c r="F107" s="1581"/>
      <c r="G107" s="1554"/>
      <c r="H107" s="1417"/>
      <c r="I107" s="1422"/>
      <c r="J107" s="1554">
        <f>BS!G55</f>
        <v>0</v>
      </c>
      <c r="K107" s="1582"/>
      <c r="L107" s="1556"/>
    </row>
    <row r="108" spans="1:12" s="1230" customFormat="1" ht="27.95" customHeight="1">
      <c r="A108" s="1606" t="s">
        <v>535</v>
      </c>
      <c r="B108" s="2576" t="s">
        <v>2861</v>
      </c>
      <c r="C108" s="1431"/>
      <c r="D108" s="1640" t="s">
        <v>636</v>
      </c>
      <c r="E108" s="1581">
        <f>BS!D56</f>
        <v>0</v>
      </c>
      <c r="F108" s="1581"/>
      <c r="G108" s="1554"/>
      <c r="H108" s="1423"/>
      <c r="I108" s="1554">
        <f>E108-E109</f>
        <v>0</v>
      </c>
      <c r="J108" s="1582"/>
      <c r="K108" s="1555"/>
      <c r="L108" s="1228"/>
    </row>
    <row r="109" spans="1:12" s="1230" customFormat="1" ht="27.95" customHeight="1">
      <c r="A109" s="1606"/>
      <c r="B109" s="2568"/>
      <c r="C109" s="1432"/>
      <c r="D109" s="1644"/>
      <c r="E109" s="1581">
        <f>BS!E56</f>
        <v>0</v>
      </c>
      <c r="F109" s="1581"/>
      <c r="G109" s="1554"/>
      <c r="H109" s="1417"/>
      <c r="I109" s="1422"/>
      <c r="J109" s="1554">
        <f>BS!G56</f>
        <v>0</v>
      </c>
      <c r="K109" s="1582"/>
      <c r="L109" s="1556"/>
    </row>
    <row r="110" spans="1:12" s="1230" customFormat="1" ht="27.95" customHeight="1">
      <c r="A110" s="1606" t="s">
        <v>538</v>
      </c>
      <c r="B110" s="2576" t="s">
        <v>2862</v>
      </c>
      <c r="C110" s="1431"/>
      <c r="D110" s="1640" t="s">
        <v>637</v>
      </c>
      <c r="E110" s="1581">
        <f>BS!D57</f>
        <v>0</v>
      </c>
      <c r="F110" s="1581"/>
      <c r="G110" s="1554"/>
      <c r="H110" s="1423"/>
      <c r="I110" s="1554">
        <f>E110-E111</f>
        <v>0</v>
      </c>
      <c r="J110" s="1582"/>
      <c r="K110" s="1555"/>
      <c r="L110" s="1228"/>
    </row>
    <row r="111" spans="1:12" s="1230" customFormat="1" ht="27.95" customHeight="1">
      <c r="A111" s="1606"/>
      <c r="B111" s="2568"/>
      <c r="C111" s="1432"/>
      <c r="D111" s="1644"/>
      <c r="E111" s="1581">
        <f>BS!E57</f>
        <v>0</v>
      </c>
      <c r="F111" s="1581"/>
      <c r="G111" s="1554"/>
      <c r="H111" s="1417"/>
      <c r="I111" s="1422"/>
      <c r="J111" s="1554">
        <f>BS!G57</f>
        <v>0</v>
      </c>
      <c r="K111" s="1582"/>
      <c r="L111" s="1556"/>
    </row>
    <row r="112" spans="1:12" ht="27.95" customHeight="1">
      <c r="A112" s="1606" t="s">
        <v>541</v>
      </c>
      <c r="B112" s="2576" t="s">
        <v>2863</v>
      </c>
      <c r="C112" s="1431"/>
      <c r="D112" s="1640" t="s">
        <v>639</v>
      </c>
      <c r="E112" s="1581">
        <f>BS!D58</f>
        <v>0</v>
      </c>
      <c r="F112" s="1581"/>
      <c r="G112" s="1554"/>
      <c r="H112" s="1423"/>
      <c r="I112" s="1554">
        <f>E112-E113</f>
        <v>0</v>
      </c>
      <c r="J112" s="1582"/>
      <c r="K112" s="1555"/>
      <c r="L112" s="1228"/>
    </row>
    <row r="113" spans="1:12" ht="27.95" customHeight="1">
      <c r="A113" s="1606"/>
      <c r="B113" s="2568"/>
      <c r="C113" s="1432"/>
      <c r="D113" s="1644"/>
      <c r="E113" s="1581">
        <f>BS!E58</f>
        <v>0</v>
      </c>
      <c r="F113" s="1581"/>
      <c r="G113" s="1554"/>
      <c r="H113" s="1417"/>
      <c r="I113" s="1422"/>
      <c r="J113" s="1554">
        <f>BS!G58</f>
        <v>0</v>
      </c>
      <c r="K113" s="1582"/>
      <c r="L113" s="1556"/>
    </row>
    <row r="114" spans="1:12" ht="27.95" customHeight="1">
      <c r="A114" s="1606" t="s">
        <v>544</v>
      </c>
      <c r="B114" s="2576" t="s">
        <v>2864</v>
      </c>
      <c r="C114" s="1431"/>
      <c r="D114" s="1640" t="s">
        <v>640</v>
      </c>
      <c r="E114" s="1581">
        <f>BS!D59</f>
        <v>0</v>
      </c>
      <c r="F114" s="1581"/>
      <c r="G114" s="1554"/>
      <c r="H114" s="1423"/>
      <c r="I114" s="1554">
        <f>E114-E115</f>
        <v>0</v>
      </c>
      <c r="J114" s="1582"/>
      <c r="K114" s="1555"/>
      <c r="L114" s="1228"/>
    </row>
    <row r="115" spans="1:12" ht="27.95" customHeight="1">
      <c r="A115" s="1606"/>
      <c r="B115" s="2568"/>
      <c r="C115" s="1432"/>
      <c r="D115" s="1644"/>
      <c r="E115" s="1581">
        <f>BS!E59</f>
        <v>0</v>
      </c>
      <c r="F115" s="1581"/>
      <c r="G115" s="1554"/>
      <c r="H115" s="1417"/>
      <c r="I115" s="1422"/>
      <c r="J115" s="1554">
        <f>BS!G59</f>
        <v>0</v>
      </c>
      <c r="K115" s="1582"/>
      <c r="L115" s="1556"/>
    </row>
    <row r="116" spans="1:12" ht="27.95" customHeight="1">
      <c r="A116" s="1606" t="s">
        <v>547</v>
      </c>
      <c r="B116" s="2576" t="s">
        <v>2865</v>
      </c>
      <c r="C116" s="1431"/>
      <c r="D116" s="1640" t="s">
        <v>642</v>
      </c>
      <c r="E116" s="1581">
        <f>BS!D60</f>
        <v>0</v>
      </c>
      <c r="F116" s="1581"/>
      <c r="G116" s="1554"/>
      <c r="H116" s="1423"/>
      <c r="I116" s="1554">
        <f>E116-E117</f>
        <v>0</v>
      </c>
      <c r="J116" s="1582"/>
      <c r="K116" s="1555"/>
      <c r="L116" s="1228"/>
    </row>
    <row r="117" spans="1:12" ht="27.95" customHeight="1">
      <c r="A117" s="1606"/>
      <c r="B117" s="2568"/>
      <c r="C117" s="1432"/>
      <c r="D117" s="1644"/>
      <c r="E117" s="1581">
        <f>BS!E60</f>
        <v>0</v>
      </c>
      <c r="F117" s="1581"/>
      <c r="G117" s="1554"/>
      <c r="H117" s="1417"/>
      <c r="I117" s="1422"/>
      <c r="J117" s="1554">
        <f>BS!G60</f>
        <v>0</v>
      </c>
      <c r="K117" s="1582"/>
      <c r="L117" s="1556"/>
    </row>
    <row r="118" spans="1:12" ht="27.95" customHeight="1">
      <c r="A118" s="1606" t="s">
        <v>568</v>
      </c>
      <c r="B118" s="2576" t="s">
        <v>2866</v>
      </c>
      <c r="C118" s="1431"/>
      <c r="D118" s="1640" t="s">
        <v>644</v>
      </c>
      <c r="E118" s="1581">
        <f>BS!D61</f>
        <v>0</v>
      </c>
      <c r="F118" s="1581"/>
      <c r="G118" s="1554"/>
      <c r="H118" s="1423"/>
      <c r="I118" s="1554">
        <f>E118-E119</f>
        <v>0</v>
      </c>
      <c r="J118" s="1582"/>
      <c r="K118" s="1555"/>
      <c r="L118" s="1228"/>
    </row>
    <row r="119" spans="1:12" ht="27.95" customHeight="1">
      <c r="A119" s="1606"/>
      <c r="B119" s="2568"/>
      <c r="C119" s="1432"/>
      <c r="D119" s="1644"/>
      <c r="E119" s="1581">
        <f>BS!E61</f>
        <v>0</v>
      </c>
      <c r="F119" s="1581"/>
      <c r="G119" s="1554"/>
      <c r="H119" s="1417"/>
      <c r="I119" s="1422"/>
      <c r="J119" s="1554">
        <f>BS!G61</f>
        <v>0</v>
      </c>
      <c r="K119" s="1582"/>
      <c r="L119" s="1556"/>
    </row>
    <row r="120" spans="1:12" ht="27.95" customHeight="1">
      <c r="A120" s="1575" t="s">
        <v>631</v>
      </c>
      <c r="B120" s="1653" t="s">
        <v>3038</v>
      </c>
      <c r="C120" s="1434"/>
      <c r="D120" s="1579" t="s">
        <v>646</v>
      </c>
      <c r="E120" s="1587">
        <f>BS!D62</f>
        <v>0</v>
      </c>
      <c r="F120" s="1587"/>
      <c r="G120" s="1588"/>
      <c r="H120" s="1426"/>
      <c r="I120" s="1588">
        <f>E120-E121</f>
        <v>0</v>
      </c>
      <c r="J120" s="1589"/>
      <c r="K120" s="1590"/>
      <c r="L120" s="1225"/>
    </row>
    <row r="121" spans="1:12" ht="27.95" customHeight="1">
      <c r="A121" s="1575"/>
      <c r="B121" s="1585"/>
      <c r="C121" s="1435"/>
      <c r="D121" s="1586"/>
      <c r="E121" s="1587">
        <f>BS!E62</f>
        <v>0</v>
      </c>
      <c r="F121" s="1587"/>
      <c r="G121" s="1588"/>
      <c r="H121" s="1427"/>
      <c r="I121" s="1425"/>
      <c r="J121" s="1588">
        <f>BS!G62</f>
        <v>0</v>
      </c>
      <c r="K121" s="1589"/>
      <c r="L121" s="1594"/>
    </row>
    <row r="122" spans="1:12" ht="27.95" customHeight="1">
      <c r="A122" s="1575" t="s">
        <v>634</v>
      </c>
      <c r="B122" s="1577" t="s">
        <v>3039</v>
      </c>
      <c r="C122" s="1434"/>
      <c r="D122" s="1579" t="s">
        <v>648</v>
      </c>
      <c r="E122" s="1581">
        <f>BS!D63</f>
        <v>0</v>
      </c>
      <c r="F122" s="1581"/>
      <c r="G122" s="1554"/>
      <c r="H122" s="1423"/>
      <c r="I122" s="1554">
        <f>E122-E123</f>
        <v>0</v>
      </c>
      <c r="J122" s="1582"/>
      <c r="K122" s="1555"/>
      <c r="L122" s="1228"/>
    </row>
    <row r="123" spans="1:12" ht="27.95" customHeight="1">
      <c r="A123" s="1575"/>
      <c r="B123" s="1585"/>
      <c r="C123" s="1435"/>
      <c r="D123" s="1586"/>
      <c r="E123" s="1581">
        <f>BS!E63</f>
        <v>0</v>
      </c>
      <c r="F123" s="1581"/>
      <c r="G123" s="1554"/>
      <c r="H123" s="1417"/>
      <c r="I123" s="1422"/>
      <c r="J123" s="1554">
        <f>BS!G63</f>
        <v>0</v>
      </c>
      <c r="K123" s="1582"/>
      <c r="L123" s="1556"/>
    </row>
    <row r="124" spans="1:12" ht="27.95" customHeight="1">
      <c r="A124" s="1606" t="s">
        <v>2688</v>
      </c>
      <c r="B124" s="2578" t="s">
        <v>2869</v>
      </c>
      <c r="C124" s="1288"/>
      <c r="D124" s="1640" t="s">
        <v>651</v>
      </c>
      <c r="E124" s="1581">
        <f>BS!D64</f>
        <v>0</v>
      </c>
      <c r="F124" s="1581"/>
      <c r="G124" s="1554"/>
      <c r="H124" s="1423"/>
      <c r="I124" s="1554">
        <f>E124-E125</f>
        <v>0</v>
      </c>
      <c r="J124" s="1582"/>
      <c r="K124" s="1555"/>
      <c r="L124" s="1228"/>
    </row>
    <row r="125" spans="1:12" ht="27.95" customHeight="1">
      <c r="A125" s="1606"/>
      <c r="B125" s="2579"/>
      <c r="C125" s="1289"/>
      <c r="D125" s="1644"/>
      <c r="E125" s="1581">
        <f>BS!E64</f>
        <v>0</v>
      </c>
      <c r="F125" s="1581"/>
      <c r="G125" s="1554"/>
      <c r="H125" s="1417"/>
      <c r="I125" s="1422"/>
      <c r="J125" s="1554">
        <f>BS!G64</f>
        <v>0</v>
      </c>
      <c r="K125" s="1582"/>
      <c r="L125" s="1556"/>
    </row>
    <row r="126" spans="1:12" s="1230" customFormat="1" ht="27.95" customHeight="1">
      <c r="A126" s="1606" t="s">
        <v>2689</v>
      </c>
      <c r="B126" s="2576" t="s">
        <v>2870</v>
      </c>
      <c r="C126" s="1431"/>
      <c r="D126" s="1640" t="s">
        <v>654</v>
      </c>
      <c r="E126" s="1581">
        <f>BS!D65</f>
        <v>0</v>
      </c>
      <c r="F126" s="1581"/>
      <c r="G126" s="1554"/>
      <c r="H126" s="1423"/>
      <c r="I126" s="1554">
        <f>E126-E127</f>
        <v>0</v>
      </c>
      <c r="J126" s="1582"/>
      <c r="K126" s="1555"/>
      <c r="L126" s="1228"/>
    </row>
    <row r="127" spans="1:12" s="1230" customFormat="1" ht="27.95" customHeight="1" thickBot="1">
      <c r="A127" s="1618"/>
      <c r="B127" s="2577"/>
      <c r="C127" s="1440"/>
      <c r="D127" s="1641"/>
      <c r="E127" s="1583">
        <f>BS!E65</f>
        <v>0</v>
      </c>
      <c r="F127" s="1583"/>
      <c r="G127" s="1548"/>
      <c r="H127" s="1416"/>
      <c r="I127" s="1424"/>
      <c r="J127" s="1548">
        <f>BS!G65</f>
        <v>0</v>
      </c>
      <c r="K127" s="1584"/>
      <c r="L127" s="1550"/>
    </row>
    <row r="128" spans="1:12" ht="11.25" customHeight="1">
      <c r="A128" s="2066" t="s">
        <v>1644</v>
      </c>
      <c r="B128" s="2068" t="s">
        <v>1645</v>
      </c>
      <c r="C128" s="1419"/>
      <c r="D128" s="2570" t="s">
        <v>1646</v>
      </c>
      <c r="E128" s="1539" t="s">
        <v>1647</v>
      </c>
      <c r="F128" s="1540"/>
      <c r="G128" s="1540"/>
      <c r="H128" s="1540"/>
      <c r="I128" s="1540"/>
      <c r="J128" s="1541"/>
      <c r="K128" s="1931" t="s">
        <v>1625</v>
      </c>
      <c r="L128" s="1932"/>
    </row>
    <row r="129" spans="1:12" ht="11.25" customHeight="1">
      <c r="A129" s="2067"/>
      <c r="B129" s="2069"/>
      <c r="C129" s="1360"/>
      <c r="D129" s="1964"/>
      <c r="E129" s="1628">
        <v>1</v>
      </c>
      <c r="F129" s="1924" t="s">
        <v>1648</v>
      </c>
      <c r="G129" s="1941"/>
      <c r="H129" s="1451"/>
      <c r="I129" s="2552" t="s">
        <v>1178</v>
      </c>
      <c r="J129" s="2553"/>
      <c r="K129" s="1926"/>
      <c r="L129" s="1933"/>
    </row>
    <row r="130" spans="1:12" ht="11.25" customHeight="1">
      <c r="A130" s="1989"/>
      <c r="B130" s="1988"/>
      <c r="C130" s="1420"/>
      <c r="D130" s="1966"/>
      <c r="E130" s="1628"/>
      <c r="F130" s="1924" t="s">
        <v>1649</v>
      </c>
      <c r="G130" s="1941"/>
      <c r="H130" s="1451"/>
      <c r="I130" s="2554"/>
      <c r="J130" s="2555"/>
      <c r="K130" s="1924" t="s">
        <v>1176</v>
      </c>
      <c r="L130" s="1925"/>
    </row>
    <row r="131" spans="1:12" s="1224" customFormat="1" ht="27.95" customHeight="1">
      <c r="A131" s="1606" t="s">
        <v>2690</v>
      </c>
      <c r="B131" s="2571" t="s">
        <v>2860</v>
      </c>
      <c r="C131" s="1291"/>
      <c r="D131" s="1609" t="s">
        <v>656</v>
      </c>
      <c r="E131" s="1581">
        <f>BS!D66</f>
        <v>0</v>
      </c>
      <c r="F131" s="1581"/>
      <c r="G131" s="1554"/>
      <c r="H131" s="1423"/>
      <c r="I131" s="1554">
        <f>E131-E132</f>
        <v>0</v>
      </c>
      <c r="J131" s="1582"/>
      <c r="K131" s="1555"/>
      <c r="L131" s="1228"/>
    </row>
    <row r="132" spans="1:12" s="1224" customFormat="1" ht="27.95" customHeight="1">
      <c r="A132" s="1606"/>
      <c r="B132" s="2573"/>
      <c r="C132" s="1287"/>
      <c r="D132" s="1610"/>
      <c r="E132" s="1581">
        <f>BS!E66</f>
        <v>0</v>
      </c>
      <c r="F132" s="1581"/>
      <c r="G132" s="1554"/>
      <c r="H132" s="1417"/>
      <c r="I132" s="1422"/>
      <c r="J132" s="1554">
        <f>BS!G66</f>
        <v>0</v>
      </c>
      <c r="K132" s="1582"/>
      <c r="L132" s="1556"/>
    </row>
    <row r="133" spans="1:12" s="1224" customFormat="1" ht="27.95" customHeight="1">
      <c r="A133" s="1606" t="s">
        <v>532</v>
      </c>
      <c r="B133" s="2571" t="s">
        <v>2871</v>
      </c>
      <c r="C133" s="1291"/>
      <c r="D133" s="1609" t="s">
        <v>658</v>
      </c>
      <c r="E133" s="1581">
        <f>BS!D67</f>
        <v>0</v>
      </c>
      <c r="F133" s="1581"/>
      <c r="G133" s="1554"/>
      <c r="H133" s="1423"/>
      <c r="I133" s="1554">
        <f>E133-E134</f>
        <v>0</v>
      </c>
      <c r="J133" s="1582"/>
      <c r="K133" s="1555"/>
      <c r="L133" s="1228"/>
    </row>
    <row r="134" spans="1:12" ht="27.95" customHeight="1">
      <c r="A134" s="1606"/>
      <c r="B134" s="2573"/>
      <c r="C134" s="1287"/>
      <c r="D134" s="1610"/>
      <c r="E134" s="1581">
        <f>BS!E67</f>
        <v>0</v>
      </c>
      <c r="F134" s="1581"/>
      <c r="G134" s="1554"/>
      <c r="H134" s="1417"/>
      <c r="I134" s="1422"/>
      <c r="J134" s="1554">
        <f>BS!G67</f>
        <v>0</v>
      </c>
      <c r="K134" s="1582"/>
      <c r="L134" s="1556"/>
    </row>
    <row r="135" spans="1:12" ht="27.95" customHeight="1">
      <c r="A135" s="1606" t="s">
        <v>535</v>
      </c>
      <c r="B135" s="2571" t="s">
        <v>2861</v>
      </c>
      <c r="C135" s="1291"/>
      <c r="D135" s="1609" t="s">
        <v>660</v>
      </c>
      <c r="E135" s="1581">
        <f>BS!D68</f>
        <v>0</v>
      </c>
      <c r="F135" s="1581"/>
      <c r="G135" s="1554"/>
      <c r="H135" s="1423"/>
      <c r="I135" s="1554">
        <f>E135-E136</f>
        <v>0</v>
      </c>
      <c r="J135" s="1582"/>
      <c r="K135" s="1555"/>
      <c r="L135" s="1228"/>
    </row>
    <row r="136" spans="1:12" ht="27.95" customHeight="1">
      <c r="A136" s="1606"/>
      <c r="B136" s="2573"/>
      <c r="C136" s="1287"/>
      <c r="D136" s="1610"/>
      <c r="E136" s="1581">
        <f>BS!E68</f>
        <v>0</v>
      </c>
      <c r="F136" s="1581"/>
      <c r="G136" s="1554"/>
      <c r="H136" s="1417"/>
      <c r="I136" s="1422"/>
      <c r="J136" s="1554">
        <f>BS!G68</f>
        <v>0</v>
      </c>
      <c r="K136" s="1582"/>
      <c r="L136" s="1556"/>
    </row>
    <row r="137" spans="1:12" ht="27.95" customHeight="1">
      <c r="A137" s="1606" t="s">
        <v>538</v>
      </c>
      <c r="B137" s="2571" t="s">
        <v>2872</v>
      </c>
      <c r="C137" s="1291"/>
      <c r="D137" s="1609" t="s">
        <v>662</v>
      </c>
      <c r="E137" s="1581">
        <f>BS!D69</f>
        <v>0</v>
      </c>
      <c r="F137" s="1581"/>
      <c r="G137" s="1554"/>
      <c r="H137" s="1423"/>
      <c r="I137" s="1554">
        <f>E137-E138</f>
        <v>0</v>
      </c>
      <c r="J137" s="1582"/>
      <c r="K137" s="1555"/>
      <c r="L137" s="1228"/>
    </row>
    <row r="138" spans="1:12" ht="27.95" customHeight="1">
      <c r="A138" s="1606"/>
      <c r="B138" s="2573"/>
      <c r="C138" s="1287"/>
      <c r="D138" s="1610"/>
      <c r="E138" s="1581">
        <f>BS!E69</f>
        <v>0</v>
      </c>
      <c r="F138" s="1581"/>
      <c r="G138" s="1554"/>
      <c r="H138" s="1417"/>
      <c r="I138" s="1422"/>
      <c r="J138" s="1554">
        <f>BS!G69</f>
        <v>0</v>
      </c>
      <c r="K138" s="1582"/>
      <c r="L138" s="1556"/>
    </row>
    <row r="139" spans="1:12" ht="27.95" customHeight="1">
      <c r="A139" s="1606" t="s">
        <v>541</v>
      </c>
      <c r="B139" s="2571" t="s">
        <v>2873</v>
      </c>
      <c r="C139" s="1291"/>
      <c r="D139" s="1609" t="s">
        <v>665</v>
      </c>
      <c r="E139" s="1581">
        <f>BS!D70</f>
        <v>0</v>
      </c>
      <c r="F139" s="1581"/>
      <c r="G139" s="1554"/>
      <c r="H139" s="1423"/>
      <c r="I139" s="1554">
        <f>E139-E140</f>
        <v>0</v>
      </c>
      <c r="J139" s="1582"/>
      <c r="K139" s="1555"/>
      <c r="L139" s="1228"/>
    </row>
    <row r="140" spans="1:12" ht="27.95" customHeight="1">
      <c r="A140" s="1606"/>
      <c r="B140" s="2573"/>
      <c r="C140" s="1287"/>
      <c r="D140" s="1610"/>
      <c r="E140" s="1581">
        <f>BS!E70</f>
        <v>0</v>
      </c>
      <c r="F140" s="1581"/>
      <c r="G140" s="1554"/>
      <c r="H140" s="1417"/>
      <c r="I140" s="1422"/>
      <c r="J140" s="1554">
        <f>BS!G70</f>
        <v>0</v>
      </c>
      <c r="K140" s="1582"/>
      <c r="L140" s="1556"/>
    </row>
    <row r="141" spans="1:12" ht="27.95" customHeight="1">
      <c r="A141" s="1606" t="s">
        <v>544</v>
      </c>
      <c r="B141" s="2571" t="s">
        <v>2874</v>
      </c>
      <c r="C141" s="1291"/>
      <c r="D141" s="1609" t="s">
        <v>668</v>
      </c>
      <c r="E141" s="1581">
        <f>BS!D71</f>
        <v>0</v>
      </c>
      <c r="F141" s="1581"/>
      <c r="G141" s="1554"/>
      <c r="H141" s="1423"/>
      <c r="I141" s="1554">
        <f>E141-E142</f>
        <v>0</v>
      </c>
      <c r="J141" s="1582"/>
      <c r="K141" s="1555"/>
      <c r="L141" s="1228"/>
    </row>
    <row r="142" spans="1:12" ht="27.95" customHeight="1">
      <c r="A142" s="1606"/>
      <c r="B142" s="2573"/>
      <c r="C142" s="1287"/>
      <c r="D142" s="1610"/>
      <c r="E142" s="1581">
        <f>BS!E71</f>
        <v>0</v>
      </c>
      <c r="F142" s="1581"/>
      <c r="G142" s="1554"/>
      <c r="H142" s="1417"/>
      <c r="I142" s="1422"/>
      <c r="J142" s="1554">
        <f>BS!G71</f>
        <v>0</v>
      </c>
      <c r="K142" s="1582"/>
      <c r="L142" s="1556"/>
    </row>
    <row r="143" spans="1:12" ht="27.95" customHeight="1">
      <c r="A143" s="1606" t="s">
        <v>547</v>
      </c>
      <c r="B143" s="2571" t="s">
        <v>2875</v>
      </c>
      <c r="C143" s="1291"/>
      <c r="D143" s="1609" t="s">
        <v>670</v>
      </c>
      <c r="E143" s="1581">
        <f>BS!D72</f>
        <v>0</v>
      </c>
      <c r="F143" s="1581"/>
      <c r="G143" s="1554"/>
      <c r="H143" s="1423"/>
      <c r="I143" s="1554">
        <f>E143-E144</f>
        <v>0</v>
      </c>
      <c r="J143" s="1582"/>
      <c r="K143" s="1555"/>
      <c r="L143" s="1228"/>
    </row>
    <row r="144" spans="1:12" s="1230" customFormat="1" ht="27.95" customHeight="1">
      <c r="A144" s="1606"/>
      <c r="B144" s="2573"/>
      <c r="C144" s="1287"/>
      <c r="D144" s="1610"/>
      <c r="E144" s="1581">
        <f>BS!E72</f>
        <v>0</v>
      </c>
      <c r="F144" s="1581"/>
      <c r="G144" s="1554"/>
      <c r="H144" s="1417"/>
      <c r="I144" s="1422"/>
      <c r="J144" s="1554">
        <f>BS!G72</f>
        <v>0</v>
      </c>
      <c r="K144" s="1582"/>
      <c r="L144" s="1556"/>
    </row>
    <row r="145" spans="1:12" s="1230" customFormat="1" ht="27.95" customHeight="1">
      <c r="A145" s="1606" t="s">
        <v>568</v>
      </c>
      <c r="B145" s="2571" t="s">
        <v>2864</v>
      </c>
      <c r="C145" s="1291"/>
      <c r="D145" s="1609" t="s">
        <v>672</v>
      </c>
      <c r="E145" s="1581">
        <f>BS!D73</f>
        <v>0</v>
      </c>
      <c r="F145" s="1581"/>
      <c r="G145" s="1554"/>
      <c r="H145" s="1423"/>
      <c r="I145" s="1554">
        <f>E145-E146</f>
        <v>0</v>
      </c>
      <c r="J145" s="1582"/>
      <c r="K145" s="1555"/>
      <c r="L145" s="1228"/>
    </row>
    <row r="146" spans="1:12" ht="27.95" customHeight="1">
      <c r="A146" s="1606"/>
      <c r="B146" s="2573"/>
      <c r="C146" s="1287"/>
      <c r="D146" s="1610"/>
      <c r="E146" s="1581">
        <f>BS!E73</f>
        <v>0</v>
      </c>
      <c r="F146" s="1581"/>
      <c r="G146" s="1554"/>
      <c r="H146" s="1417"/>
      <c r="I146" s="1422"/>
      <c r="J146" s="1554">
        <f>BS!G73</f>
        <v>0</v>
      </c>
      <c r="K146" s="1582"/>
      <c r="L146" s="1556"/>
    </row>
    <row r="147" spans="1:12" ht="27.95" customHeight="1">
      <c r="A147" s="1606" t="s">
        <v>571</v>
      </c>
      <c r="B147" s="2571" t="s">
        <v>2876</v>
      </c>
      <c r="C147" s="1299"/>
      <c r="D147" s="1609" t="s">
        <v>674</v>
      </c>
      <c r="E147" s="1581">
        <f>BS!D74</f>
        <v>0</v>
      </c>
      <c r="F147" s="1581"/>
      <c r="G147" s="1554"/>
      <c r="H147" s="1423"/>
      <c r="I147" s="1554">
        <f>E147-E148</f>
        <v>0</v>
      </c>
      <c r="J147" s="1582"/>
      <c r="K147" s="1555"/>
      <c r="L147" s="1228"/>
    </row>
    <row r="148" spans="1:12" s="1231" customFormat="1" ht="27.95" customHeight="1">
      <c r="A148" s="1606"/>
      <c r="B148" s="2573"/>
      <c r="C148" s="1300"/>
      <c r="D148" s="1610"/>
      <c r="E148" s="1581">
        <f>BS!E74</f>
        <v>0</v>
      </c>
      <c r="F148" s="1581"/>
      <c r="G148" s="1554"/>
      <c r="H148" s="1417"/>
      <c r="I148" s="1422"/>
      <c r="J148" s="1554">
        <f>BS!G74</f>
        <v>0</v>
      </c>
      <c r="K148" s="1582"/>
      <c r="L148" s="1556"/>
    </row>
    <row r="149" spans="1:12" s="1224" customFormat="1" ht="27.95" customHeight="1">
      <c r="A149" s="1575" t="s">
        <v>649</v>
      </c>
      <c r="B149" s="2574" t="s">
        <v>2877</v>
      </c>
      <c r="C149" s="1298"/>
      <c r="D149" s="1613" t="s">
        <v>681</v>
      </c>
      <c r="E149" s="1587">
        <f>BS!D75</f>
        <v>0</v>
      </c>
      <c r="F149" s="1587"/>
      <c r="G149" s="1588"/>
      <c r="H149" s="1426"/>
      <c r="I149" s="1588">
        <f>E149-E150</f>
        <v>0</v>
      </c>
      <c r="J149" s="1589"/>
      <c r="K149" s="1590"/>
      <c r="L149" s="1225"/>
    </row>
    <row r="150" spans="1:12" s="1224" customFormat="1" ht="27.95" customHeight="1">
      <c r="A150" s="1575"/>
      <c r="B150" s="2575"/>
      <c r="C150" s="1453"/>
      <c r="D150" s="1614"/>
      <c r="E150" s="1587">
        <f>BS!E75</f>
        <v>0</v>
      </c>
      <c r="F150" s="1587"/>
      <c r="G150" s="1588"/>
      <c r="H150" s="1427"/>
      <c r="I150" s="1425"/>
      <c r="J150" s="1588">
        <f>BS!G75</f>
        <v>0</v>
      </c>
      <c r="K150" s="1589"/>
      <c r="L150" s="1594"/>
    </row>
    <row r="151" spans="1:12" s="1224" customFormat="1" ht="27.95" customHeight="1">
      <c r="A151" s="1606" t="s">
        <v>652</v>
      </c>
      <c r="B151" s="2571" t="s">
        <v>2878</v>
      </c>
      <c r="C151" s="1291"/>
      <c r="D151" s="1609" t="s">
        <v>683</v>
      </c>
      <c r="E151" s="1581">
        <f>BS!D76</f>
        <v>0</v>
      </c>
      <c r="F151" s="1581"/>
      <c r="G151" s="1554"/>
      <c r="H151" s="1423"/>
      <c r="I151" s="1554">
        <f>E151-E152</f>
        <v>0</v>
      </c>
      <c r="J151" s="1582"/>
      <c r="K151" s="1555"/>
      <c r="L151" s="1228"/>
    </row>
    <row r="152" spans="1:12" ht="27.95" customHeight="1">
      <c r="A152" s="1606"/>
      <c r="B152" s="2573"/>
      <c r="C152" s="1287"/>
      <c r="D152" s="1610"/>
      <c r="E152" s="1581">
        <f>BS!E76</f>
        <v>0</v>
      </c>
      <c r="F152" s="1581"/>
      <c r="G152" s="1554"/>
      <c r="H152" s="1417"/>
      <c r="I152" s="1422"/>
      <c r="J152" s="1554">
        <f>BS!G76</f>
        <v>0</v>
      </c>
      <c r="K152" s="1582"/>
      <c r="L152" s="1556"/>
    </row>
    <row r="153" spans="1:12" ht="27.95" customHeight="1">
      <c r="A153" s="1606" t="s">
        <v>532</v>
      </c>
      <c r="B153" s="2571" t="s">
        <v>2879</v>
      </c>
      <c r="C153" s="1291"/>
      <c r="D153" s="1609" t="s">
        <v>685</v>
      </c>
      <c r="E153" s="1581">
        <f>BS!D77</f>
        <v>0</v>
      </c>
      <c r="F153" s="1581"/>
      <c r="G153" s="1554"/>
      <c r="H153" s="1423"/>
      <c r="I153" s="1554">
        <f>E153-E154</f>
        <v>0</v>
      </c>
      <c r="J153" s="1582"/>
      <c r="K153" s="1555"/>
      <c r="L153" s="1228"/>
    </row>
    <row r="154" spans="1:12" ht="27.95" customHeight="1">
      <c r="A154" s="1606"/>
      <c r="B154" s="2573"/>
      <c r="C154" s="1287"/>
      <c r="D154" s="1610"/>
      <c r="E154" s="1581">
        <f>BS!E78</f>
        <v>0</v>
      </c>
      <c r="F154" s="1581"/>
      <c r="G154" s="1554"/>
      <c r="H154" s="1417"/>
      <c r="I154" s="1422"/>
      <c r="J154" s="1554">
        <f>BS!G77</f>
        <v>0</v>
      </c>
      <c r="K154" s="1582"/>
      <c r="L154" s="1556"/>
    </row>
    <row r="155" spans="1:12" ht="27.95" customHeight="1">
      <c r="A155" s="1606" t="s">
        <v>535</v>
      </c>
      <c r="B155" s="2571" t="s">
        <v>2880</v>
      </c>
      <c r="C155" s="1291"/>
      <c r="D155" s="1609" t="s">
        <v>687</v>
      </c>
      <c r="E155" s="1581">
        <f>BS!D78</f>
        <v>0</v>
      </c>
      <c r="F155" s="1581"/>
      <c r="G155" s="1554"/>
      <c r="H155" s="1423"/>
      <c r="I155" s="1554">
        <f>E155-E156</f>
        <v>0</v>
      </c>
      <c r="J155" s="1582"/>
      <c r="K155" s="1555"/>
      <c r="L155" s="1228"/>
    </row>
    <row r="156" spans="1:12" ht="27.95" customHeight="1">
      <c r="A156" s="1606"/>
      <c r="B156" s="2573"/>
      <c r="C156" s="1287"/>
      <c r="D156" s="1610"/>
      <c r="E156" s="1581">
        <f>BS!E78</f>
        <v>0</v>
      </c>
      <c r="F156" s="1581"/>
      <c r="G156" s="1554"/>
      <c r="H156" s="1417"/>
      <c r="I156" s="1422"/>
      <c r="J156" s="1554">
        <f>BS!G78</f>
        <v>0</v>
      </c>
      <c r="K156" s="1582"/>
      <c r="L156" s="1556"/>
    </row>
    <row r="157" spans="1:12" ht="27.95" customHeight="1">
      <c r="A157" s="1606" t="s">
        <v>538</v>
      </c>
      <c r="B157" s="2571" t="s">
        <v>2881</v>
      </c>
      <c r="C157" s="1291"/>
      <c r="D157" s="1609" t="s">
        <v>689</v>
      </c>
      <c r="E157" s="1581">
        <f>BS!D79</f>
        <v>0</v>
      </c>
      <c r="F157" s="1581"/>
      <c r="G157" s="1554"/>
      <c r="H157" s="1423"/>
      <c r="I157" s="1554">
        <f>E157-E158</f>
        <v>0</v>
      </c>
      <c r="J157" s="1582"/>
      <c r="K157" s="1555"/>
      <c r="L157" s="1228"/>
    </row>
    <row r="158" spans="1:12" ht="27.95" customHeight="1" thickBot="1">
      <c r="A158" s="1618"/>
      <c r="B158" s="2572"/>
      <c r="C158" s="1402"/>
      <c r="D158" s="1620"/>
      <c r="E158" s="1583">
        <f>BS!E79</f>
        <v>0</v>
      </c>
      <c r="F158" s="1583"/>
      <c r="G158" s="1548"/>
      <c r="H158" s="1416"/>
      <c r="I158" s="1424"/>
      <c r="J158" s="1548">
        <f>BS!G79</f>
        <v>0</v>
      </c>
      <c r="K158" s="1584"/>
      <c r="L158" s="1550"/>
    </row>
    <row r="159" spans="1:12" ht="11.25" customHeight="1">
      <c r="A159" s="2066" t="s">
        <v>1644</v>
      </c>
      <c r="B159" s="2068" t="s">
        <v>1645</v>
      </c>
      <c r="C159" s="1419"/>
      <c r="D159" s="2570" t="s">
        <v>1646</v>
      </c>
      <c r="E159" s="1539" t="s">
        <v>1647</v>
      </c>
      <c r="F159" s="1540"/>
      <c r="G159" s="1540"/>
      <c r="H159" s="1540"/>
      <c r="I159" s="1540"/>
      <c r="J159" s="1541"/>
      <c r="K159" s="1931" t="s">
        <v>1625</v>
      </c>
      <c r="L159" s="1932"/>
    </row>
    <row r="160" spans="1:12" ht="11.25" customHeight="1">
      <c r="A160" s="2067"/>
      <c r="B160" s="2069"/>
      <c r="C160" s="1360"/>
      <c r="D160" s="1964"/>
      <c r="E160" s="1628">
        <v>1</v>
      </c>
      <c r="F160" s="1924" t="s">
        <v>1648</v>
      </c>
      <c r="G160" s="1941"/>
      <c r="H160" s="1451"/>
      <c r="I160" s="2552" t="s">
        <v>1178</v>
      </c>
      <c r="J160" s="2553"/>
      <c r="K160" s="1926"/>
      <c r="L160" s="1933"/>
    </row>
    <row r="161" spans="1:12" ht="12" customHeight="1">
      <c r="A161" s="1989"/>
      <c r="B161" s="1988"/>
      <c r="C161" s="1420"/>
      <c r="D161" s="1966"/>
      <c r="E161" s="1628"/>
      <c r="F161" s="1924" t="s">
        <v>1649</v>
      </c>
      <c r="G161" s="1941"/>
      <c r="H161" s="1451"/>
      <c r="I161" s="2554"/>
      <c r="J161" s="2555"/>
      <c r="K161" s="1924" t="s">
        <v>1176</v>
      </c>
      <c r="L161" s="1925"/>
    </row>
    <row r="162" spans="1:12" ht="27.95" customHeight="1">
      <c r="A162" s="1575" t="s">
        <v>787</v>
      </c>
      <c r="B162" s="1611" t="s">
        <v>3040</v>
      </c>
      <c r="C162" s="1298"/>
      <c r="D162" s="1613" t="s">
        <v>691</v>
      </c>
      <c r="E162" s="1587">
        <f>BS!D80</f>
        <v>0</v>
      </c>
      <c r="F162" s="1587"/>
      <c r="G162" s="1588"/>
      <c r="H162" s="1426"/>
      <c r="I162" s="1588">
        <f>E162-E163</f>
        <v>0</v>
      </c>
      <c r="J162" s="1589"/>
      <c r="K162" s="1590"/>
      <c r="L162" s="1225"/>
    </row>
    <row r="163" spans="1:12" ht="27.95" customHeight="1">
      <c r="A163" s="1575"/>
      <c r="B163" s="1612"/>
      <c r="C163" s="1453"/>
      <c r="D163" s="1614"/>
      <c r="E163" s="1616">
        <f>BS!E80</f>
        <v>0</v>
      </c>
      <c r="F163" s="1616"/>
      <c r="G163" s="1617"/>
      <c r="H163" s="1301"/>
      <c r="I163" s="1438"/>
      <c r="J163" s="1588">
        <f>BS!G80</f>
        <v>0</v>
      </c>
      <c r="K163" s="1589"/>
      <c r="L163" s="1594"/>
    </row>
    <row r="164" spans="1:12" ht="27.95" customHeight="1">
      <c r="A164" s="1606" t="s">
        <v>790</v>
      </c>
      <c r="B164" s="1607" t="s">
        <v>1701</v>
      </c>
      <c r="C164" s="1291"/>
      <c r="D164" s="1609" t="s">
        <v>693</v>
      </c>
      <c r="E164" s="1581">
        <f>BS!D81</f>
        <v>0</v>
      </c>
      <c r="F164" s="1581"/>
      <c r="G164" s="1554"/>
      <c r="H164" s="1423"/>
      <c r="I164" s="1554">
        <f>E164-E165</f>
        <v>0</v>
      </c>
      <c r="J164" s="1615"/>
      <c r="K164" s="1602"/>
      <c r="L164" s="1228"/>
    </row>
    <row r="165" spans="1:12" s="1230" customFormat="1" ht="27.95" customHeight="1">
      <c r="A165" s="1606"/>
      <c r="B165" s="1608"/>
      <c r="C165" s="1287"/>
      <c r="D165" s="1610"/>
      <c r="E165" s="1581">
        <f>BS!E81</f>
        <v>0</v>
      </c>
      <c r="F165" s="1581"/>
      <c r="G165" s="1554"/>
      <c r="H165" s="1417"/>
      <c r="I165" s="1422"/>
      <c r="J165" s="1554">
        <f>BS!G81</f>
        <v>0</v>
      </c>
      <c r="K165" s="1582"/>
      <c r="L165" s="1556"/>
    </row>
    <row r="166" spans="1:12" s="1230" customFormat="1" ht="27.95" customHeight="1">
      <c r="A166" s="1606" t="s">
        <v>532</v>
      </c>
      <c r="B166" s="1607" t="s">
        <v>3041</v>
      </c>
      <c r="C166" s="1291"/>
      <c r="D166" s="1609" t="s">
        <v>695</v>
      </c>
      <c r="E166" s="1581">
        <f>BS!D82</f>
        <v>0</v>
      </c>
      <c r="F166" s="1581"/>
      <c r="G166" s="1554"/>
      <c r="H166" s="1423"/>
      <c r="I166" s="1554">
        <f>E166-E167</f>
        <v>0</v>
      </c>
      <c r="J166" s="1582"/>
      <c r="K166" s="1555"/>
      <c r="L166" s="1228"/>
    </row>
    <row r="167" spans="1:12" ht="27.95" customHeight="1">
      <c r="A167" s="1606"/>
      <c r="B167" s="1608"/>
      <c r="C167" s="1287"/>
      <c r="D167" s="1610"/>
      <c r="E167" s="1581">
        <f>BS!E82</f>
        <v>0</v>
      </c>
      <c r="F167" s="1581"/>
      <c r="G167" s="1554"/>
      <c r="H167" s="1417"/>
      <c r="I167" s="1422"/>
      <c r="J167" s="1554">
        <f>BS!G82</f>
        <v>0</v>
      </c>
      <c r="K167" s="1582"/>
      <c r="L167" s="1556"/>
    </row>
    <row r="168" spans="1:12" ht="27.95" customHeight="1">
      <c r="A168" s="1575" t="s">
        <v>663</v>
      </c>
      <c r="B168" s="1611" t="s">
        <v>3042</v>
      </c>
      <c r="C168" s="1298"/>
      <c r="D168" s="1613" t="s">
        <v>697</v>
      </c>
      <c r="E168" s="1587">
        <f>BS!D83</f>
        <v>0</v>
      </c>
      <c r="F168" s="1587"/>
      <c r="G168" s="1588"/>
      <c r="H168" s="1426"/>
      <c r="I168" s="1588">
        <f>E168-E169</f>
        <v>0</v>
      </c>
      <c r="J168" s="1589"/>
      <c r="K168" s="1590"/>
      <c r="L168" s="1225"/>
    </row>
    <row r="169" spans="1:12" s="1231" customFormat="1" ht="27.95" customHeight="1">
      <c r="A169" s="1575"/>
      <c r="B169" s="1612"/>
      <c r="C169" s="1453"/>
      <c r="D169" s="1614"/>
      <c r="E169" s="1587">
        <f>BS!E83</f>
        <v>0</v>
      </c>
      <c r="F169" s="1587"/>
      <c r="G169" s="1588"/>
      <c r="H169" s="1427"/>
      <c r="I169" s="1425"/>
      <c r="J169" s="1588">
        <f>BS!G83</f>
        <v>0</v>
      </c>
      <c r="K169" s="1589"/>
      <c r="L169" s="1594"/>
    </row>
    <row r="170" spans="1:12" ht="27.95" customHeight="1">
      <c r="A170" s="1606" t="s">
        <v>666</v>
      </c>
      <c r="B170" s="1607" t="s">
        <v>3043</v>
      </c>
      <c r="C170" s="1291"/>
      <c r="D170" s="1609" t="s">
        <v>699</v>
      </c>
      <c r="E170" s="1581">
        <f>BS!D84</f>
        <v>0</v>
      </c>
      <c r="F170" s="1581"/>
      <c r="G170" s="1554"/>
      <c r="H170" s="1423"/>
      <c r="I170" s="1554">
        <f>E170-E171</f>
        <v>0</v>
      </c>
      <c r="J170" s="1582"/>
      <c r="K170" s="1555"/>
      <c r="L170" s="1228"/>
    </row>
    <row r="171" spans="1:12" s="1230" customFormat="1" ht="27.95" customHeight="1">
      <c r="A171" s="1606"/>
      <c r="B171" s="1608"/>
      <c r="C171" s="1287"/>
      <c r="D171" s="1610"/>
      <c r="E171" s="1581">
        <f>BS!E84</f>
        <v>0</v>
      </c>
      <c r="F171" s="1581"/>
      <c r="G171" s="1554"/>
      <c r="H171" s="1417"/>
      <c r="I171" s="1422"/>
      <c r="J171" s="1554">
        <f>BS!G84</f>
        <v>0</v>
      </c>
      <c r="K171" s="1582"/>
      <c r="L171" s="1556"/>
    </row>
    <row r="172" spans="1:12" s="1230" customFormat="1" ht="27.95" customHeight="1">
      <c r="A172" s="1606" t="s">
        <v>532</v>
      </c>
      <c r="B172" s="1607" t="s">
        <v>3044</v>
      </c>
      <c r="C172" s="1291"/>
      <c r="D172" s="1609" t="s">
        <v>701</v>
      </c>
      <c r="E172" s="1581">
        <f>BS!D85</f>
        <v>0</v>
      </c>
      <c r="F172" s="1581"/>
      <c r="G172" s="1554"/>
      <c r="H172" s="1423"/>
      <c r="I172" s="1554">
        <f>E172-E173</f>
        <v>0</v>
      </c>
      <c r="J172" s="1582"/>
      <c r="K172" s="1555"/>
      <c r="L172" s="1228"/>
    </row>
    <row r="173" spans="1:12" ht="27.95" customHeight="1">
      <c r="A173" s="1606"/>
      <c r="B173" s="1608"/>
      <c r="C173" s="1287"/>
      <c r="D173" s="1610"/>
      <c r="E173" s="1581">
        <f>BS!E85</f>
        <v>0</v>
      </c>
      <c r="F173" s="1581"/>
      <c r="G173" s="1554"/>
      <c r="H173" s="1417"/>
      <c r="I173" s="1422"/>
      <c r="J173" s="1554">
        <f>BS!G85</f>
        <v>0</v>
      </c>
      <c r="K173" s="1582"/>
      <c r="L173" s="1556"/>
    </row>
    <row r="174" spans="1:12" ht="27.95" customHeight="1">
      <c r="A174" s="1606" t="s">
        <v>535</v>
      </c>
      <c r="B174" s="1607" t="s">
        <v>3045</v>
      </c>
      <c r="C174" s="1291"/>
      <c r="D174" s="1609" t="s">
        <v>703</v>
      </c>
      <c r="E174" s="1581">
        <f>BS!D86</f>
        <v>0</v>
      </c>
      <c r="F174" s="1581"/>
      <c r="G174" s="1554"/>
      <c r="H174" s="1423"/>
      <c r="I174" s="1554">
        <f>E174-E175</f>
        <v>0</v>
      </c>
      <c r="J174" s="1582"/>
      <c r="K174" s="1555"/>
      <c r="L174" s="1228"/>
    </row>
    <row r="175" spans="1:12" s="1231" customFormat="1" ht="27.95" customHeight="1">
      <c r="A175" s="1606"/>
      <c r="B175" s="1608"/>
      <c r="C175" s="1287"/>
      <c r="D175" s="1610"/>
      <c r="E175" s="1581">
        <f>BS!E86</f>
        <v>0</v>
      </c>
      <c r="F175" s="1581"/>
      <c r="G175" s="1554"/>
      <c r="H175" s="1417"/>
      <c r="I175" s="1422"/>
      <c r="J175" s="1554">
        <f>BS!G86</f>
        <v>0</v>
      </c>
      <c r="K175" s="1582"/>
      <c r="L175" s="1556"/>
    </row>
    <row r="176" spans="1:12" ht="27.95" customHeight="1">
      <c r="A176" s="1606" t="s">
        <v>538</v>
      </c>
      <c r="B176" s="1607" t="s">
        <v>3046</v>
      </c>
      <c r="C176" s="1291"/>
      <c r="D176" s="1609" t="s">
        <v>705</v>
      </c>
      <c r="E176" s="1581">
        <f>BS!D87</f>
        <v>0</v>
      </c>
      <c r="F176" s="1581"/>
      <c r="G176" s="1554"/>
      <c r="H176" s="1423"/>
      <c r="I176" s="1554">
        <f>E176-E177</f>
        <v>0</v>
      </c>
      <c r="J176" s="1582"/>
      <c r="K176" s="1555"/>
      <c r="L176" s="1228"/>
    </row>
    <row r="177" spans="1:12" s="1230" customFormat="1" ht="27.95" customHeight="1">
      <c r="A177" s="1606"/>
      <c r="B177" s="1608"/>
      <c r="C177" s="1287"/>
      <c r="D177" s="1610"/>
      <c r="E177" s="1581">
        <f>BS!E87</f>
        <v>0</v>
      </c>
      <c r="F177" s="1581"/>
      <c r="G177" s="1554"/>
      <c r="H177" s="1417"/>
      <c r="I177" s="1422"/>
      <c r="J177" s="1554">
        <f>BS!G87</f>
        <v>0</v>
      </c>
      <c r="K177" s="1582"/>
      <c r="L177" s="1556"/>
    </row>
    <row r="178" spans="1:12" s="1230" customFormat="1" ht="2.25" customHeight="1">
      <c r="A178" s="1295"/>
      <c r="B178" s="1265"/>
      <c r="C178" s="1265"/>
      <c r="D178" s="1302"/>
      <c r="E178" s="1437"/>
      <c r="F178" s="1423"/>
      <c r="G178" s="1437"/>
      <c r="H178" s="1423"/>
      <c r="I178" s="1437"/>
      <c r="J178" s="1437"/>
      <c r="K178" s="1437"/>
      <c r="L178" s="1418"/>
    </row>
    <row r="179" spans="1:12" s="1231" customFormat="1" ht="30" customHeight="1">
      <c r="A179" s="526" t="s">
        <v>1644</v>
      </c>
      <c r="B179" s="1568" t="s">
        <v>1711</v>
      </c>
      <c r="C179" s="1624"/>
      <c r="D179" s="1624"/>
      <c r="E179" s="1624"/>
      <c r="F179" s="1625"/>
      <c r="G179" s="1213" t="s">
        <v>1646</v>
      </c>
      <c r="H179" s="1303"/>
      <c r="I179" s="1924" t="s">
        <v>1712</v>
      </c>
      <c r="J179" s="1942"/>
      <c r="K179" s="1926" t="s">
        <v>1713</v>
      </c>
      <c r="L179" s="1933"/>
    </row>
    <row r="180" spans="1:12" s="1231" customFormat="1" ht="27.75" customHeight="1">
      <c r="A180" s="1238"/>
      <c r="B180" s="1604" t="s">
        <v>3047</v>
      </c>
      <c r="C180" s="1604"/>
      <c r="D180" s="1605"/>
      <c r="E180" s="1605"/>
      <c r="F180" s="1605"/>
      <c r="G180" s="1250" t="s">
        <v>707</v>
      </c>
      <c r="H180" s="1304"/>
      <c r="I180" s="1554">
        <f>BS!D94</f>
        <v>0</v>
      </c>
      <c r="J180" s="1555"/>
      <c r="K180" s="1554">
        <f>BS!E94</f>
        <v>0</v>
      </c>
      <c r="L180" s="1556"/>
    </row>
    <row r="181" spans="1:12" s="1231" customFormat="1" ht="27.75" customHeight="1">
      <c r="A181" s="1238" t="s">
        <v>523</v>
      </c>
      <c r="B181" s="1591" t="s">
        <v>3048</v>
      </c>
      <c r="C181" s="1592"/>
      <c r="D181" s="1592"/>
      <c r="E181" s="1592"/>
      <c r="F181" s="1593"/>
      <c r="G181" s="1251" t="s">
        <v>709</v>
      </c>
      <c r="H181" s="1293"/>
      <c r="I181" s="1554">
        <f>BS!D95</f>
        <v>0</v>
      </c>
      <c r="J181" s="1555"/>
      <c r="K181" s="1554">
        <f>BS!E95</f>
        <v>0</v>
      </c>
      <c r="L181" s="1556"/>
    </row>
    <row r="182" spans="1:12" ht="27.75" customHeight="1">
      <c r="A182" s="1238" t="s">
        <v>526</v>
      </c>
      <c r="B182" s="1591" t="s">
        <v>3049</v>
      </c>
      <c r="C182" s="1592"/>
      <c r="D182" s="1592"/>
      <c r="E182" s="1592"/>
      <c r="F182" s="1593"/>
      <c r="G182" s="1251" t="s">
        <v>711</v>
      </c>
      <c r="H182" s="1293"/>
      <c r="I182" s="1554">
        <f>BS!D96</f>
        <v>0</v>
      </c>
      <c r="J182" s="1555"/>
      <c r="K182" s="1554">
        <f>BS!E96</f>
        <v>0</v>
      </c>
      <c r="L182" s="1556"/>
    </row>
    <row r="183" spans="1:12" s="1230" customFormat="1" ht="27.75" customHeight="1">
      <c r="A183" s="1240" t="s">
        <v>529</v>
      </c>
      <c r="B183" s="1551" t="s">
        <v>3050</v>
      </c>
      <c r="C183" s="1552"/>
      <c r="D183" s="1552"/>
      <c r="E183" s="1552"/>
      <c r="F183" s="1553"/>
      <c r="G183" s="1252" t="s">
        <v>713</v>
      </c>
      <c r="H183" s="1294"/>
      <c r="I183" s="1554">
        <f>BS!D97</f>
        <v>0</v>
      </c>
      <c r="J183" s="1555"/>
      <c r="K183" s="1554">
        <f>BS!E97</f>
        <v>0</v>
      </c>
      <c r="L183" s="1556"/>
    </row>
    <row r="184" spans="1:12" s="1230" customFormat="1" ht="27.75" customHeight="1">
      <c r="A184" s="1238" t="s">
        <v>532</v>
      </c>
      <c r="B184" s="1551" t="s">
        <v>1719</v>
      </c>
      <c r="C184" s="1552"/>
      <c r="D184" s="1552"/>
      <c r="E184" s="1552"/>
      <c r="F184" s="1553"/>
      <c r="G184" s="1252" t="s">
        <v>715</v>
      </c>
      <c r="H184" s="1294"/>
      <c r="I184" s="1554">
        <f>BS!D98</f>
        <v>0</v>
      </c>
      <c r="J184" s="1555"/>
      <c r="K184" s="1554">
        <f>BS!E98</f>
        <v>0</v>
      </c>
      <c r="L184" s="1556"/>
    </row>
    <row r="185" spans="1:12" s="1230" customFormat="1" ht="27.75" customHeight="1">
      <c r="A185" s="1238" t="s">
        <v>535</v>
      </c>
      <c r="B185" s="2557" t="s">
        <v>1160</v>
      </c>
      <c r="C185" s="2558"/>
      <c r="D185" s="2558"/>
      <c r="E185" s="2558"/>
      <c r="F185" s="2559"/>
      <c r="G185" s="1252" t="s">
        <v>718</v>
      </c>
      <c r="H185" s="1294"/>
      <c r="I185" s="1554">
        <f>BS!D99</f>
        <v>0</v>
      </c>
      <c r="J185" s="1555"/>
      <c r="K185" s="1554">
        <f>BS!E99</f>
        <v>0</v>
      </c>
      <c r="L185" s="1556"/>
    </row>
    <row r="186" spans="1:12" ht="27.75" customHeight="1">
      <c r="A186" s="1238" t="s">
        <v>550</v>
      </c>
      <c r="B186" s="1591" t="s">
        <v>3051</v>
      </c>
      <c r="C186" s="1592"/>
      <c r="D186" s="1592"/>
      <c r="E186" s="1592"/>
      <c r="F186" s="1593"/>
      <c r="G186" s="1251" t="s">
        <v>721</v>
      </c>
      <c r="H186" s="1293"/>
      <c r="I186" s="1588">
        <f>BS!D100</f>
        <v>0</v>
      </c>
      <c r="J186" s="1590"/>
      <c r="K186" s="1588">
        <f>BS!E100</f>
        <v>0</v>
      </c>
      <c r="L186" s="1594"/>
    </row>
    <row r="187" spans="1:12" ht="27.75" customHeight="1">
      <c r="A187" s="1238" t="s">
        <v>574</v>
      </c>
      <c r="B187" s="1591" t="s">
        <v>1722</v>
      </c>
      <c r="C187" s="1592"/>
      <c r="D187" s="1592"/>
      <c r="E187" s="1592"/>
      <c r="F187" s="1593"/>
      <c r="G187" s="1251" t="s">
        <v>723</v>
      </c>
      <c r="H187" s="1293"/>
      <c r="I187" s="1588">
        <f>BS!D101</f>
        <v>0</v>
      </c>
      <c r="J187" s="1590"/>
      <c r="K187" s="1588">
        <f>BS!E101</f>
        <v>0</v>
      </c>
      <c r="L187" s="1594"/>
    </row>
    <row r="188" spans="1:12" ht="27.75" customHeight="1">
      <c r="A188" s="1238" t="s">
        <v>716</v>
      </c>
      <c r="B188" s="2563" t="s">
        <v>2893</v>
      </c>
      <c r="C188" s="2564"/>
      <c r="D188" s="2564"/>
      <c r="E188" s="2564"/>
      <c r="F188" s="2565"/>
      <c r="G188" s="1251" t="s">
        <v>726</v>
      </c>
      <c r="H188" s="1293"/>
      <c r="I188" s="1588">
        <f>BS!D102</f>
        <v>0</v>
      </c>
      <c r="J188" s="1590"/>
      <c r="K188" s="1588">
        <f>BS!E102</f>
        <v>0</v>
      </c>
      <c r="L188" s="1594"/>
    </row>
    <row r="189" spans="1:12" ht="27.75" customHeight="1">
      <c r="A189" s="1240" t="s">
        <v>719</v>
      </c>
      <c r="B189" s="2557" t="s">
        <v>2894</v>
      </c>
      <c r="C189" s="2558"/>
      <c r="D189" s="2558"/>
      <c r="E189" s="2558"/>
      <c r="F189" s="2559"/>
      <c r="G189" s="1252" t="s">
        <v>728</v>
      </c>
      <c r="H189" s="1294"/>
      <c r="I189" s="1554">
        <f>BS!D103</f>
        <v>0</v>
      </c>
      <c r="J189" s="1555"/>
      <c r="K189" s="1554">
        <f>BS!E103</f>
        <v>0</v>
      </c>
      <c r="L189" s="1556"/>
    </row>
    <row r="190" spans="1:12" s="1230" customFormat="1" ht="27.75" customHeight="1" thickBot="1">
      <c r="A190" s="1238" t="s">
        <v>532</v>
      </c>
      <c r="B190" s="2557" t="s">
        <v>2895</v>
      </c>
      <c r="C190" s="2558"/>
      <c r="D190" s="2558"/>
      <c r="E190" s="2558"/>
      <c r="F190" s="2559"/>
      <c r="G190" s="1252" t="s">
        <v>730</v>
      </c>
      <c r="H190" s="1294"/>
      <c r="I190" s="1554">
        <f>BS!D104</f>
        <v>0</v>
      </c>
      <c r="J190" s="1555"/>
      <c r="K190" s="1554">
        <f>BS!E104</f>
        <v>0</v>
      </c>
      <c r="L190" s="1556"/>
    </row>
    <row r="191" spans="1:12" s="1230" customFormat="1" ht="27.75" customHeight="1">
      <c r="A191" s="518" t="s">
        <v>1644</v>
      </c>
      <c r="B191" s="1539" t="s">
        <v>1711</v>
      </c>
      <c r="C191" s="1540"/>
      <c r="D191" s="1540"/>
      <c r="E191" s="1540"/>
      <c r="F191" s="1541"/>
      <c r="G191" s="1217" t="s">
        <v>1646</v>
      </c>
      <c r="H191" s="1406"/>
      <c r="I191" s="1936" t="s">
        <v>1712</v>
      </c>
      <c r="J191" s="1937"/>
      <c r="K191" s="1936" t="s">
        <v>1713</v>
      </c>
      <c r="L191" s="2003"/>
    </row>
    <row r="192" spans="1:12" ht="27.75" customHeight="1">
      <c r="A192" s="1238" t="s">
        <v>724</v>
      </c>
      <c r="B192" s="2563" t="s">
        <v>2896</v>
      </c>
      <c r="C192" s="2564"/>
      <c r="D192" s="2564"/>
      <c r="E192" s="2564"/>
      <c r="F192" s="2565"/>
      <c r="G192" s="1251" t="s">
        <v>732</v>
      </c>
      <c r="H192" s="1293"/>
      <c r="I192" s="1588">
        <f>BS!D105</f>
        <v>0</v>
      </c>
      <c r="J192" s="1590"/>
      <c r="K192" s="1588">
        <f>BS!E105</f>
        <v>0</v>
      </c>
      <c r="L192" s="1594"/>
    </row>
    <row r="193" spans="1:12" ht="27.75" customHeight="1">
      <c r="A193" s="1240" t="s">
        <v>2712</v>
      </c>
      <c r="B193" s="2557" t="s">
        <v>2897</v>
      </c>
      <c r="C193" s="2558"/>
      <c r="D193" s="2558"/>
      <c r="E193" s="2558"/>
      <c r="F193" s="2559"/>
      <c r="G193" s="1252" t="s">
        <v>734</v>
      </c>
      <c r="H193" s="1294"/>
      <c r="I193" s="1554">
        <f>BS!D106</f>
        <v>0</v>
      </c>
      <c r="J193" s="1555"/>
      <c r="K193" s="1554">
        <f>BS!E106</f>
        <v>0</v>
      </c>
      <c r="L193" s="1556"/>
    </row>
    <row r="194" spans="1:12" ht="27.75" customHeight="1">
      <c r="A194" s="1238" t="s">
        <v>532</v>
      </c>
      <c r="B194" s="2557" t="s">
        <v>2898</v>
      </c>
      <c r="C194" s="2558"/>
      <c r="D194" s="2558"/>
      <c r="E194" s="2558"/>
      <c r="F194" s="2559"/>
      <c r="G194" s="1252" t="s">
        <v>736</v>
      </c>
      <c r="H194" s="1294"/>
      <c r="I194" s="1554">
        <f>BS!D107</f>
        <v>0</v>
      </c>
      <c r="J194" s="1555"/>
      <c r="K194" s="1554">
        <f>BS!E107</f>
        <v>0</v>
      </c>
      <c r="L194" s="1556"/>
    </row>
    <row r="195" spans="1:12" ht="27.75" customHeight="1">
      <c r="A195" s="1238" t="s">
        <v>2715</v>
      </c>
      <c r="B195" s="2563" t="s">
        <v>2899</v>
      </c>
      <c r="C195" s="2564"/>
      <c r="D195" s="2564"/>
      <c r="E195" s="2564"/>
      <c r="F195" s="2565"/>
      <c r="G195" s="1251" t="s">
        <v>738</v>
      </c>
      <c r="H195" s="1293"/>
      <c r="I195" s="1588">
        <f>BS!D108</f>
        <v>0</v>
      </c>
      <c r="J195" s="1590"/>
      <c r="K195" s="1588">
        <f>BS!E108</f>
        <v>0</v>
      </c>
      <c r="L195" s="1594"/>
    </row>
    <row r="196" spans="1:12" ht="27.75" customHeight="1">
      <c r="A196" s="1240" t="s">
        <v>2717</v>
      </c>
      <c r="B196" s="2557" t="s">
        <v>2900</v>
      </c>
      <c r="C196" s="2558"/>
      <c r="D196" s="2558"/>
      <c r="E196" s="2558"/>
      <c r="F196" s="2559"/>
      <c r="G196" s="1252" t="s">
        <v>740</v>
      </c>
      <c r="H196" s="1294"/>
      <c r="I196" s="1554">
        <f>BS!D109</f>
        <v>0</v>
      </c>
      <c r="J196" s="1555"/>
      <c r="K196" s="1554">
        <f>BS!E109</f>
        <v>0</v>
      </c>
      <c r="L196" s="1556"/>
    </row>
    <row r="197" spans="1:12" ht="27.75" customHeight="1">
      <c r="A197" s="1240" t="s">
        <v>532</v>
      </c>
      <c r="B197" s="2557" t="s">
        <v>1154</v>
      </c>
      <c r="C197" s="2558"/>
      <c r="D197" s="2558"/>
      <c r="E197" s="2558"/>
      <c r="F197" s="2559"/>
      <c r="G197" s="1252" t="s">
        <v>742</v>
      </c>
      <c r="H197" s="1294"/>
      <c r="I197" s="1554">
        <f>BS!D110</f>
        <v>0</v>
      </c>
      <c r="J197" s="1555"/>
      <c r="K197" s="1554">
        <f>BS!E110</f>
        <v>0</v>
      </c>
      <c r="L197" s="1556"/>
    </row>
    <row r="198" spans="1:12" s="1230" customFormat="1" ht="27.75" customHeight="1">
      <c r="A198" s="1240" t="s">
        <v>535</v>
      </c>
      <c r="B198" s="2557" t="s">
        <v>2901</v>
      </c>
      <c r="C198" s="2558"/>
      <c r="D198" s="2558"/>
      <c r="E198" s="2558"/>
      <c r="F198" s="2559"/>
      <c r="G198" s="1252" t="s">
        <v>743</v>
      </c>
      <c r="H198" s="1294"/>
      <c r="I198" s="1554">
        <f>BS!D111</f>
        <v>0</v>
      </c>
      <c r="J198" s="1555"/>
      <c r="K198" s="1554">
        <f>BS!E111</f>
        <v>0</v>
      </c>
      <c r="L198" s="1556"/>
    </row>
    <row r="199" spans="1:12" ht="27.75" customHeight="1">
      <c r="A199" s="1238" t="s">
        <v>2719</v>
      </c>
      <c r="B199" s="1591" t="s">
        <v>3052</v>
      </c>
      <c r="C199" s="1592"/>
      <c r="D199" s="1592"/>
      <c r="E199" s="1592"/>
      <c r="F199" s="1593"/>
      <c r="G199" s="1251" t="s">
        <v>745</v>
      </c>
      <c r="H199" s="1293"/>
      <c r="I199" s="1588">
        <f>BS!D112</f>
        <v>0</v>
      </c>
      <c r="J199" s="1590"/>
      <c r="K199" s="1588">
        <f>BS!E112</f>
        <v>0</v>
      </c>
      <c r="L199" s="1594"/>
    </row>
    <row r="200" spans="1:12" ht="27.75" customHeight="1">
      <c r="A200" s="1240" t="s">
        <v>2721</v>
      </c>
      <c r="B200" s="1551" t="s">
        <v>1732</v>
      </c>
      <c r="C200" s="1552"/>
      <c r="D200" s="1552"/>
      <c r="E200" s="1552"/>
      <c r="F200" s="1553"/>
      <c r="G200" s="1252" t="s">
        <v>747</v>
      </c>
      <c r="H200" s="1294"/>
      <c r="I200" s="1554">
        <f>BS!D113</f>
        <v>0</v>
      </c>
      <c r="J200" s="1555"/>
      <c r="K200" s="1554">
        <f>BS!E113</f>
        <v>0</v>
      </c>
      <c r="L200" s="1556"/>
    </row>
    <row r="201" spans="1:12" ht="27.75" customHeight="1">
      <c r="A201" s="1240" t="s">
        <v>532</v>
      </c>
      <c r="B201" s="1551" t="s">
        <v>1733</v>
      </c>
      <c r="C201" s="1552"/>
      <c r="D201" s="1552"/>
      <c r="E201" s="1552"/>
      <c r="F201" s="1553"/>
      <c r="G201" s="1252" t="s">
        <v>749</v>
      </c>
      <c r="H201" s="1294"/>
      <c r="I201" s="1554">
        <f>BS!D114</f>
        <v>0</v>
      </c>
      <c r="J201" s="1555"/>
      <c r="K201" s="1554">
        <f>BS!E114</f>
        <v>0</v>
      </c>
      <c r="L201" s="1556"/>
    </row>
    <row r="202" spans="1:12" s="1230" customFormat="1" ht="31.5" customHeight="1">
      <c r="A202" s="1238" t="s">
        <v>2722</v>
      </c>
      <c r="B202" s="1591" t="s">
        <v>3053</v>
      </c>
      <c r="C202" s="1592"/>
      <c r="D202" s="1592"/>
      <c r="E202" s="1592"/>
      <c r="F202" s="1593"/>
      <c r="G202" s="1251" t="s">
        <v>751</v>
      </c>
      <c r="H202" s="1293"/>
      <c r="I202" s="1588">
        <f>BS!D115</f>
        <v>0</v>
      </c>
      <c r="J202" s="1590"/>
      <c r="K202" s="1588">
        <f>BS!E115</f>
        <v>0</v>
      </c>
      <c r="L202" s="1594"/>
    </row>
    <row r="203" spans="1:12" ht="27.75" customHeight="1">
      <c r="A203" s="1238" t="s">
        <v>594</v>
      </c>
      <c r="B203" s="1591" t="s">
        <v>3054</v>
      </c>
      <c r="C203" s="1592"/>
      <c r="D203" s="1592"/>
      <c r="E203" s="1592"/>
      <c r="F203" s="1593"/>
      <c r="G203" s="1251" t="s">
        <v>753</v>
      </c>
      <c r="H203" s="1293"/>
      <c r="I203" s="1588">
        <f>BS!D116</f>
        <v>0</v>
      </c>
      <c r="J203" s="1590"/>
      <c r="K203" s="1588">
        <f>BS!E116</f>
        <v>0</v>
      </c>
      <c r="L203" s="1594"/>
    </row>
    <row r="204" spans="1:12" ht="27.75" customHeight="1">
      <c r="A204" s="1238" t="s">
        <v>597</v>
      </c>
      <c r="B204" s="1591" t="s">
        <v>3055</v>
      </c>
      <c r="C204" s="1592"/>
      <c r="D204" s="1592"/>
      <c r="E204" s="1592"/>
      <c r="F204" s="1593"/>
      <c r="G204" s="1251" t="s">
        <v>755</v>
      </c>
      <c r="H204" s="1293"/>
      <c r="I204" s="1588">
        <f>BS!D117</f>
        <v>0</v>
      </c>
      <c r="J204" s="1590"/>
      <c r="K204" s="1588">
        <f>BS!E117</f>
        <v>0</v>
      </c>
      <c r="L204" s="1594"/>
    </row>
    <row r="205" spans="1:12" s="1230" customFormat="1" ht="27.75" customHeight="1">
      <c r="A205" s="1238" t="s">
        <v>600</v>
      </c>
      <c r="B205" s="1591" t="s">
        <v>2906</v>
      </c>
      <c r="C205" s="1592"/>
      <c r="D205" s="1592"/>
      <c r="E205" s="1592"/>
      <c r="F205" s="1593"/>
      <c r="G205" s="1251" t="s">
        <v>757</v>
      </c>
      <c r="H205" s="1294"/>
      <c r="I205" s="1554">
        <f>BS!D118</f>
        <v>0</v>
      </c>
      <c r="J205" s="1555"/>
      <c r="K205" s="1554">
        <f>BS!E118</f>
        <v>0</v>
      </c>
      <c r="L205" s="1556"/>
    </row>
    <row r="206" spans="1:12" s="1230" customFormat="1" ht="27.75" customHeight="1">
      <c r="A206" s="1240" t="s">
        <v>2688</v>
      </c>
      <c r="B206" s="2557" t="s">
        <v>2907</v>
      </c>
      <c r="C206" s="2558"/>
      <c r="D206" s="2558"/>
      <c r="E206" s="2558"/>
      <c r="F206" s="2559"/>
      <c r="G206" s="1252" t="s">
        <v>760</v>
      </c>
      <c r="H206" s="1294"/>
      <c r="I206" s="1554">
        <f>BS!D119</f>
        <v>0</v>
      </c>
      <c r="J206" s="1555"/>
      <c r="K206" s="1554">
        <f>BS!E119</f>
        <v>0</v>
      </c>
      <c r="L206" s="1556"/>
    </row>
    <row r="207" spans="1:12" s="1230" customFormat="1" ht="31.5" customHeight="1">
      <c r="A207" s="1240" t="s">
        <v>2689</v>
      </c>
      <c r="B207" s="2557" t="s">
        <v>2908</v>
      </c>
      <c r="C207" s="2558"/>
      <c r="D207" s="2558"/>
      <c r="E207" s="2558"/>
      <c r="F207" s="2559"/>
      <c r="G207" s="1252" t="s">
        <v>763</v>
      </c>
      <c r="H207" s="1294"/>
      <c r="I207" s="1554">
        <f>BS!D120</f>
        <v>0</v>
      </c>
      <c r="J207" s="1555"/>
      <c r="K207" s="1554">
        <f>BS!E120</f>
        <v>0</v>
      </c>
      <c r="L207" s="1556"/>
    </row>
    <row r="208" spans="1:12" ht="27.75" customHeight="1">
      <c r="A208" s="1240" t="s">
        <v>2690</v>
      </c>
      <c r="B208" s="2557" t="s">
        <v>2909</v>
      </c>
      <c r="C208" s="2558"/>
      <c r="D208" s="2558"/>
      <c r="E208" s="2558"/>
      <c r="F208" s="2559"/>
      <c r="G208" s="1252" t="s">
        <v>765</v>
      </c>
      <c r="H208" s="1294"/>
      <c r="I208" s="1554">
        <f>BS!D121</f>
        <v>0</v>
      </c>
      <c r="J208" s="1555"/>
      <c r="K208" s="1554">
        <f>BS!E121</f>
        <v>0</v>
      </c>
      <c r="L208" s="1556"/>
    </row>
    <row r="209" spans="1:12" ht="25.5" customHeight="1">
      <c r="A209" s="1240" t="s">
        <v>532</v>
      </c>
      <c r="B209" s="2557" t="s">
        <v>2871</v>
      </c>
      <c r="C209" s="2558"/>
      <c r="D209" s="2558"/>
      <c r="E209" s="2558"/>
      <c r="F209" s="2559"/>
      <c r="G209" s="1251" t="s">
        <v>767</v>
      </c>
      <c r="H209" s="1293"/>
      <c r="I209" s="1554">
        <f>BS!D122</f>
        <v>0</v>
      </c>
      <c r="J209" s="1555"/>
      <c r="K209" s="1554">
        <f>BS!E122</f>
        <v>0</v>
      </c>
      <c r="L209" s="1556"/>
    </row>
    <row r="210" spans="1:12" ht="27.75" customHeight="1">
      <c r="A210" s="1445" t="s">
        <v>535</v>
      </c>
      <c r="B210" s="2568" t="s">
        <v>2910</v>
      </c>
      <c r="C210" s="2568"/>
      <c r="D210" s="2569"/>
      <c r="E210" s="2569"/>
      <c r="F210" s="2569"/>
      <c r="G210" s="1305" t="s">
        <v>768</v>
      </c>
      <c r="H210" s="1302"/>
      <c r="I210" s="1601">
        <f>BS!D123</f>
        <v>0</v>
      </c>
      <c r="J210" s="1602"/>
      <c r="K210" s="1601">
        <f>BS!E123</f>
        <v>0</v>
      </c>
      <c r="L210" s="1603"/>
    </row>
    <row r="211" spans="1:12" ht="32.25" customHeight="1">
      <c r="A211" s="1242" t="s">
        <v>538</v>
      </c>
      <c r="B211" s="2557" t="s">
        <v>2911</v>
      </c>
      <c r="C211" s="2558"/>
      <c r="D211" s="2558"/>
      <c r="E211" s="2558"/>
      <c r="F211" s="2559"/>
      <c r="G211" s="1252" t="s">
        <v>770</v>
      </c>
      <c r="H211" s="1294"/>
      <c r="I211" s="1554">
        <f>BS!D124</f>
        <v>0</v>
      </c>
      <c r="J211" s="1555"/>
      <c r="K211" s="1554">
        <f>BS!E124</f>
        <v>0</v>
      </c>
      <c r="L211" s="1556"/>
    </row>
    <row r="212" spans="1:12" s="1230" customFormat="1" ht="27.75" customHeight="1">
      <c r="A212" s="1242" t="s">
        <v>541</v>
      </c>
      <c r="B212" s="2557" t="s">
        <v>2912</v>
      </c>
      <c r="C212" s="2558"/>
      <c r="D212" s="2558"/>
      <c r="E212" s="2558"/>
      <c r="F212" s="2559"/>
      <c r="G212" s="1252" t="s">
        <v>772</v>
      </c>
      <c r="H212" s="1294"/>
      <c r="I212" s="1554">
        <f>BS!D125</f>
        <v>0</v>
      </c>
      <c r="J212" s="1555"/>
      <c r="K212" s="1554">
        <f>BS!E125</f>
        <v>0</v>
      </c>
      <c r="L212" s="1556"/>
    </row>
    <row r="213" spans="1:12" ht="27.75" customHeight="1">
      <c r="A213" s="1242" t="s">
        <v>544</v>
      </c>
      <c r="B213" s="2557" t="s">
        <v>1128</v>
      </c>
      <c r="C213" s="2558"/>
      <c r="D213" s="2558"/>
      <c r="E213" s="2558"/>
      <c r="F213" s="2559"/>
      <c r="G213" s="1252" t="s">
        <v>774</v>
      </c>
      <c r="H213" s="1294"/>
      <c r="I213" s="1554">
        <f>BS!D126</f>
        <v>0</v>
      </c>
      <c r="J213" s="1555"/>
      <c r="K213" s="1554">
        <f>BS!E126</f>
        <v>0</v>
      </c>
      <c r="L213" s="1556"/>
    </row>
    <row r="214" spans="1:12" ht="27.75" customHeight="1">
      <c r="A214" s="1242" t="s">
        <v>547</v>
      </c>
      <c r="B214" s="2557" t="s">
        <v>1127</v>
      </c>
      <c r="C214" s="2558"/>
      <c r="D214" s="2558"/>
      <c r="E214" s="2558"/>
      <c r="F214" s="2559"/>
      <c r="G214" s="1252" t="s">
        <v>776</v>
      </c>
      <c r="H214" s="1294"/>
      <c r="I214" s="1554">
        <f>BS!D127</f>
        <v>0</v>
      </c>
      <c r="J214" s="1555"/>
      <c r="K214" s="1554">
        <f>BS!E127</f>
        <v>0</v>
      </c>
      <c r="L214" s="1556"/>
    </row>
    <row r="215" spans="1:12" ht="27.75" customHeight="1">
      <c r="A215" s="1242" t="s">
        <v>568</v>
      </c>
      <c r="B215" s="2557" t="s">
        <v>2913</v>
      </c>
      <c r="C215" s="2558"/>
      <c r="D215" s="2558"/>
      <c r="E215" s="2558"/>
      <c r="F215" s="2559"/>
      <c r="G215" s="1252" t="s">
        <v>778</v>
      </c>
      <c r="H215" s="1294"/>
      <c r="I215" s="1554">
        <f>BS!D128</f>
        <v>0</v>
      </c>
      <c r="J215" s="1555"/>
      <c r="K215" s="1554">
        <f>BS!E128</f>
        <v>0</v>
      </c>
      <c r="L215" s="1556"/>
    </row>
    <row r="216" spans="1:12" ht="27.75" customHeight="1">
      <c r="A216" s="1242" t="s">
        <v>571</v>
      </c>
      <c r="B216" s="2557" t="s">
        <v>1125</v>
      </c>
      <c r="C216" s="2558"/>
      <c r="D216" s="2558"/>
      <c r="E216" s="2558"/>
      <c r="F216" s="2559"/>
      <c r="G216" s="1252" t="s">
        <v>780</v>
      </c>
      <c r="H216" s="1294"/>
      <c r="I216" s="1554">
        <f>BS!D129</f>
        <v>0</v>
      </c>
      <c r="J216" s="1555"/>
      <c r="K216" s="1554">
        <f>BS!E129</f>
        <v>0</v>
      </c>
      <c r="L216" s="1556"/>
    </row>
    <row r="217" spans="1:12" ht="27.75" customHeight="1">
      <c r="A217" s="1242" t="s">
        <v>758</v>
      </c>
      <c r="B217" s="2557" t="s">
        <v>2914</v>
      </c>
      <c r="C217" s="2558"/>
      <c r="D217" s="2558"/>
      <c r="E217" s="2558"/>
      <c r="F217" s="2559"/>
      <c r="G217" s="1252" t="s">
        <v>782</v>
      </c>
      <c r="H217" s="1294"/>
      <c r="I217" s="1554">
        <f>BS!D130</f>
        <v>0</v>
      </c>
      <c r="J217" s="1555"/>
      <c r="K217" s="1554">
        <f>BS!E130</f>
        <v>0</v>
      </c>
      <c r="L217" s="1556"/>
    </row>
    <row r="218" spans="1:12" ht="27.75" customHeight="1">
      <c r="A218" s="1242" t="s">
        <v>761</v>
      </c>
      <c r="B218" s="2557" t="s">
        <v>2915</v>
      </c>
      <c r="C218" s="2558"/>
      <c r="D218" s="2558"/>
      <c r="E218" s="2558"/>
      <c r="F218" s="2559"/>
      <c r="G218" s="1252" t="s">
        <v>784</v>
      </c>
      <c r="H218" s="1294"/>
      <c r="I218" s="1554">
        <f>BS!D131</f>
        <v>0</v>
      </c>
      <c r="J218" s="1555"/>
      <c r="K218" s="1554">
        <f>BS!E131</f>
        <v>0</v>
      </c>
      <c r="L218" s="1556"/>
    </row>
    <row r="219" spans="1:12" ht="27.75" customHeight="1" thickBot="1">
      <c r="A219" s="1410" t="s">
        <v>2731</v>
      </c>
      <c r="B219" s="2560" t="s">
        <v>1123</v>
      </c>
      <c r="C219" s="2561"/>
      <c r="D219" s="2561"/>
      <c r="E219" s="2561"/>
      <c r="F219" s="2562"/>
      <c r="G219" s="1408" t="s">
        <v>786</v>
      </c>
      <c r="H219" s="1409"/>
      <c r="I219" s="1548">
        <f>BS!D132</f>
        <v>0</v>
      </c>
      <c r="J219" s="1549"/>
      <c r="K219" s="1548">
        <f>BS!E132</f>
        <v>0</v>
      </c>
      <c r="L219" s="1550"/>
    </row>
    <row r="220" spans="1:12" ht="27.75" customHeight="1">
      <c r="A220" s="518" t="s">
        <v>1644</v>
      </c>
      <c r="B220" s="1539" t="s">
        <v>1711</v>
      </c>
      <c r="C220" s="1540"/>
      <c r="D220" s="1540"/>
      <c r="E220" s="1540"/>
      <c r="F220" s="1541"/>
      <c r="G220" s="1217" t="s">
        <v>1646</v>
      </c>
      <c r="H220" s="1406"/>
      <c r="I220" s="1936" t="s">
        <v>1712</v>
      </c>
      <c r="J220" s="1937"/>
      <c r="K220" s="1936" t="s">
        <v>1713</v>
      </c>
      <c r="L220" s="2003"/>
    </row>
    <row r="221" spans="1:12" ht="27.75" customHeight="1">
      <c r="A221" s="1447" t="s">
        <v>613</v>
      </c>
      <c r="B221" s="2563" t="s">
        <v>2916</v>
      </c>
      <c r="C221" s="2564"/>
      <c r="D221" s="2564"/>
      <c r="E221" s="2564"/>
      <c r="F221" s="2565"/>
      <c r="G221" s="1251" t="s">
        <v>789</v>
      </c>
      <c r="H221" s="1293"/>
      <c r="I221" s="1588">
        <f>BS!D133</f>
        <v>0</v>
      </c>
      <c r="J221" s="1590"/>
      <c r="K221" s="1588">
        <f>BS!E133</f>
        <v>0</v>
      </c>
      <c r="L221" s="1594"/>
    </row>
    <row r="222" spans="1:12" ht="27.75" customHeight="1">
      <c r="A222" s="1242" t="s">
        <v>616</v>
      </c>
      <c r="B222" s="2557" t="s">
        <v>2917</v>
      </c>
      <c r="C222" s="2558"/>
      <c r="D222" s="2558"/>
      <c r="E222" s="2558"/>
      <c r="F222" s="2559"/>
      <c r="G222" s="1252" t="s">
        <v>792</v>
      </c>
      <c r="H222" s="1294"/>
      <c r="I222" s="1554">
        <f>BS!D134</f>
        <v>0</v>
      </c>
      <c r="J222" s="1555"/>
      <c r="K222" s="1554">
        <f>BS!E134</f>
        <v>0</v>
      </c>
      <c r="L222" s="1556"/>
    </row>
    <row r="223" spans="1:12" ht="27.75" customHeight="1">
      <c r="A223" s="1242" t="s">
        <v>532</v>
      </c>
      <c r="B223" s="2557" t="s">
        <v>2918</v>
      </c>
      <c r="C223" s="2558"/>
      <c r="D223" s="2558"/>
      <c r="E223" s="2558"/>
      <c r="F223" s="2559"/>
      <c r="G223" s="1252" t="s">
        <v>794</v>
      </c>
      <c r="H223" s="1294"/>
      <c r="I223" s="1554">
        <f>BS!D135</f>
        <v>0</v>
      </c>
      <c r="J223" s="1555"/>
      <c r="K223" s="1554">
        <f>BS!E135</f>
        <v>0</v>
      </c>
      <c r="L223" s="1556"/>
    </row>
    <row r="224" spans="1:12" ht="27.75" customHeight="1">
      <c r="A224" s="1447" t="s">
        <v>631</v>
      </c>
      <c r="B224" s="2563" t="s">
        <v>2919</v>
      </c>
      <c r="C224" s="2564"/>
      <c r="D224" s="2564"/>
      <c r="E224" s="2564"/>
      <c r="F224" s="2565"/>
      <c r="G224" s="1251" t="s">
        <v>796</v>
      </c>
      <c r="H224" s="1293"/>
      <c r="I224" s="1588">
        <f>BS!D136</f>
        <v>0</v>
      </c>
      <c r="J224" s="1590"/>
      <c r="K224" s="1588">
        <f>BS!E136</f>
        <v>0</v>
      </c>
      <c r="L224" s="1594"/>
    </row>
    <row r="225" spans="1:12" ht="27.75" customHeight="1">
      <c r="A225" s="1447" t="s">
        <v>649</v>
      </c>
      <c r="B225" s="2563" t="s">
        <v>2991</v>
      </c>
      <c r="C225" s="2564"/>
      <c r="D225" s="2564"/>
      <c r="E225" s="2564"/>
      <c r="F225" s="2565"/>
      <c r="G225" s="1251" t="s">
        <v>798</v>
      </c>
      <c r="H225" s="1293"/>
      <c r="I225" s="1588">
        <f>BS!D137</f>
        <v>0</v>
      </c>
      <c r="J225" s="1590"/>
      <c r="K225" s="1588">
        <f>BS!E137</f>
        <v>0</v>
      </c>
      <c r="L225" s="1594"/>
    </row>
    <row r="226" spans="1:12" s="1230" customFormat="1" ht="27.75" customHeight="1">
      <c r="A226" s="1447" t="s">
        <v>652</v>
      </c>
      <c r="B226" s="2563" t="s">
        <v>2920</v>
      </c>
      <c r="C226" s="2564"/>
      <c r="D226" s="2564"/>
      <c r="E226" s="2564"/>
      <c r="F226" s="2565"/>
      <c r="G226" s="1251" t="s">
        <v>800</v>
      </c>
      <c r="H226" s="1294"/>
      <c r="I226" s="1554">
        <f>BS!D138</f>
        <v>0</v>
      </c>
      <c r="J226" s="1555"/>
      <c r="K226" s="1554">
        <f>BS!E138</f>
        <v>0</v>
      </c>
      <c r="L226" s="1556"/>
    </row>
    <row r="227" spans="1:12" ht="31.5" customHeight="1">
      <c r="A227" s="1242" t="s">
        <v>2688</v>
      </c>
      <c r="B227" s="2557" t="s">
        <v>2921</v>
      </c>
      <c r="C227" s="2558"/>
      <c r="D227" s="2558"/>
      <c r="E227" s="2558"/>
      <c r="F227" s="2559"/>
      <c r="G227" s="1252" t="s">
        <v>802</v>
      </c>
      <c r="H227" s="1294"/>
      <c r="I227" s="1554">
        <f>BS!D139</f>
        <v>0</v>
      </c>
      <c r="J227" s="1555"/>
      <c r="K227" s="1554">
        <f>BS!E139</f>
        <v>0</v>
      </c>
      <c r="L227" s="1556"/>
    </row>
    <row r="228" spans="1:12" ht="30.75" customHeight="1">
      <c r="A228" s="1242" t="s">
        <v>2689</v>
      </c>
      <c r="B228" s="2557" t="s">
        <v>2922</v>
      </c>
      <c r="C228" s="2558"/>
      <c r="D228" s="2558"/>
      <c r="E228" s="2558"/>
      <c r="F228" s="2559"/>
      <c r="G228" s="1252" t="s">
        <v>804</v>
      </c>
      <c r="H228" s="1294"/>
      <c r="I228" s="1554">
        <f>BS!D140</f>
        <v>0</v>
      </c>
      <c r="J228" s="1555"/>
      <c r="K228" s="1554">
        <f>BS!E140</f>
        <v>0</v>
      </c>
      <c r="L228" s="1556"/>
    </row>
    <row r="229" spans="1:12" ht="31.5" customHeight="1">
      <c r="A229" s="1242" t="s">
        <v>2690</v>
      </c>
      <c r="B229" s="2557" t="s">
        <v>2923</v>
      </c>
      <c r="C229" s="2558"/>
      <c r="D229" s="2558"/>
      <c r="E229" s="2558"/>
      <c r="F229" s="2559"/>
      <c r="G229" s="1252" t="s">
        <v>2736</v>
      </c>
      <c r="H229" s="1294"/>
      <c r="I229" s="1554">
        <f>BS!D141</f>
        <v>0</v>
      </c>
      <c r="J229" s="1555"/>
      <c r="K229" s="1554">
        <f>BS!E141</f>
        <v>0</v>
      </c>
      <c r="L229" s="1556"/>
    </row>
    <row r="230" spans="1:12" ht="27.75" customHeight="1">
      <c r="A230" s="1242" t="s">
        <v>532</v>
      </c>
      <c r="B230" s="2557" t="s">
        <v>1120</v>
      </c>
      <c r="C230" s="2558"/>
      <c r="D230" s="2558"/>
      <c r="E230" s="2558"/>
      <c r="F230" s="2559"/>
      <c r="G230" s="1252" t="s">
        <v>2737</v>
      </c>
      <c r="H230" s="1294"/>
      <c r="I230" s="1554">
        <f>BS!D142</f>
        <v>0</v>
      </c>
      <c r="J230" s="1555"/>
      <c r="K230" s="1554">
        <f>BS!E142</f>
        <v>0</v>
      </c>
      <c r="L230" s="1556"/>
    </row>
    <row r="231" spans="1:12" ht="27.75" customHeight="1">
      <c r="A231" s="1242" t="s">
        <v>535</v>
      </c>
      <c r="B231" s="2557" t="s">
        <v>2924</v>
      </c>
      <c r="C231" s="2558"/>
      <c r="D231" s="2558"/>
      <c r="E231" s="2558"/>
      <c r="F231" s="2559"/>
      <c r="G231" s="1252" t="s">
        <v>2738</v>
      </c>
      <c r="H231" s="1294"/>
      <c r="I231" s="1554">
        <f>BS!D143</f>
        <v>0</v>
      </c>
      <c r="J231" s="1555"/>
      <c r="K231" s="1554">
        <f>BS!E143</f>
        <v>0</v>
      </c>
      <c r="L231" s="1556"/>
    </row>
    <row r="232" spans="1:12" ht="30.75" customHeight="1">
      <c r="A232" s="1242" t="s">
        <v>538</v>
      </c>
      <c r="B232" s="2557" t="s">
        <v>2925</v>
      </c>
      <c r="C232" s="2558"/>
      <c r="D232" s="2558"/>
      <c r="E232" s="2558"/>
      <c r="F232" s="2559"/>
      <c r="G232" s="1252" t="s">
        <v>2739</v>
      </c>
      <c r="H232" s="1294"/>
      <c r="I232" s="1554">
        <f>BS!D144</f>
        <v>0</v>
      </c>
      <c r="J232" s="1555"/>
      <c r="K232" s="1554">
        <f>BS!E144</f>
        <v>0</v>
      </c>
      <c r="L232" s="1556"/>
    </row>
    <row r="233" spans="1:12" ht="27.75" customHeight="1">
      <c r="A233" s="1242" t="s">
        <v>541</v>
      </c>
      <c r="B233" s="2557" t="s">
        <v>2926</v>
      </c>
      <c r="C233" s="2558"/>
      <c r="D233" s="2558"/>
      <c r="E233" s="2558"/>
      <c r="F233" s="2559"/>
      <c r="G233" s="1252" t="s">
        <v>2740</v>
      </c>
      <c r="H233" s="1294"/>
      <c r="I233" s="1554">
        <f>BS!D145</f>
        <v>0</v>
      </c>
      <c r="J233" s="1555"/>
      <c r="K233" s="1554">
        <f>BS!E145</f>
        <v>0</v>
      </c>
      <c r="L233" s="1556"/>
    </row>
    <row r="234" spans="1:12" ht="27.75" customHeight="1">
      <c r="A234" s="1242" t="s">
        <v>544</v>
      </c>
      <c r="B234" s="2557" t="s">
        <v>1115</v>
      </c>
      <c r="C234" s="2558"/>
      <c r="D234" s="2558"/>
      <c r="E234" s="2558"/>
      <c r="F234" s="2559"/>
      <c r="G234" s="1252" t="s">
        <v>2741</v>
      </c>
      <c r="H234" s="1294"/>
      <c r="I234" s="1554">
        <f>BS!D146</f>
        <v>0</v>
      </c>
      <c r="J234" s="1555"/>
      <c r="K234" s="1554">
        <f>BS!E146</f>
        <v>0</v>
      </c>
      <c r="L234" s="1556"/>
    </row>
    <row r="235" spans="1:12" ht="27.75" customHeight="1">
      <c r="A235" s="1242" t="s">
        <v>547</v>
      </c>
      <c r="B235" s="2557" t="s">
        <v>2927</v>
      </c>
      <c r="C235" s="2558"/>
      <c r="D235" s="2558"/>
      <c r="E235" s="2558"/>
      <c r="F235" s="2559"/>
      <c r="G235" s="1252" t="s">
        <v>2743</v>
      </c>
      <c r="H235" s="1294"/>
      <c r="I235" s="1554">
        <f>BS!D147</f>
        <v>0</v>
      </c>
      <c r="J235" s="1555"/>
      <c r="K235" s="1554">
        <f>BS!E147</f>
        <v>0</v>
      </c>
      <c r="L235" s="1556"/>
    </row>
    <row r="236" spans="1:12" s="1230" customFormat="1" ht="27.75" customHeight="1">
      <c r="A236" s="1242" t="s">
        <v>568</v>
      </c>
      <c r="B236" s="2557" t="s">
        <v>2928</v>
      </c>
      <c r="C236" s="2558"/>
      <c r="D236" s="2558"/>
      <c r="E236" s="2558"/>
      <c r="F236" s="2559"/>
      <c r="G236" s="1252" t="s">
        <v>2744</v>
      </c>
      <c r="H236" s="1294"/>
      <c r="I236" s="1554">
        <f>BS!D148</f>
        <v>0</v>
      </c>
      <c r="J236" s="1555"/>
      <c r="K236" s="1554">
        <f>BS!E148</f>
        <v>0</v>
      </c>
      <c r="L236" s="1556"/>
    </row>
    <row r="237" spans="1:12" ht="27.75" customHeight="1">
      <c r="A237" s="1242" t="s">
        <v>571</v>
      </c>
      <c r="B237" s="2557" t="s">
        <v>2929</v>
      </c>
      <c r="C237" s="2558"/>
      <c r="D237" s="2558"/>
      <c r="E237" s="2558"/>
      <c r="F237" s="2559"/>
      <c r="G237" s="1252" t="s">
        <v>2746</v>
      </c>
      <c r="H237" s="1294"/>
      <c r="I237" s="1554">
        <f>BS!D149</f>
        <v>0</v>
      </c>
      <c r="J237" s="1555"/>
      <c r="K237" s="1554">
        <f>BS!E149</f>
        <v>0</v>
      </c>
      <c r="L237" s="1556"/>
    </row>
    <row r="238" spans="1:12" ht="27.75" customHeight="1">
      <c r="A238" s="1242" t="s">
        <v>758</v>
      </c>
      <c r="B238" s="2557" t="s">
        <v>2930</v>
      </c>
      <c r="C238" s="2558"/>
      <c r="D238" s="2558"/>
      <c r="E238" s="2558"/>
      <c r="F238" s="2559"/>
      <c r="G238" s="1252" t="s">
        <v>2748</v>
      </c>
      <c r="H238" s="1294"/>
      <c r="I238" s="1554">
        <f>BS!D150</f>
        <v>0</v>
      </c>
      <c r="J238" s="1555"/>
      <c r="K238" s="1554">
        <f>BS!E150</f>
        <v>0</v>
      </c>
      <c r="L238" s="1556"/>
    </row>
    <row r="239" spans="1:12" ht="27.75" customHeight="1">
      <c r="A239" s="1447" t="s">
        <v>787</v>
      </c>
      <c r="B239" s="2563" t="s">
        <v>2931</v>
      </c>
      <c r="C239" s="2564"/>
      <c r="D239" s="2564"/>
      <c r="E239" s="2564"/>
      <c r="F239" s="2565"/>
      <c r="G239" s="1251" t="s">
        <v>2750</v>
      </c>
      <c r="H239" s="1293"/>
      <c r="I239" s="1588">
        <f>BS!D151</f>
        <v>0</v>
      </c>
      <c r="J239" s="1590"/>
      <c r="K239" s="1588">
        <f>BS!E151</f>
        <v>0</v>
      </c>
      <c r="L239" s="1594"/>
    </row>
    <row r="240" spans="1:12" s="1230" customFormat="1" ht="27.75" customHeight="1">
      <c r="A240" s="1242" t="s">
        <v>790</v>
      </c>
      <c r="B240" s="2557" t="s">
        <v>2932</v>
      </c>
      <c r="C240" s="2558"/>
      <c r="D240" s="2558"/>
      <c r="E240" s="2558"/>
      <c r="F240" s="2559"/>
      <c r="G240" s="1252" t="s">
        <v>2751</v>
      </c>
      <c r="H240" s="1294"/>
      <c r="I240" s="1554">
        <f>BS!D152</f>
        <v>0</v>
      </c>
      <c r="J240" s="1555"/>
      <c r="K240" s="1554">
        <f>BS!E152</f>
        <v>0</v>
      </c>
      <c r="L240" s="1556"/>
    </row>
    <row r="241" spans="1:12" s="1230" customFormat="1" ht="27.75" customHeight="1">
      <c r="A241" s="1242" t="s">
        <v>532</v>
      </c>
      <c r="B241" s="2557" t="s">
        <v>2933</v>
      </c>
      <c r="C241" s="2558"/>
      <c r="D241" s="2558"/>
      <c r="E241" s="2558"/>
      <c r="F241" s="2559"/>
      <c r="G241" s="1252" t="s">
        <v>2752</v>
      </c>
      <c r="H241" s="1294"/>
      <c r="I241" s="1554">
        <f>BS!D153</f>
        <v>0</v>
      </c>
      <c r="J241" s="1555"/>
      <c r="K241" s="1554">
        <f>BS!E153</f>
        <v>0</v>
      </c>
      <c r="L241" s="1556"/>
    </row>
    <row r="242" spans="1:12" s="1230" customFormat="1" ht="27.75" customHeight="1">
      <c r="A242" s="1444" t="s">
        <v>2753</v>
      </c>
      <c r="B242" s="2566" t="s">
        <v>2934</v>
      </c>
      <c r="C242" s="2566"/>
      <c r="D242" s="2567"/>
      <c r="E242" s="2567"/>
      <c r="F242" s="2567"/>
      <c r="G242" s="1306" t="s">
        <v>2754</v>
      </c>
      <c r="H242" s="1307"/>
      <c r="I242" s="1596">
        <f>BS!D154</f>
        <v>0</v>
      </c>
      <c r="J242" s="1597"/>
      <c r="K242" s="1596">
        <f>BS!E154</f>
        <v>0</v>
      </c>
      <c r="L242" s="1598"/>
    </row>
    <row r="243" spans="1:12" s="1230" customFormat="1" ht="27.75" customHeight="1">
      <c r="A243" s="1421" t="s">
        <v>2755</v>
      </c>
      <c r="B243" s="2563" t="s">
        <v>1111</v>
      </c>
      <c r="C243" s="2564"/>
      <c r="D243" s="2564"/>
      <c r="E243" s="2564"/>
      <c r="F243" s="2565"/>
      <c r="G243" s="1251" t="s">
        <v>2756</v>
      </c>
      <c r="H243" s="1293"/>
      <c r="I243" s="1588">
        <f>BS!D155</f>
        <v>0</v>
      </c>
      <c r="J243" s="1590"/>
      <c r="K243" s="1588">
        <f>BS!E155</f>
        <v>0</v>
      </c>
      <c r="L243" s="1594"/>
    </row>
    <row r="244" spans="1:12" s="1230" customFormat="1" ht="27.75" customHeight="1">
      <c r="A244" s="1421" t="s">
        <v>663</v>
      </c>
      <c r="B244" s="2563" t="s">
        <v>2935</v>
      </c>
      <c r="C244" s="2564"/>
      <c r="D244" s="2564"/>
      <c r="E244" s="2564"/>
      <c r="F244" s="2565"/>
      <c r="G244" s="1251" t="s">
        <v>2758</v>
      </c>
      <c r="H244" s="1293"/>
      <c r="I244" s="1588">
        <f>BS!D156</f>
        <v>0</v>
      </c>
      <c r="J244" s="1590"/>
      <c r="K244" s="1588">
        <f>BS!E156</f>
        <v>0</v>
      </c>
      <c r="L244" s="1594"/>
    </row>
    <row r="245" spans="1:12" s="1230" customFormat="1" ht="27.75" customHeight="1">
      <c r="A245" s="1430" t="s">
        <v>666</v>
      </c>
      <c r="B245" s="2557" t="s">
        <v>1106</v>
      </c>
      <c r="C245" s="2558"/>
      <c r="D245" s="2558"/>
      <c r="E245" s="2558"/>
      <c r="F245" s="2559"/>
      <c r="G245" s="1252" t="s">
        <v>2759</v>
      </c>
      <c r="H245" s="1294"/>
      <c r="I245" s="1554">
        <f>BS!D157</f>
        <v>0</v>
      </c>
      <c r="J245" s="1555"/>
      <c r="K245" s="1554">
        <f>BS!E157</f>
        <v>0</v>
      </c>
      <c r="L245" s="1556"/>
    </row>
    <row r="246" spans="1:12" s="1230" customFormat="1" ht="27.75" customHeight="1">
      <c r="A246" s="1430" t="s">
        <v>532</v>
      </c>
      <c r="B246" s="2557" t="s">
        <v>1105</v>
      </c>
      <c r="C246" s="2558"/>
      <c r="D246" s="2558"/>
      <c r="E246" s="2558"/>
      <c r="F246" s="2559"/>
      <c r="G246" s="1252" t="s">
        <v>2760</v>
      </c>
      <c r="H246" s="1294"/>
      <c r="I246" s="1554">
        <f>BS!D158</f>
        <v>0</v>
      </c>
      <c r="J246" s="1555"/>
      <c r="K246" s="1554">
        <f>BS!E158</f>
        <v>0</v>
      </c>
      <c r="L246" s="1556"/>
    </row>
    <row r="247" spans="1:12" s="1230" customFormat="1" ht="27.75" customHeight="1">
      <c r="A247" s="1430" t="s">
        <v>535</v>
      </c>
      <c r="B247" s="2557" t="s">
        <v>2936</v>
      </c>
      <c r="C247" s="2558"/>
      <c r="D247" s="2558"/>
      <c r="E247" s="2558"/>
      <c r="F247" s="2559"/>
      <c r="G247" s="1252" t="s">
        <v>2761</v>
      </c>
      <c r="H247" s="1294"/>
      <c r="I247" s="1554">
        <f>BS!D159</f>
        <v>0</v>
      </c>
      <c r="J247" s="1555"/>
      <c r="K247" s="1554">
        <f>BS!E159</f>
        <v>0</v>
      </c>
      <c r="L247" s="1556"/>
    </row>
    <row r="248" spans="1:12" ht="27.75" customHeight="1" thickBot="1">
      <c r="A248" s="1439" t="s">
        <v>538</v>
      </c>
      <c r="B248" s="2560" t="s">
        <v>2937</v>
      </c>
      <c r="C248" s="2561"/>
      <c r="D248" s="2561"/>
      <c r="E248" s="2561"/>
      <c r="F248" s="2562"/>
      <c r="G248" s="1408" t="s">
        <v>2762</v>
      </c>
      <c r="H248" s="1409"/>
      <c r="I248" s="1548">
        <f>BS!D160</f>
        <v>0</v>
      </c>
      <c r="J248" s="1549"/>
      <c r="K248" s="1548">
        <f>BS!E160</f>
        <v>0</v>
      </c>
      <c r="L248" s="1550"/>
    </row>
    <row r="249" spans="1:12" ht="27.75" customHeight="1">
      <c r="A249" s="1233"/>
      <c r="B249" s="1234"/>
      <c r="C249" s="1234"/>
      <c r="D249" s="1244"/>
      <c r="E249" s="1244"/>
      <c r="F249" s="1244"/>
      <c r="G249" s="1235"/>
      <c r="H249" s="1235"/>
      <c r="I249" s="1236"/>
      <c r="J249" s="1236"/>
      <c r="K249" s="1236"/>
      <c r="L249" s="1236"/>
    </row>
    <row r="250" spans="1:12" ht="24.75" customHeight="1"/>
    <row r="251" spans="1:12" ht="24.75" customHeight="1"/>
    <row r="252" spans="1:12" ht="24.75" customHeight="1"/>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cols>
    <col min="1" max="1" width="5.140625" style="1281" customWidth="1"/>
    <col min="2" max="2" width="15.5703125" style="1281" customWidth="1"/>
    <col min="3" max="3" width="6.140625" style="1281" customWidth="1"/>
    <col min="4" max="4" width="23.85546875" style="1281" customWidth="1"/>
    <col min="5" max="5" width="0.5703125" style="1281" customWidth="1"/>
    <col min="6" max="6" width="6.42578125" style="1281" customWidth="1"/>
    <col min="7" max="8" width="22.85546875" style="1281" customWidth="1"/>
    <col min="9" max="16384" width="9.140625" style="1281"/>
  </cols>
  <sheetData>
    <row r="1" spans="1:12" s="1222" customFormat="1" ht="15" customHeight="1">
      <c r="A1" s="1221"/>
      <c r="D1" s="1223"/>
      <c r="E1" s="1223"/>
      <c r="F1" s="1223"/>
      <c r="I1" s="1223"/>
      <c r="J1" s="1223"/>
    </row>
    <row r="2" spans="1:12" s="1222" customFormat="1" ht="23.25" customHeight="1">
      <c r="A2" s="1221"/>
      <c r="B2" s="1209" t="s">
        <v>3056</v>
      </c>
      <c r="C2" s="533" t="s">
        <v>1643</v>
      </c>
      <c r="D2" s="1311" t="str">
        <f>'BS-SK Statutory'!E2</f>
        <v xml:space="preserve">  2  0  2  0  1  2  5  7  7  8</v>
      </c>
      <c r="E2" s="589"/>
      <c r="F2" s="1256" t="s">
        <v>3010</v>
      </c>
      <c r="G2" s="1310" t="str">
        <f>'BS-SK Statutory'!J2</f>
        <v xml:space="preserve">  3  6  3  7  1  4  5  8 </v>
      </c>
    </row>
    <row r="3" spans="1:12" s="1222" customFormat="1" ht="2.25" customHeight="1" thickBot="1">
      <c r="A3" s="1221"/>
      <c r="B3" s="1268"/>
      <c r="C3" s="1223"/>
      <c r="D3" s="1223"/>
      <c r="E3" s="1223"/>
    </row>
    <row r="4" spans="1:12" s="1273" customFormat="1" ht="11.25" customHeight="1">
      <c r="A4" s="1269"/>
      <c r="B4" s="1270"/>
      <c r="C4" s="1309"/>
      <c r="D4" s="1309"/>
      <c r="E4" s="1271"/>
      <c r="F4" s="1272"/>
      <c r="G4" s="1978" t="s">
        <v>1774</v>
      </c>
      <c r="H4" s="2004"/>
    </row>
    <row r="5" spans="1:12" s="1273" customFormat="1" ht="33.75" customHeight="1">
      <c r="A5" s="1449" t="s">
        <v>1644</v>
      </c>
      <c r="B5" s="1543" t="s">
        <v>1298</v>
      </c>
      <c r="C5" s="1572"/>
      <c r="D5" s="1572"/>
      <c r="E5" s="1451"/>
      <c r="F5" s="1450" t="s">
        <v>1646</v>
      </c>
      <c r="G5" s="1448" t="s">
        <v>1775</v>
      </c>
      <c r="H5" s="578" t="s">
        <v>1776</v>
      </c>
    </row>
    <row r="6" spans="1:12" s="1273" customFormat="1" ht="29.65" customHeight="1">
      <c r="A6" s="1447" t="s">
        <v>880</v>
      </c>
      <c r="B6" s="2563" t="s">
        <v>2938</v>
      </c>
      <c r="C6" s="2564"/>
      <c r="D6" s="2564"/>
      <c r="E6" s="2565"/>
      <c r="F6" s="1239" t="s">
        <v>814</v>
      </c>
      <c r="G6" s="1425">
        <f>'P&amp;L'!D9</f>
        <v>0</v>
      </c>
      <c r="H6" s="1428">
        <f>'P&amp;L'!E9</f>
        <v>0</v>
      </c>
    </row>
    <row r="7" spans="1:12" s="1273" customFormat="1" ht="29.65" customHeight="1">
      <c r="A7" s="1447" t="s">
        <v>942</v>
      </c>
      <c r="B7" s="2563" t="s">
        <v>2939</v>
      </c>
      <c r="C7" s="2564"/>
      <c r="D7" s="2564"/>
      <c r="E7" s="2565"/>
      <c r="F7" s="1239" t="s">
        <v>817</v>
      </c>
      <c r="G7" s="1425">
        <f>'P&amp;L'!D10</f>
        <v>0</v>
      </c>
      <c r="H7" s="1276">
        <f>'P&amp;L'!E10</f>
        <v>0</v>
      </c>
    </row>
    <row r="8" spans="1:12" s="1278" customFormat="1" ht="29.65" customHeight="1">
      <c r="A8" s="1312" t="s">
        <v>877</v>
      </c>
      <c r="B8" s="2557" t="s">
        <v>2940</v>
      </c>
      <c r="C8" s="2558"/>
      <c r="D8" s="2558"/>
      <c r="E8" s="2559"/>
      <c r="F8" s="1241" t="s">
        <v>820</v>
      </c>
      <c r="G8" s="1422">
        <f>'P&amp;L'!D11</f>
        <v>0</v>
      </c>
      <c r="H8" s="1277">
        <f>'P&amp;L'!E11</f>
        <v>0</v>
      </c>
    </row>
    <row r="9" spans="1:12" s="1278" customFormat="1" ht="29.65" customHeight="1">
      <c r="A9" s="1312" t="s">
        <v>2766</v>
      </c>
      <c r="B9" s="2557" t="s">
        <v>2941</v>
      </c>
      <c r="C9" s="2558"/>
      <c r="D9" s="2558"/>
      <c r="E9" s="2559"/>
      <c r="F9" s="1241" t="s">
        <v>823</v>
      </c>
      <c r="G9" s="1422">
        <f>'P&amp;L'!D12</f>
        <v>0</v>
      </c>
      <c r="H9" s="1277">
        <f>'P&amp;L'!E12</f>
        <v>0</v>
      </c>
    </row>
    <row r="10" spans="1:12" s="1273" customFormat="1" ht="29.65" customHeight="1">
      <c r="A10" s="1312" t="s">
        <v>2768</v>
      </c>
      <c r="B10" s="2557" t="s">
        <v>2942</v>
      </c>
      <c r="C10" s="2558"/>
      <c r="D10" s="2558"/>
      <c r="E10" s="2559"/>
      <c r="F10" s="1241" t="s">
        <v>826</v>
      </c>
      <c r="G10" s="1422">
        <f>'P&amp;L'!D13</f>
        <v>0</v>
      </c>
      <c r="H10" s="1277">
        <f>'P&amp;L'!E13</f>
        <v>0</v>
      </c>
    </row>
    <row r="11" spans="1:12" s="1273" customFormat="1" ht="29.65" customHeight="1">
      <c r="A11" s="1312" t="s">
        <v>2770</v>
      </c>
      <c r="B11" s="2557" t="s">
        <v>2943</v>
      </c>
      <c r="C11" s="2558"/>
      <c r="D11" s="2558"/>
      <c r="E11" s="2559"/>
      <c r="F11" s="1241" t="s">
        <v>828</v>
      </c>
      <c r="G11" s="1422">
        <f>'P&amp;L'!D14</f>
        <v>0</v>
      </c>
      <c r="H11" s="1277">
        <f>'P&amp;L'!E14</f>
        <v>0</v>
      </c>
    </row>
    <row r="12" spans="1:12" s="1273" customFormat="1" ht="29.65" customHeight="1">
      <c r="A12" s="1312" t="s">
        <v>976</v>
      </c>
      <c r="B12" s="2557" t="s">
        <v>2944</v>
      </c>
      <c r="C12" s="2558"/>
      <c r="D12" s="2558"/>
      <c r="E12" s="2559"/>
      <c r="F12" s="1241" t="s">
        <v>830</v>
      </c>
      <c r="G12" s="1422">
        <f>'P&amp;L'!D15</f>
        <v>0</v>
      </c>
      <c r="H12" s="1277">
        <f>'P&amp;L'!E15</f>
        <v>0</v>
      </c>
    </row>
    <row r="13" spans="1:12" s="1278" customFormat="1" ht="31.5" customHeight="1">
      <c r="A13" s="1312" t="s">
        <v>2771</v>
      </c>
      <c r="B13" s="2557" t="s">
        <v>2945</v>
      </c>
      <c r="C13" s="2558"/>
      <c r="D13" s="2558"/>
      <c r="E13" s="2559"/>
      <c r="F13" s="1241" t="s">
        <v>832</v>
      </c>
      <c r="G13" s="1422">
        <f>'P&amp;L'!D16</f>
        <v>0</v>
      </c>
      <c r="H13" s="1277">
        <f>'P&amp;L'!E16</f>
        <v>0</v>
      </c>
      <c r="L13" s="1273"/>
    </row>
    <row r="14" spans="1:12" s="1273" customFormat="1" ht="29.65" customHeight="1">
      <c r="A14" s="1312" t="s">
        <v>2772</v>
      </c>
      <c r="B14" s="2557" t="s">
        <v>2946</v>
      </c>
      <c r="C14" s="2558"/>
      <c r="D14" s="2558"/>
      <c r="E14" s="2559"/>
      <c r="F14" s="1241" t="s">
        <v>835</v>
      </c>
      <c r="G14" s="1422">
        <f>'P&amp;L'!D17</f>
        <v>0</v>
      </c>
      <c r="H14" s="1277">
        <f>'P&amp;L'!E17</f>
        <v>0</v>
      </c>
    </row>
    <row r="15" spans="1:12" s="1273" customFormat="1" ht="29.65" customHeight="1">
      <c r="A15" s="1313" t="s">
        <v>942</v>
      </c>
      <c r="B15" s="2563" t="s">
        <v>2947</v>
      </c>
      <c r="C15" s="2564"/>
      <c r="D15" s="2564"/>
      <c r="E15" s="2565"/>
      <c r="F15" s="1239" t="s">
        <v>838</v>
      </c>
      <c r="G15" s="1425">
        <f>'P&amp;L'!D18</f>
        <v>0</v>
      </c>
      <c r="H15" s="1276">
        <f>'P&amp;L'!E18</f>
        <v>0</v>
      </c>
    </row>
    <row r="16" spans="1:12" s="1278" customFormat="1" ht="29.65" customHeight="1">
      <c r="A16" s="1242" t="s">
        <v>523</v>
      </c>
      <c r="B16" s="2557" t="s">
        <v>2948</v>
      </c>
      <c r="C16" s="2558"/>
      <c r="D16" s="2558"/>
      <c r="E16" s="2559"/>
      <c r="F16" s="1241" t="s">
        <v>840</v>
      </c>
      <c r="G16" s="1422">
        <f>'P&amp;L'!D19</f>
        <v>0</v>
      </c>
      <c r="H16" s="1277">
        <f>'P&amp;L'!E19</f>
        <v>0</v>
      </c>
    </row>
    <row r="17" spans="1:8" s="1273" customFormat="1" ht="29.65" customHeight="1">
      <c r="A17" s="1242" t="s">
        <v>594</v>
      </c>
      <c r="B17" s="2557" t="s">
        <v>2949</v>
      </c>
      <c r="C17" s="2558"/>
      <c r="D17" s="2558"/>
      <c r="E17" s="2559"/>
      <c r="F17" s="1241" t="s">
        <v>842</v>
      </c>
      <c r="G17" s="1422">
        <f>'P&amp;L'!D20</f>
        <v>0</v>
      </c>
      <c r="H17" s="1277">
        <f>'P&amp;L'!E20</f>
        <v>0</v>
      </c>
    </row>
    <row r="18" spans="1:8" s="1273" customFormat="1" ht="29.65" customHeight="1">
      <c r="A18" s="1242" t="s">
        <v>663</v>
      </c>
      <c r="B18" s="2557" t="s">
        <v>2950</v>
      </c>
      <c r="C18" s="2558"/>
      <c r="D18" s="2558"/>
      <c r="E18" s="2559"/>
      <c r="F18" s="1241" t="s">
        <v>844</v>
      </c>
      <c r="G18" s="1422">
        <f>'P&amp;L'!D21</f>
        <v>0</v>
      </c>
      <c r="H18" s="1277">
        <f>'P&amp;L'!E21</f>
        <v>0</v>
      </c>
    </row>
    <row r="19" spans="1:8" s="1273" customFormat="1" ht="29.65" customHeight="1">
      <c r="A19" s="1242" t="s">
        <v>853</v>
      </c>
      <c r="B19" s="2557" t="s">
        <v>1286</v>
      </c>
      <c r="C19" s="2558"/>
      <c r="D19" s="2558"/>
      <c r="E19" s="2559"/>
      <c r="F19" s="1241" t="s">
        <v>846</v>
      </c>
      <c r="G19" s="1422">
        <f>'P&amp;L'!D22</f>
        <v>0</v>
      </c>
      <c r="H19" s="1277">
        <f>'P&amp;L'!E22</f>
        <v>0</v>
      </c>
    </row>
    <row r="20" spans="1:8" s="1273" customFormat="1" ht="29.65" customHeight="1">
      <c r="A20" s="1242" t="s">
        <v>856</v>
      </c>
      <c r="B20" s="2557" t="s">
        <v>2951</v>
      </c>
      <c r="C20" s="2558"/>
      <c r="D20" s="2558"/>
      <c r="E20" s="2559"/>
      <c r="F20" s="1241" t="s">
        <v>849</v>
      </c>
      <c r="G20" s="1422">
        <f>'P&amp;L'!D23</f>
        <v>0</v>
      </c>
      <c r="H20" s="1277">
        <f>'P&amp;L'!E23</f>
        <v>0</v>
      </c>
    </row>
    <row r="21" spans="1:8" s="1273" customFormat="1" ht="29.65" customHeight="1">
      <c r="A21" s="1242" t="s">
        <v>2777</v>
      </c>
      <c r="B21" s="2557" t="s">
        <v>1283</v>
      </c>
      <c r="C21" s="2558"/>
      <c r="D21" s="2558"/>
      <c r="E21" s="2559"/>
      <c r="F21" s="1241" t="s">
        <v>852</v>
      </c>
      <c r="G21" s="1422">
        <f>'P&amp;L'!D24</f>
        <v>0</v>
      </c>
      <c r="H21" s="1277">
        <f>'P&amp;L'!E24</f>
        <v>0</v>
      </c>
    </row>
    <row r="22" spans="1:8" s="1273" customFormat="1" ht="29.65" customHeight="1">
      <c r="A22" s="1242" t="s">
        <v>532</v>
      </c>
      <c r="B22" s="2557" t="s">
        <v>2952</v>
      </c>
      <c r="C22" s="2558"/>
      <c r="D22" s="2558"/>
      <c r="E22" s="2559"/>
      <c r="F22" s="1241" t="s">
        <v>855</v>
      </c>
      <c r="G22" s="1422">
        <f>'P&amp;L'!D25</f>
        <v>0</v>
      </c>
      <c r="H22" s="1277">
        <f>'P&amp;L'!E25</f>
        <v>0</v>
      </c>
    </row>
    <row r="23" spans="1:8" s="1273" customFormat="1" ht="29.65" customHeight="1">
      <c r="A23" s="1242" t="s">
        <v>535</v>
      </c>
      <c r="B23" s="2557" t="s">
        <v>2953</v>
      </c>
      <c r="C23" s="2558"/>
      <c r="D23" s="2558"/>
      <c r="E23" s="2559"/>
      <c r="F23" s="1241" t="s">
        <v>858</v>
      </c>
      <c r="G23" s="1422">
        <f>'P&amp;L'!D26</f>
        <v>0</v>
      </c>
      <c r="H23" s="1277">
        <f>'P&amp;L'!E26</f>
        <v>0</v>
      </c>
    </row>
    <row r="24" spans="1:8" s="1273" customFormat="1" ht="29.65" customHeight="1">
      <c r="A24" s="1242" t="s">
        <v>538</v>
      </c>
      <c r="B24" s="2557" t="s">
        <v>1280</v>
      </c>
      <c r="C24" s="2558"/>
      <c r="D24" s="2558"/>
      <c r="E24" s="2559"/>
      <c r="F24" s="1241" t="s">
        <v>861</v>
      </c>
      <c r="G24" s="1422">
        <f>'P&amp;L'!D27</f>
        <v>0</v>
      </c>
      <c r="H24" s="1277">
        <f>'P&amp;L'!E27</f>
        <v>0</v>
      </c>
    </row>
    <row r="25" spans="1:8" s="1273" customFormat="1" ht="29.65" customHeight="1">
      <c r="A25" s="1242" t="s">
        <v>862</v>
      </c>
      <c r="B25" s="2557" t="s">
        <v>1279</v>
      </c>
      <c r="C25" s="2558"/>
      <c r="D25" s="2558"/>
      <c r="E25" s="2559"/>
      <c r="F25" s="1241" t="s">
        <v>864</v>
      </c>
      <c r="G25" s="1422">
        <f>'P&amp;L'!D28</f>
        <v>0</v>
      </c>
      <c r="H25" s="1277">
        <f>'P&amp;L'!E28</f>
        <v>0</v>
      </c>
    </row>
    <row r="26" spans="1:8" s="1273" customFormat="1" ht="32.25" customHeight="1">
      <c r="A26" s="1242" t="s">
        <v>865</v>
      </c>
      <c r="B26" s="2592" t="s">
        <v>2954</v>
      </c>
      <c r="C26" s="2593"/>
      <c r="D26" s="2593"/>
      <c r="E26" s="2594"/>
      <c r="F26" s="1241" t="s">
        <v>867</v>
      </c>
      <c r="G26" s="1422">
        <f>'P&amp;L'!D29</f>
        <v>0</v>
      </c>
      <c r="H26" s="1277">
        <f>'P&amp;L'!E29</f>
        <v>0</v>
      </c>
    </row>
    <row r="27" spans="1:8" s="1273" customFormat="1" ht="29.65" customHeight="1">
      <c r="A27" s="1242" t="s">
        <v>2779</v>
      </c>
      <c r="B27" s="2557" t="s">
        <v>2955</v>
      </c>
      <c r="C27" s="2558"/>
      <c r="D27" s="2558"/>
      <c r="E27" s="2559"/>
      <c r="F27" s="1241" t="s">
        <v>870</v>
      </c>
      <c r="G27" s="1422">
        <f>'P&amp;L'!D30</f>
        <v>0</v>
      </c>
      <c r="H27" s="1277">
        <f>'P&amp;L'!E30</f>
        <v>0</v>
      </c>
    </row>
    <row r="28" spans="1:8" s="1273" customFormat="1" ht="32.25" customHeight="1">
      <c r="A28" s="1242" t="s">
        <v>532</v>
      </c>
      <c r="B28" s="2592" t="s">
        <v>2956</v>
      </c>
      <c r="C28" s="2593"/>
      <c r="D28" s="2593"/>
      <c r="E28" s="2594"/>
      <c r="F28" s="1241" t="s">
        <v>873</v>
      </c>
      <c r="G28" s="1422">
        <f>'P&amp;L'!D31</f>
        <v>0</v>
      </c>
      <c r="H28" s="1277">
        <f>'P&amp;L'!E31</f>
        <v>0</v>
      </c>
    </row>
    <row r="29" spans="1:8" s="1273" customFormat="1" ht="29.65" customHeight="1">
      <c r="A29" s="1242" t="s">
        <v>871</v>
      </c>
      <c r="B29" s="2557" t="s">
        <v>2957</v>
      </c>
      <c r="C29" s="2558"/>
      <c r="D29" s="2558"/>
      <c r="E29" s="2559"/>
      <c r="F29" s="1241" t="s">
        <v>876</v>
      </c>
      <c r="G29" s="1422">
        <f>'P&amp;L'!D32</f>
        <v>0</v>
      </c>
      <c r="H29" s="1277">
        <f>'P&amp;L'!E32</f>
        <v>0</v>
      </c>
    </row>
    <row r="30" spans="1:8" s="1273" customFormat="1" ht="29.65" customHeight="1">
      <c r="A30" s="1242" t="s">
        <v>877</v>
      </c>
      <c r="B30" s="2557" t="s">
        <v>2958</v>
      </c>
      <c r="C30" s="2558"/>
      <c r="D30" s="2558"/>
      <c r="E30" s="2559"/>
      <c r="F30" s="1241" t="s">
        <v>879</v>
      </c>
      <c r="G30" s="1422">
        <f>'P&amp;L'!D33</f>
        <v>0</v>
      </c>
      <c r="H30" s="1277">
        <f>'P&amp;L'!E33</f>
        <v>0</v>
      </c>
    </row>
    <row r="31" spans="1:8" s="1278" customFormat="1" ht="33.75" customHeight="1">
      <c r="A31" s="1242" t="s">
        <v>886</v>
      </c>
      <c r="B31" s="2592" t="s">
        <v>2959</v>
      </c>
      <c r="C31" s="2593"/>
      <c r="D31" s="2593"/>
      <c r="E31" s="2594"/>
      <c r="F31" s="1241" t="s">
        <v>882</v>
      </c>
      <c r="G31" s="1422">
        <f>'P&amp;L'!D34</f>
        <v>0</v>
      </c>
      <c r="H31" s="1277">
        <f>'P&amp;L'!E34</f>
        <v>0</v>
      </c>
    </row>
    <row r="32" spans="1:8" s="1273" customFormat="1" ht="29.65" customHeight="1">
      <c r="A32" s="1429" t="s">
        <v>973</v>
      </c>
      <c r="B32" s="2563" t="s">
        <v>2960</v>
      </c>
      <c r="C32" s="2564"/>
      <c r="D32" s="2564"/>
      <c r="E32" s="2565"/>
      <c r="F32" s="1239" t="s">
        <v>885</v>
      </c>
      <c r="G32" s="1425">
        <f>'P&amp;L'!D35</f>
        <v>0</v>
      </c>
      <c r="H32" s="1425">
        <f>'P&amp;L'!E35</f>
        <v>0</v>
      </c>
    </row>
    <row r="33" spans="1:8" ht="24.75" customHeight="1">
      <c r="A33" s="1446" t="s">
        <v>880</v>
      </c>
      <c r="B33" s="2575" t="s">
        <v>2961</v>
      </c>
      <c r="C33" s="2581"/>
      <c r="D33" s="2581"/>
      <c r="E33" s="2582"/>
      <c r="F33" s="1436" t="s">
        <v>888</v>
      </c>
      <c r="G33" s="1425">
        <f>'P&amp;L'!D36</f>
        <v>0</v>
      </c>
      <c r="H33" s="1276">
        <f>'P&amp;L'!E36</f>
        <v>0</v>
      </c>
    </row>
    <row r="34" spans="1:8" ht="30.75" customHeight="1">
      <c r="A34" s="1446" t="s">
        <v>942</v>
      </c>
      <c r="B34" s="2589" t="s">
        <v>2962</v>
      </c>
      <c r="C34" s="2590"/>
      <c r="D34" s="2590"/>
      <c r="E34" s="2591"/>
      <c r="F34" s="1436" t="s">
        <v>891</v>
      </c>
      <c r="G34" s="1425">
        <f>'P&amp;L'!D37</f>
        <v>0</v>
      </c>
      <c r="H34" s="1276">
        <f>'P&amp;L'!E37</f>
        <v>0</v>
      </c>
    </row>
    <row r="35" spans="1:8" ht="36.75" customHeight="1">
      <c r="A35" s="1242" t="s">
        <v>2785</v>
      </c>
      <c r="B35" s="2557" t="s">
        <v>2963</v>
      </c>
      <c r="C35" s="2558"/>
      <c r="D35" s="2558"/>
      <c r="E35" s="2559"/>
      <c r="F35" s="1241" t="s">
        <v>894</v>
      </c>
      <c r="G35" s="1422">
        <f>'P&amp;L'!D38</f>
        <v>0</v>
      </c>
      <c r="H35" s="1277">
        <f>'P&amp;L'!E38</f>
        <v>0</v>
      </c>
    </row>
    <row r="36" spans="1:8" ht="30.75" customHeight="1">
      <c r="A36" s="1242" t="s">
        <v>2786</v>
      </c>
      <c r="B36" s="2557" t="s">
        <v>2964</v>
      </c>
      <c r="C36" s="2558"/>
      <c r="D36" s="2558"/>
      <c r="E36" s="2559"/>
      <c r="F36" s="1241" t="s">
        <v>897</v>
      </c>
      <c r="G36" s="1422">
        <f>'P&amp;L'!D39</f>
        <v>0</v>
      </c>
      <c r="H36" s="1277">
        <f>'P&amp;L'!E39</f>
        <v>0</v>
      </c>
    </row>
    <row r="37" spans="1:8" ht="30" customHeight="1">
      <c r="A37" s="1242" t="s">
        <v>2788</v>
      </c>
      <c r="B37" s="2557" t="s">
        <v>2965</v>
      </c>
      <c r="C37" s="2558"/>
      <c r="D37" s="2558"/>
      <c r="E37" s="2559"/>
      <c r="F37" s="1241" t="s">
        <v>900</v>
      </c>
      <c r="G37" s="1422">
        <f>'P&amp;L'!D40</f>
        <v>0</v>
      </c>
      <c r="H37" s="1277">
        <f>'P&amp;L'!E40</f>
        <v>0</v>
      </c>
    </row>
    <row r="38" spans="1:8" ht="33.75" customHeight="1">
      <c r="A38" s="1242" t="s">
        <v>532</v>
      </c>
      <c r="B38" s="2557" t="s">
        <v>2966</v>
      </c>
      <c r="C38" s="2558"/>
      <c r="D38" s="2558"/>
      <c r="E38" s="2559"/>
      <c r="F38" s="1241" t="s">
        <v>903</v>
      </c>
      <c r="G38" s="1422">
        <f>'P&amp;L'!D41</f>
        <v>0</v>
      </c>
      <c r="H38" s="1277">
        <f>'P&amp;L'!E41</f>
        <v>0</v>
      </c>
    </row>
    <row r="39" spans="1:8" ht="22.5" customHeight="1">
      <c r="A39" s="1242" t="s">
        <v>535</v>
      </c>
      <c r="B39" s="2557" t="s">
        <v>2967</v>
      </c>
      <c r="C39" s="2558"/>
      <c r="D39" s="2558"/>
      <c r="E39" s="2559"/>
      <c r="F39" s="1241" t="s">
        <v>906</v>
      </c>
      <c r="G39" s="1422">
        <f>'P&amp;L'!D42</f>
        <v>0</v>
      </c>
      <c r="H39" s="1277">
        <f>'P&amp;L'!E42</f>
        <v>0</v>
      </c>
    </row>
    <row r="40" spans="1:8" ht="30.75" customHeight="1">
      <c r="A40" s="1242" t="s">
        <v>2789</v>
      </c>
      <c r="B40" s="2557" t="s">
        <v>2968</v>
      </c>
      <c r="C40" s="2558"/>
      <c r="D40" s="2558"/>
      <c r="E40" s="2559"/>
      <c r="F40" s="1241" t="s">
        <v>909</v>
      </c>
      <c r="G40" s="1422">
        <f>'P&amp;L'!D43</f>
        <v>0</v>
      </c>
      <c r="H40" s="1277">
        <f>'P&amp;L'!E43</f>
        <v>0</v>
      </c>
    </row>
    <row r="41" spans="1:8" ht="30" customHeight="1">
      <c r="A41" s="1242" t="s">
        <v>2791</v>
      </c>
      <c r="B41" s="2557" t="s">
        <v>2969</v>
      </c>
      <c r="C41" s="2558"/>
      <c r="D41" s="2558"/>
      <c r="E41" s="2559"/>
      <c r="F41" s="1241" t="s">
        <v>912</v>
      </c>
      <c r="G41" s="1422">
        <f>'P&amp;L'!D44</f>
        <v>0</v>
      </c>
      <c r="H41" s="1277">
        <f>'P&amp;L'!E44</f>
        <v>0</v>
      </c>
    </row>
    <row r="42" spans="1:8" ht="32.25" customHeight="1">
      <c r="A42" s="1242" t="s">
        <v>532</v>
      </c>
      <c r="B42" s="2557" t="s">
        <v>2970</v>
      </c>
      <c r="C42" s="2558"/>
      <c r="D42" s="2558"/>
      <c r="E42" s="2559"/>
      <c r="F42" s="1241" t="s">
        <v>915</v>
      </c>
      <c r="G42" s="1422">
        <f>'P&amp;L'!D45</f>
        <v>0</v>
      </c>
      <c r="H42" s="1277">
        <f>'P&amp;L'!E45</f>
        <v>0</v>
      </c>
    </row>
    <row r="43" spans="1:8" ht="24" customHeight="1">
      <c r="A43" s="1242" t="s">
        <v>535</v>
      </c>
      <c r="B43" s="2557" t="s">
        <v>2971</v>
      </c>
      <c r="C43" s="2558"/>
      <c r="D43" s="2558"/>
      <c r="E43" s="2559"/>
      <c r="F43" s="1241" t="s">
        <v>918</v>
      </c>
      <c r="G43" s="1422">
        <f>'P&amp;L'!D46</f>
        <v>0</v>
      </c>
      <c r="H43" s="1277">
        <f>'P&amp;L'!E46</f>
        <v>0</v>
      </c>
    </row>
    <row r="44" spans="1:8" ht="26.25" customHeight="1">
      <c r="A44" s="1242" t="s">
        <v>2793</v>
      </c>
      <c r="B44" s="2557" t="s">
        <v>2972</v>
      </c>
      <c r="C44" s="2558"/>
      <c r="D44" s="2558"/>
      <c r="E44" s="2559"/>
      <c r="F44" s="1241" t="s">
        <v>921</v>
      </c>
      <c r="G44" s="1422">
        <f>'P&amp;L'!D47</f>
        <v>0</v>
      </c>
      <c r="H44" s="1277">
        <f>'P&amp;L'!E47</f>
        <v>0</v>
      </c>
    </row>
    <row r="45" spans="1:8" ht="24.75" customHeight="1">
      <c r="A45" s="1242" t="s">
        <v>2795</v>
      </c>
      <c r="B45" s="2557" t="s">
        <v>2973</v>
      </c>
      <c r="C45" s="2558"/>
      <c r="D45" s="2558"/>
      <c r="E45" s="2559"/>
      <c r="F45" s="1241" t="s">
        <v>924</v>
      </c>
      <c r="G45" s="1422">
        <f>'P&amp;L'!D48</f>
        <v>0</v>
      </c>
      <c r="H45" s="1277">
        <f>'P&amp;L'!E48</f>
        <v>0</v>
      </c>
    </row>
    <row r="46" spans="1:8" ht="27" customHeight="1">
      <c r="A46" s="1242" t="s">
        <v>532</v>
      </c>
      <c r="B46" s="2557" t="s">
        <v>2974</v>
      </c>
      <c r="C46" s="2558"/>
      <c r="D46" s="2558"/>
      <c r="E46" s="2559"/>
      <c r="F46" s="1241" t="s">
        <v>927</v>
      </c>
      <c r="G46" s="1422">
        <f>'P&amp;L'!D49</f>
        <v>0</v>
      </c>
      <c r="H46" s="1277">
        <f>'P&amp;L'!E49</f>
        <v>0</v>
      </c>
    </row>
    <row r="47" spans="1:8" ht="29.25" customHeight="1">
      <c r="A47" s="1242" t="s">
        <v>2797</v>
      </c>
      <c r="B47" s="2557" t="s">
        <v>1256</v>
      </c>
      <c r="C47" s="2558"/>
      <c r="D47" s="2558"/>
      <c r="E47" s="2559"/>
      <c r="F47" s="1241" t="s">
        <v>930</v>
      </c>
      <c r="G47" s="1422">
        <f>'P&amp;L'!D50</f>
        <v>0</v>
      </c>
      <c r="H47" s="1277">
        <f>'P&amp;L'!E50</f>
        <v>0</v>
      </c>
    </row>
    <row r="48" spans="1:8" ht="27.75" customHeight="1">
      <c r="A48" s="1242" t="s">
        <v>2798</v>
      </c>
      <c r="B48" s="2557" t="s">
        <v>2975</v>
      </c>
      <c r="C48" s="2558"/>
      <c r="D48" s="2558"/>
      <c r="E48" s="2559"/>
      <c r="F48" s="1241" t="s">
        <v>933</v>
      </c>
      <c r="G48" s="1422">
        <f>'P&amp;L'!D51</f>
        <v>0</v>
      </c>
      <c r="H48" s="1277">
        <f>'P&amp;L'!E51</f>
        <v>0</v>
      </c>
    </row>
    <row r="49" spans="1:8" ht="27.75" customHeight="1">
      <c r="A49" s="1242" t="s">
        <v>2799</v>
      </c>
      <c r="B49" s="2557" t="s">
        <v>1254</v>
      </c>
      <c r="C49" s="2558"/>
      <c r="D49" s="2558"/>
      <c r="E49" s="2559"/>
      <c r="F49" s="1241" t="s">
        <v>936</v>
      </c>
      <c r="G49" s="1422">
        <f>'P&amp;L'!D52</f>
        <v>0</v>
      </c>
      <c r="H49" s="1277">
        <f>'P&amp;L'!E52</f>
        <v>0</v>
      </c>
    </row>
    <row r="50" spans="1:8" ht="27.75" customHeight="1">
      <c r="A50" s="1447" t="s">
        <v>942</v>
      </c>
      <c r="B50" s="2563" t="s">
        <v>2976</v>
      </c>
      <c r="C50" s="2564"/>
      <c r="D50" s="2564"/>
      <c r="E50" s="2565"/>
      <c r="F50" s="1239" t="s">
        <v>939</v>
      </c>
      <c r="G50" s="1425">
        <f>'P&amp;L'!D53</f>
        <v>0</v>
      </c>
      <c r="H50" s="1276">
        <f>'P&amp;L'!E53</f>
        <v>0</v>
      </c>
    </row>
    <row r="51" spans="1:8" s="1283" customFormat="1" ht="44.25" customHeight="1">
      <c r="A51" s="1282" t="s">
        <v>904</v>
      </c>
      <c r="B51" s="2583" t="s">
        <v>1268</v>
      </c>
      <c r="C51" s="2584"/>
      <c r="D51" s="2584"/>
      <c r="E51" s="2585"/>
      <c r="F51" s="1241" t="s">
        <v>941</v>
      </c>
      <c r="G51" s="1422">
        <f>'P&amp;L'!D54</f>
        <v>0</v>
      </c>
      <c r="H51" s="1277">
        <f>'P&amp;L'!E54</f>
        <v>0</v>
      </c>
    </row>
    <row r="52" spans="1:8" s="1283" customFormat="1" ht="29.25" customHeight="1">
      <c r="A52" s="1282" t="s">
        <v>910</v>
      </c>
      <c r="B52" s="2586" t="s">
        <v>2977</v>
      </c>
      <c r="C52" s="2587"/>
      <c r="D52" s="2587"/>
      <c r="E52" s="2588"/>
      <c r="F52" s="1241" t="s">
        <v>944</v>
      </c>
      <c r="G52" s="1422">
        <f>'P&amp;L'!D55</f>
        <v>0</v>
      </c>
      <c r="H52" s="1277">
        <f>'P&amp;L'!E55</f>
        <v>0</v>
      </c>
    </row>
    <row r="53" spans="1:8" ht="30.75" customHeight="1">
      <c r="A53" s="1242" t="s">
        <v>913</v>
      </c>
      <c r="B53" s="2557" t="s">
        <v>2978</v>
      </c>
      <c r="C53" s="2558"/>
      <c r="D53" s="2558"/>
      <c r="E53" s="2559"/>
      <c r="F53" s="1241" t="s">
        <v>947</v>
      </c>
      <c r="G53" s="1422">
        <f>'P&amp;L'!D56</f>
        <v>0</v>
      </c>
      <c r="H53" s="1277">
        <f>'P&amp;L'!E56</f>
        <v>0</v>
      </c>
    </row>
    <row r="54" spans="1:8" ht="28.5" customHeight="1">
      <c r="A54" s="1284" t="s">
        <v>919</v>
      </c>
      <c r="B54" s="2557" t="s">
        <v>2979</v>
      </c>
      <c r="C54" s="2558"/>
      <c r="D54" s="2558"/>
      <c r="E54" s="2559"/>
      <c r="F54" s="1241" t="s">
        <v>950</v>
      </c>
      <c r="G54" s="1422">
        <f>'P&amp;L'!D57</f>
        <v>0</v>
      </c>
      <c r="H54" s="1277">
        <f>'P&amp;L'!E57</f>
        <v>0</v>
      </c>
    </row>
    <row r="55" spans="1:8" ht="28.5" customHeight="1">
      <c r="A55" s="1242" t="s">
        <v>2803</v>
      </c>
      <c r="B55" s="2557" t="s">
        <v>2980</v>
      </c>
      <c r="C55" s="2558"/>
      <c r="D55" s="2558"/>
      <c r="E55" s="2559"/>
      <c r="F55" s="1241" t="s">
        <v>952</v>
      </c>
      <c r="G55" s="1422">
        <f>'P&amp;L'!D58</f>
        <v>0</v>
      </c>
      <c r="H55" s="1277">
        <f>'P&amp;L'!E58</f>
        <v>0</v>
      </c>
    </row>
    <row r="56" spans="1:8" s="1283" customFormat="1" ht="31.5" customHeight="1">
      <c r="A56" s="1282" t="s">
        <v>532</v>
      </c>
      <c r="B56" s="2586" t="s">
        <v>2981</v>
      </c>
      <c r="C56" s="2587"/>
      <c r="D56" s="2587"/>
      <c r="E56" s="2588"/>
      <c r="F56" s="1241" t="s">
        <v>954</v>
      </c>
      <c r="G56" s="1422">
        <f>'P&amp;L'!D59</f>
        <v>0</v>
      </c>
      <c r="H56" s="1277">
        <f>'P&amp;L'!E59</f>
        <v>0</v>
      </c>
    </row>
    <row r="57" spans="1:8" ht="29.25" customHeight="1">
      <c r="A57" s="1242" t="s">
        <v>925</v>
      </c>
      <c r="B57" s="2557" t="s">
        <v>1255</v>
      </c>
      <c r="C57" s="2558"/>
      <c r="D57" s="2558"/>
      <c r="E57" s="2559"/>
      <c r="F57" s="1241" t="s">
        <v>957</v>
      </c>
      <c r="G57" s="1422">
        <f>'P&amp;L'!D60</f>
        <v>0</v>
      </c>
      <c r="H57" s="1277">
        <f>'P&amp;L'!E60</f>
        <v>0</v>
      </c>
    </row>
    <row r="58" spans="1:8" ht="28.5" customHeight="1">
      <c r="A58" s="1242" t="s">
        <v>931</v>
      </c>
      <c r="B58" s="2557" t="s">
        <v>2982</v>
      </c>
      <c r="C58" s="2558"/>
      <c r="D58" s="2558"/>
      <c r="E58" s="2559"/>
      <c r="F58" s="1241" t="s">
        <v>960</v>
      </c>
      <c r="G58" s="1422">
        <f>'P&amp;L'!D61</f>
        <v>0</v>
      </c>
      <c r="H58" s="1277">
        <f>'P&amp;L'!E61</f>
        <v>0</v>
      </c>
    </row>
    <row r="59" spans="1:8" ht="30.75" customHeight="1">
      <c r="A59" s="1308" t="s">
        <v>2805</v>
      </c>
      <c r="B59" s="2557" t="s">
        <v>2983</v>
      </c>
      <c r="C59" s="2558"/>
      <c r="D59" s="2558"/>
      <c r="E59" s="2559"/>
      <c r="F59" s="1241" t="s">
        <v>962</v>
      </c>
      <c r="G59" s="1422">
        <f>'P&amp;L'!D62</f>
        <v>0</v>
      </c>
      <c r="H59" s="1422">
        <f>'P&amp;L'!E62</f>
        <v>0</v>
      </c>
    </row>
    <row r="60" spans="1:8" ht="27.75" customHeight="1">
      <c r="A60" s="1446" t="s">
        <v>973</v>
      </c>
      <c r="B60" s="2575" t="s">
        <v>2984</v>
      </c>
      <c r="C60" s="2581"/>
      <c r="D60" s="2581"/>
      <c r="E60" s="2582"/>
      <c r="F60" s="1436" t="s">
        <v>965</v>
      </c>
      <c r="G60" s="1425">
        <f>'P&amp;L'!D63</f>
        <v>0</v>
      </c>
      <c r="H60" s="1276">
        <f>'P&amp;L'!E63</f>
        <v>0</v>
      </c>
    </row>
    <row r="61" spans="1:8" ht="27.75" customHeight="1">
      <c r="A61" s="1285" t="s">
        <v>2807</v>
      </c>
      <c r="B61" s="2563" t="s">
        <v>2985</v>
      </c>
      <c r="C61" s="2564"/>
      <c r="D61" s="2564"/>
      <c r="E61" s="2565"/>
      <c r="F61" s="1239" t="s">
        <v>968</v>
      </c>
      <c r="G61" s="1425">
        <f>'P&amp;L'!D64</f>
        <v>0</v>
      </c>
      <c r="H61" s="1276">
        <f>'P&amp;L'!E64</f>
        <v>0</v>
      </c>
    </row>
    <row r="62" spans="1:8" ht="27.75" customHeight="1">
      <c r="A62" s="1242" t="s">
        <v>2809</v>
      </c>
      <c r="B62" s="2557" t="s">
        <v>2986</v>
      </c>
      <c r="C62" s="2558"/>
      <c r="D62" s="2558"/>
      <c r="E62" s="2559"/>
      <c r="F62" s="1241" t="s">
        <v>970</v>
      </c>
      <c r="G62" s="1422">
        <f>'P&amp;L'!D65</f>
        <v>0</v>
      </c>
      <c r="H62" s="1277">
        <f>'P&amp;L'!E65</f>
        <v>0</v>
      </c>
    </row>
    <row r="63" spans="1:8" s="1283" customFormat="1" ht="27.75" customHeight="1">
      <c r="A63" s="1445" t="s">
        <v>2811</v>
      </c>
      <c r="B63" s="2557" t="s">
        <v>2987</v>
      </c>
      <c r="C63" s="2558"/>
      <c r="D63" s="2558"/>
      <c r="E63" s="2559"/>
      <c r="F63" s="1433" t="s">
        <v>972</v>
      </c>
      <c r="G63" s="1422">
        <f>'P&amp;L'!D66</f>
        <v>0</v>
      </c>
      <c r="H63" s="1277">
        <f>'P&amp;L'!E66</f>
        <v>0</v>
      </c>
    </row>
    <row r="64" spans="1:8" s="1283" customFormat="1" ht="27.75" customHeight="1">
      <c r="A64" s="1242" t="s">
        <v>532</v>
      </c>
      <c r="B64" s="2557" t="s">
        <v>2988</v>
      </c>
      <c r="C64" s="2558"/>
      <c r="D64" s="2558"/>
      <c r="E64" s="2559"/>
      <c r="F64" s="1241" t="s">
        <v>975</v>
      </c>
      <c r="G64" s="1422">
        <f>'P&amp;L'!D67</f>
        <v>0</v>
      </c>
      <c r="H64" s="1277">
        <f>'P&amp;L'!E67</f>
        <v>0</v>
      </c>
    </row>
    <row r="65" spans="1:8" ht="27.75" customHeight="1">
      <c r="A65" s="1242" t="s">
        <v>945</v>
      </c>
      <c r="B65" s="2557" t="s">
        <v>2989</v>
      </c>
      <c r="C65" s="2558"/>
      <c r="D65" s="2558"/>
      <c r="E65" s="2559"/>
      <c r="F65" s="1241" t="s">
        <v>978</v>
      </c>
      <c r="G65" s="1422">
        <f>'P&amp;L'!D68</f>
        <v>0</v>
      </c>
      <c r="H65" s="1277">
        <f>'P&amp;L'!E68</f>
        <v>0</v>
      </c>
    </row>
    <row r="66" spans="1:8" s="1283" customFormat="1" ht="33" customHeight="1">
      <c r="A66" s="1429" t="s">
        <v>2807</v>
      </c>
      <c r="B66" s="2563" t="s">
        <v>2990</v>
      </c>
      <c r="C66" s="2564"/>
      <c r="D66" s="2564"/>
      <c r="E66" s="2565"/>
      <c r="F66" s="1239" t="s">
        <v>980</v>
      </c>
      <c r="G66" s="1425">
        <f>'P&amp;L'!D69</f>
        <v>0</v>
      </c>
      <c r="H66" s="1425">
        <f>'P&amp;L'!E69</f>
        <v>0</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8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cols>
    <col min="1" max="1" width="29.28515625" customWidth="1"/>
    <col min="2" max="10" width="11.28515625" customWidth="1"/>
    <col min="11" max="11" width="9.140625" style="348"/>
    <col min="12" max="19" width="9.140625" style="618" customWidth="1" outlineLevel="1"/>
    <col min="20" max="20" width="18.28515625" style="630" customWidth="1"/>
    <col min="21" max="21" width="9.140625" style="644"/>
    <col min="22" max="22" width="9.140625" style="618" customWidth="1" outlineLevel="1"/>
    <col min="23" max="29" width="9.140625" style="18" customWidth="1" outlineLevel="1"/>
    <col min="30" max="30" width="26.85546875" style="630" customWidth="1"/>
    <col min="31" max="31" width="9.140625" style="630"/>
    <col min="32" max="32" width="9.140625" style="617" customWidth="1" outlineLevel="1"/>
    <col min="33" max="39" width="9.140625" style="18" customWidth="1" outlineLevel="1"/>
    <col min="40" max="40" width="26.7109375" style="630" customWidth="1"/>
  </cols>
  <sheetData>
    <row r="1" spans="1:40" ht="16.5">
      <c r="A1" s="1" t="s">
        <v>39</v>
      </c>
      <c r="L1" s="1483" t="s">
        <v>1056</v>
      </c>
      <c r="M1" s="1484"/>
      <c r="N1" s="1484"/>
      <c r="O1" s="1484"/>
      <c r="P1" s="1484"/>
      <c r="Q1" s="1484"/>
      <c r="R1" s="1484"/>
      <c r="S1" s="1484"/>
      <c r="T1" s="1485"/>
      <c r="V1" s="1483" t="s">
        <v>1057</v>
      </c>
      <c r="W1" s="1484"/>
      <c r="X1" s="1484"/>
      <c r="Y1" s="1484"/>
      <c r="Z1" s="1484"/>
      <c r="AA1" s="1484"/>
      <c r="AB1" s="1484"/>
      <c r="AC1" s="1484"/>
      <c r="AD1" s="1485"/>
      <c r="AF1" s="1483" t="s">
        <v>1058</v>
      </c>
      <c r="AG1" s="1484"/>
      <c r="AH1" s="1484"/>
      <c r="AI1" s="1484"/>
      <c r="AJ1" s="1484"/>
      <c r="AK1" s="1484"/>
      <c r="AL1" s="1484"/>
      <c r="AM1" s="1484"/>
      <c r="AN1" s="1485"/>
    </row>
    <row r="2" spans="1:40" ht="17.25" thickBot="1">
      <c r="A2" s="2" t="s">
        <v>8</v>
      </c>
    </row>
    <row r="3" spans="1:40" ht="16.5" thickTop="1" thickBot="1">
      <c r="A3" s="1479" t="s">
        <v>40</v>
      </c>
      <c r="B3" s="1481" t="s">
        <v>2</v>
      </c>
      <c r="C3" s="1487"/>
      <c r="D3" s="1487"/>
      <c r="E3" s="1487"/>
      <c r="F3" s="1487"/>
      <c r="G3" s="1487"/>
      <c r="H3" s="1487"/>
      <c r="I3" s="1487"/>
      <c r="J3" s="1482"/>
      <c r="K3" s="352"/>
    </row>
    <row r="4" spans="1:40" ht="62.25" customHeight="1" thickTop="1" thickBot="1">
      <c r="A4" s="1486"/>
      <c r="B4" s="10" t="s">
        <v>41</v>
      </c>
      <c r="C4" s="10" t="s">
        <v>42</v>
      </c>
      <c r="D4" s="10" t="s">
        <v>43</v>
      </c>
      <c r="E4" s="10" t="s">
        <v>444</v>
      </c>
      <c r="F4" s="10" t="s">
        <v>44</v>
      </c>
      <c r="G4" s="10" t="s">
        <v>45</v>
      </c>
      <c r="H4" s="10" t="s">
        <v>445</v>
      </c>
      <c r="I4" s="10" t="s">
        <v>46</v>
      </c>
      <c r="J4" s="10" t="s">
        <v>14</v>
      </c>
      <c r="K4" s="344"/>
      <c r="L4" s="59" t="s">
        <v>41</v>
      </c>
      <c r="M4" s="59" t="s">
        <v>42</v>
      </c>
      <c r="N4" s="59" t="s">
        <v>43</v>
      </c>
      <c r="O4" s="59" t="s">
        <v>444</v>
      </c>
      <c r="P4" s="59" t="s">
        <v>44</v>
      </c>
      <c r="Q4" s="59" t="s">
        <v>45</v>
      </c>
      <c r="R4" s="59" t="s">
        <v>445</v>
      </c>
      <c r="S4" s="59" t="s">
        <v>46</v>
      </c>
      <c r="T4" s="59" t="s">
        <v>14</v>
      </c>
      <c r="U4" s="618"/>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52"/>
    </row>
    <row r="6" spans="1:40" ht="15" customHeight="1" thickTop="1" thickBot="1">
      <c r="A6" s="44" t="s">
        <v>26</v>
      </c>
      <c r="B6" s="22"/>
      <c r="C6" s="22"/>
      <c r="D6" s="22"/>
      <c r="E6" s="22"/>
      <c r="F6" s="45"/>
      <c r="G6" s="22"/>
      <c r="H6" s="22"/>
      <c r="I6" s="22"/>
      <c r="J6" s="15">
        <f>SUM(B6:H6)</f>
        <v>0</v>
      </c>
      <c r="T6" s="619">
        <f>SUM(B6:I6)-J6</f>
        <v>0</v>
      </c>
      <c r="V6" s="664">
        <f>B6-B34</f>
        <v>0</v>
      </c>
      <c r="W6" s="664">
        <f t="shared" ref="W6:AB6" si="0">C6-C34</f>
        <v>0</v>
      </c>
      <c r="X6" s="664">
        <f t="shared" si="0"/>
        <v>0</v>
      </c>
      <c r="Y6" s="664">
        <f t="shared" si="0"/>
        <v>0</v>
      </c>
      <c r="Z6" s="664">
        <f t="shared" si="0"/>
        <v>0</v>
      </c>
      <c r="AA6" s="664">
        <f t="shared" si="0"/>
        <v>0</v>
      </c>
      <c r="AB6" s="664">
        <f t="shared" si="0"/>
        <v>0</v>
      </c>
      <c r="AC6" s="664">
        <f>I6-I34</f>
        <v>0</v>
      </c>
      <c r="AD6" s="619">
        <f>J6-J34</f>
        <v>0</v>
      </c>
    </row>
    <row r="7" spans="1:40" ht="15" customHeight="1" thickBot="1">
      <c r="A7" s="14" t="s">
        <v>27</v>
      </c>
      <c r="B7" s="22"/>
      <c r="C7" s="22"/>
      <c r="D7" s="22"/>
      <c r="E7" s="22"/>
      <c r="F7" s="46"/>
      <c r="G7" s="22"/>
      <c r="H7" s="22"/>
      <c r="I7" s="22"/>
      <c r="J7" s="15">
        <f t="shared" ref="J7:J9" si="1">SUM(B7:H7)</f>
        <v>0</v>
      </c>
      <c r="T7" s="619">
        <f t="shared" ref="T7:T9" si="2">SUM(B7:I7)-J7</f>
        <v>0</v>
      </c>
      <c r="W7" s="618"/>
      <c r="X7" s="618"/>
      <c r="Y7" s="618"/>
      <c r="Z7" s="618"/>
      <c r="AA7" s="618"/>
      <c r="AB7" s="618"/>
      <c r="AC7" s="618"/>
    </row>
    <row r="8" spans="1:40" ht="15" customHeight="1" thickBot="1">
      <c r="A8" s="14" t="s">
        <v>28</v>
      </c>
      <c r="B8" s="22"/>
      <c r="C8" s="22"/>
      <c r="D8" s="22"/>
      <c r="E8" s="22"/>
      <c r="F8" s="46"/>
      <c r="G8" s="22"/>
      <c r="H8" s="22"/>
      <c r="I8" s="22"/>
      <c r="J8" s="15">
        <f t="shared" si="1"/>
        <v>0</v>
      </c>
      <c r="T8" s="619">
        <f t="shared" si="2"/>
        <v>0</v>
      </c>
      <c r="W8" s="618"/>
      <c r="X8" s="618"/>
      <c r="Y8" s="618"/>
      <c r="Z8" s="618"/>
      <c r="AA8" s="618"/>
      <c r="AB8" s="618"/>
      <c r="AC8" s="618"/>
    </row>
    <row r="9" spans="1:40" ht="15" customHeight="1" thickBot="1">
      <c r="A9" s="14" t="s">
        <v>29</v>
      </c>
      <c r="B9" s="22"/>
      <c r="C9" s="22"/>
      <c r="D9" s="22"/>
      <c r="E9" s="22"/>
      <c r="F9" s="46"/>
      <c r="G9" s="22"/>
      <c r="H9" s="22"/>
      <c r="I9" s="22"/>
      <c r="J9" s="15">
        <f t="shared" si="1"/>
        <v>0</v>
      </c>
      <c r="T9" s="619">
        <f t="shared" si="2"/>
        <v>0</v>
      </c>
      <c r="W9" s="618"/>
      <c r="X9" s="618"/>
      <c r="Y9" s="618"/>
      <c r="Z9" s="618"/>
      <c r="AA9" s="618"/>
      <c r="AB9" s="618"/>
      <c r="AC9" s="618"/>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32">
        <f>B6+B7-B8+B9-B10</f>
        <v>0</v>
      </c>
      <c r="M10" s="664">
        <f t="shared" ref="M10:T10" si="4">C6+C7-C8+C9-C10</f>
        <v>0</v>
      </c>
      <c r="N10" s="664">
        <f t="shared" si="4"/>
        <v>0</v>
      </c>
      <c r="O10" s="664">
        <f t="shared" si="4"/>
        <v>0</v>
      </c>
      <c r="P10" s="664">
        <f t="shared" si="4"/>
        <v>0</v>
      </c>
      <c r="Q10" s="664">
        <f t="shared" si="4"/>
        <v>0</v>
      </c>
      <c r="R10" s="664">
        <f t="shared" si="4"/>
        <v>0</v>
      </c>
      <c r="S10" s="664">
        <f t="shared" si="4"/>
        <v>0</v>
      </c>
      <c r="T10" s="664">
        <f t="shared" si="4"/>
        <v>0</v>
      </c>
      <c r="W10" s="618"/>
      <c r="X10" s="618"/>
      <c r="Y10" s="618"/>
      <c r="Z10" s="618"/>
      <c r="AA10" s="618"/>
      <c r="AB10" s="618"/>
      <c r="AC10" s="618"/>
      <c r="AF10" s="632">
        <f>B10-'BS old'!$D$21</f>
        <v>0</v>
      </c>
      <c r="AG10" s="664">
        <f>C10-'BS old'!$D$22</f>
        <v>0</v>
      </c>
      <c r="AH10" s="664">
        <f>D10-'BS old'!$D$23</f>
        <v>0</v>
      </c>
      <c r="AI10" s="664">
        <f>E10-'BS old'!$D$24</f>
        <v>0</v>
      </c>
      <c r="AJ10" s="664">
        <f>F10-'BS old'!$D$25</f>
        <v>0</v>
      </c>
      <c r="AK10" s="664">
        <f>G10-'BS old'!$D$26</f>
        <v>0</v>
      </c>
      <c r="AL10" s="664">
        <f>H10-'BS old'!$D$27</f>
        <v>0</v>
      </c>
      <c r="AM10" s="664">
        <f>I10-'BS old'!$D$28</f>
        <v>0</v>
      </c>
      <c r="AN10" s="619">
        <f>J10-'BS old'!$D$20</f>
        <v>0</v>
      </c>
    </row>
    <row r="11" spans="1:40" ht="15" customHeight="1" thickTop="1" thickBot="1">
      <c r="A11" s="41" t="s">
        <v>31</v>
      </c>
      <c r="B11" s="42"/>
      <c r="C11" s="42"/>
      <c r="D11" s="42"/>
      <c r="E11" s="42"/>
      <c r="F11" s="42"/>
      <c r="G11" s="42"/>
      <c r="H11" s="42"/>
      <c r="I11" s="42"/>
      <c r="J11" s="43"/>
      <c r="L11" s="617"/>
      <c r="T11" s="619"/>
      <c r="W11" s="618"/>
      <c r="X11" s="618"/>
      <c r="Y11" s="618"/>
      <c r="Z11" s="618"/>
      <c r="AA11" s="618"/>
      <c r="AB11" s="618"/>
      <c r="AC11" s="618"/>
    </row>
    <row r="12" spans="1:40" ht="15" customHeight="1" thickTop="1" thickBot="1">
      <c r="A12" s="44" t="s">
        <v>32</v>
      </c>
      <c r="B12" s="22"/>
      <c r="C12" s="22"/>
      <c r="D12" s="22"/>
      <c r="E12" s="22"/>
      <c r="F12" s="22"/>
      <c r="G12" s="22"/>
      <c r="H12" s="22"/>
      <c r="I12" s="22"/>
      <c r="J12" s="15">
        <f>SUM(B12:H12)</f>
        <v>0</v>
      </c>
      <c r="L12" s="617"/>
      <c r="T12" s="619">
        <f t="shared" ref="T12:T14" si="5">SUM(B12:I12)-J12</f>
        <v>0</v>
      </c>
      <c r="V12" s="664">
        <f>B12-B39</f>
        <v>0</v>
      </c>
      <c r="W12" s="664">
        <f t="shared" ref="W12:AB12" si="6">C12-C39</f>
        <v>0</v>
      </c>
      <c r="X12" s="664">
        <f t="shared" si="6"/>
        <v>0</v>
      </c>
      <c r="Y12" s="664">
        <f t="shared" si="6"/>
        <v>0</v>
      </c>
      <c r="Z12" s="664">
        <f t="shared" si="6"/>
        <v>0</v>
      </c>
      <c r="AA12" s="664">
        <f t="shared" si="6"/>
        <v>0</v>
      </c>
      <c r="AB12" s="664">
        <f t="shared" si="6"/>
        <v>0</v>
      </c>
      <c r="AC12" s="664">
        <f>I12-I39</f>
        <v>0</v>
      </c>
      <c r="AD12" s="619">
        <f>J12-J39</f>
        <v>0</v>
      </c>
    </row>
    <row r="13" spans="1:40" ht="15" customHeight="1" thickBot="1">
      <c r="A13" s="14" t="s">
        <v>27</v>
      </c>
      <c r="B13" s="22"/>
      <c r="C13" s="22"/>
      <c r="D13" s="22"/>
      <c r="E13" s="22"/>
      <c r="F13" s="22"/>
      <c r="G13" s="22"/>
      <c r="H13" s="22"/>
      <c r="I13" s="22"/>
      <c r="J13" s="15">
        <f t="shared" ref="J13:J14" si="7">SUM(B13:H13)</f>
        <v>0</v>
      </c>
      <c r="L13" s="617"/>
      <c r="T13" s="619">
        <f t="shared" si="5"/>
        <v>0</v>
      </c>
      <c r="W13" s="618"/>
      <c r="X13" s="618"/>
      <c r="Y13" s="618"/>
      <c r="Z13" s="618"/>
      <c r="AA13" s="618"/>
      <c r="AB13" s="618"/>
      <c r="AC13" s="618"/>
    </row>
    <row r="14" spans="1:40" ht="15" customHeight="1" thickBot="1">
      <c r="A14" s="14" t="s">
        <v>28</v>
      </c>
      <c r="B14" s="22"/>
      <c r="C14" s="22"/>
      <c r="D14" s="22"/>
      <c r="E14" s="22"/>
      <c r="F14" s="22"/>
      <c r="G14" s="22"/>
      <c r="H14" s="22"/>
      <c r="I14" s="22"/>
      <c r="J14" s="15">
        <f t="shared" si="7"/>
        <v>0</v>
      </c>
      <c r="L14" s="617"/>
      <c r="T14" s="619">
        <f t="shared" si="5"/>
        <v>0</v>
      </c>
      <c r="W14" s="618"/>
      <c r="X14" s="618"/>
      <c r="Y14" s="618"/>
      <c r="Z14" s="618"/>
      <c r="AA14" s="618"/>
      <c r="AB14" s="618"/>
      <c r="AC14" s="618"/>
      <c r="AF14" s="679" t="s">
        <v>1059</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32">
        <f>B12+B13-B14-B15</f>
        <v>0</v>
      </c>
      <c r="M15" s="664">
        <f t="shared" ref="M15:T15" si="9">C12+C13-C14-C15</f>
        <v>0</v>
      </c>
      <c r="N15" s="664">
        <f t="shared" si="9"/>
        <v>0</v>
      </c>
      <c r="O15" s="664">
        <f t="shared" si="9"/>
        <v>0</v>
      </c>
      <c r="P15" s="664">
        <f t="shared" si="9"/>
        <v>0</v>
      </c>
      <c r="Q15" s="664">
        <f t="shared" si="9"/>
        <v>0</v>
      </c>
      <c r="R15" s="664">
        <f t="shared" si="9"/>
        <v>0</v>
      </c>
      <c r="S15" s="664">
        <f t="shared" si="9"/>
        <v>0</v>
      </c>
      <c r="T15" s="664">
        <f t="shared" si="9"/>
        <v>0</v>
      </c>
      <c r="W15" s="618"/>
      <c r="X15" s="618"/>
      <c r="Y15" s="618"/>
      <c r="Z15" s="618"/>
      <c r="AA15" s="618"/>
      <c r="AB15" s="618"/>
      <c r="AC15" s="618"/>
      <c r="AF15" s="632">
        <f>B15+B20-'BS old'!$E$21</f>
        <v>0</v>
      </c>
      <c r="AG15" s="664">
        <f>C15+C20-'BS old'!$E$22</f>
        <v>0</v>
      </c>
      <c r="AH15" s="664">
        <f>D15+D20-'BS old'!$E$23</f>
        <v>0</v>
      </c>
      <c r="AI15" s="664">
        <f>E15+E20-'BS old'!$E$24</f>
        <v>0</v>
      </c>
      <c r="AJ15" s="664">
        <f>F15+F20-'BS old'!$E$25</f>
        <v>0</v>
      </c>
      <c r="AK15" s="664">
        <f>G15+G20-'BS old'!$E$26</f>
        <v>0</v>
      </c>
      <c r="AL15" s="664">
        <f>H15+H20-'BS old'!$E$27</f>
        <v>0</v>
      </c>
      <c r="AM15" s="664">
        <f>I15+I20-'BS old'!$E$28</f>
        <v>0</v>
      </c>
      <c r="AN15" s="619">
        <f>J15+J20-'BS old'!$E$20</f>
        <v>0</v>
      </c>
    </row>
    <row r="16" spans="1:40" ht="15" customHeight="1" thickTop="1" thickBot="1">
      <c r="A16" s="41" t="s">
        <v>33</v>
      </c>
      <c r="B16" s="42"/>
      <c r="C16" s="42"/>
      <c r="D16" s="42"/>
      <c r="E16" s="42"/>
      <c r="F16" s="42"/>
      <c r="G16" s="42"/>
      <c r="H16" s="42"/>
      <c r="I16" s="42"/>
      <c r="J16" s="43"/>
      <c r="L16" s="617"/>
      <c r="T16" s="619"/>
      <c r="W16" s="618"/>
      <c r="X16" s="618"/>
      <c r="Y16" s="618"/>
      <c r="Z16" s="618"/>
      <c r="AA16" s="618"/>
      <c r="AB16" s="618"/>
      <c r="AC16" s="618"/>
      <c r="AG16" s="618"/>
      <c r="AH16" s="618"/>
      <c r="AI16" s="618"/>
      <c r="AJ16" s="618"/>
      <c r="AK16" s="618"/>
      <c r="AL16" s="618"/>
    </row>
    <row r="17" spans="1:40" ht="15" customHeight="1" thickTop="1" thickBot="1">
      <c r="A17" s="44" t="s">
        <v>32</v>
      </c>
      <c r="B17" s="22"/>
      <c r="C17" s="22"/>
      <c r="D17" s="22"/>
      <c r="E17" s="22"/>
      <c r="F17" s="22"/>
      <c r="G17" s="22"/>
      <c r="H17" s="22"/>
      <c r="I17" s="22"/>
      <c r="J17" s="15">
        <f>SUM(B17:H17)</f>
        <v>0</v>
      </c>
      <c r="L17" s="617"/>
      <c r="T17" s="619">
        <f t="shared" ref="T17:T19" si="10">SUM(B17:I17)-J17</f>
        <v>0</v>
      </c>
      <c r="V17" s="664">
        <f>B17-B44</f>
        <v>0</v>
      </c>
      <c r="W17" s="664">
        <f t="shared" ref="W17:AB17" si="11">C17-C44</f>
        <v>0</v>
      </c>
      <c r="X17" s="664">
        <f t="shared" si="11"/>
        <v>0</v>
      </c>
      <c r="Y17" s="664">
        <f t="shared" si="11"/>
        <v>0</v>
      </c>
      <c r="Z17" s="664">
        <f t="shared" si="11"/>
        <v>0</v>
      </c>
      <c r="AA17" s="664">
        <f t="shared" si="11"/>
        <v>0</v>
      </c>
      <c r="AB17" s="664">
        <f t="shared" si="11"/>
        <v>0</v>
      </c>
      <c r="AC17" s="664">
        <f>I17-I44</f>
        <v>0</v>
      </c>
      <c r="AD17" s="619">
        <f>J17-J44</f>
        <v>0</v>
      </c>
      <c r="AG17" s="618"/>
      <c r="AH17" s="618"/>
      <c r="AI17" s="618"/>
      <c r="AJ17" s="618"/>
      <c r="AK17" s="618"/>
      <c r="AL17" s="618"/>
    </row>
    <row r="18" spans="1:40" ht="15" customHeight="1" thickBot="1">
      <c r="A18" s="14" t="s">
        <v>27</v>
      </c>
      <c r="B18" s="22"/>
      <c r="C18" s="22"/>
      <c r="D18" s="22"/>
      <c r="E18" s="22"/>
      <c r="F18" s="22"/>
      <c r="G18" s="22"/>
      <c r="H18" s="22"/>
      <c r="I18" s="22"/>
      <c r="J18" s="15">
        <f t="shared" ref="J18:J19" si="12">SUM(B18:H18)</f>
        <v>0</v>
      </c>
      <c r="L18" s="617"/>
      <c r="T18" s="619">
        <f t="shared" si="10"/>
        <v>0</v>
      </c>
      <c r="W18" s="618"/>
      <c r="X18" s="618"/>
      <c r="Y18" s="618"/>
      <c r="Z18" s="618"/>
      <c r="AA18" s="618"/>
      <c r="AB18" s="618"/>
      <c r="AC18" s="618"/>
      <c r="AG18" s="618"/>
      <c r="AH18" s="618"/>
      <c r="AI18" s="618"/>
      <c r="AJ18" s="618"/>
      <c r="AK18" s="618"/>
      <c r="AL18" s="618"/>
    </row>
    <row r="19" spans="1:40" ht="15" customHeight="1" thickBot="1">
      <c r="A19" s="14" t="s">
        <v>28</v>
      </c>
      <c r="B19" s="22"/>
      <c r="C19" s="22"/>
      <c r="D19" s="22"/>
      <c r="E19" s="22"/>
      <c r="F19" s="22"/>
      <c r="G19" s="22"/>
      <c r="H19" s="22"/>
      <c r="I19" s="22"/>
      <c r="J19" s="15">
        <f t="shared" si="12"/>
        <v>0</v>
      </c>
      <c r="L19" s="617"/>
      <c r="T19" s="619">
        <f t="shared" si="10"/>
        <v>0</v>
      </c>
      <c r="W19" s="618"/>
      <c r="X19" s="618"/>
      <c r="Y19" s="618"/>
      <c r="Z19" s="618"/>
      <c r="AA19" s="618"/>
      <c r="AB19" s="618"/>
      <c r="AC19" s="618"/>
      <c r="AG19" s="618"/>
      <c r="AH19" s="618"/>
      <c r="AI19" s="618"/>
      <c r="AJ19" s="618"/>
      <c r="AK19" s="618"/>
      <c r="AL19" s="618"/>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32">
        <f>B17+B18-B19-B20</f>
        <v>0</v>
      </c>
      <c r="M20" s="664">
        <f t="shared" ref="M20:T20" si="14">C17+C18-C19-C20</f>
        <v>0</v>
      </c>
      <c r="N20" s="664">
        <f t="shared" si="14"/>
        <v>0</v>
      </c>
      <c r="O20" s="664">
        <f t="shared" si="14"/>
        <v>0</v>
      </c>
      <c r="P20" s="664">
        <f t="shared" si="14"/>
        <v>0</v>
      </c>
      <c r="Q20" s="664">
        <f t="shared" si="14"/>
        <v>0</v>
      </c>
      <c r="R20" s="664">
        <f t="shared" si="14"/>
        <v>0</v>
      </c>
      <c r="S20" s="664">
        <f t="shared" si="14"/>
        <v>0</v>
      </c>
      <c r="T20" s="664">
        <f t="shared" si="14"/>
        <v>0</v>
      </c>
      <c r="W20" s="618"/>
      <c r="X20" s="618"/>
      <c r="Y20" s="618"/>
      <c r="Z20" s="618"/>
      <c r="AA20" s="618"/>
      <c r="AB20" s="618"/>
      <c r="AC20" s="618"/>
      <c r="AG20" s="618"/>
      <c r="AH20" s="618"/>
      <c r="AI20" s="618"/>
      <c r="AJ20" s="618"/>
      <c r="AK20" s="618"/>
      <c r="AL20" s="618"/>
    </row>
    <row r="21" spans="1:40" ht="15" customHeight="1" thickTop="1" thickBot="1">
      <c r="A21" s="41" t="s">
        <v>34</v>
      </c>
      <c r="B21" s="42"/>
      <c r="C21" s="42"/>
      <c r="D21" s="42"/>
      <c r="E21" s="42"/>
      <c r="F21" s="42"/>
      <c r="G21" s="42"/>
      <c r="H21" s="42"/>
      <c r="I21" s="42"/>
      <c r="J21" s="43"/>
      <c r="L21" s="617"/>
      <c r="T21" s="619"/>
      <c r="W21" s="618"/>
      <c r="X21" s="618"/>
      <c r="Y21" s="618"/>
      <c r="Z21" s="618"/>
      <c r="AA21" s="618"/>
      <c r="AB21" s="618"/>
      <c r="AC21" s="618"/>
      <c r="AG21" s="618"/>
      <c r="AH21" s="618"/>
      <c r="AI21" s="618"/>
      <c r="AJ21" s="618"/>
      <c r="AK21" s="618"/>
      <c r="AL21" s="618"/>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32">
        <f>B6-B12-B17-B22</f>
        <v>0</v>
      </c>
      <c r="M22" s="664">
        <f t="shared" ref="M22:S22" si="17">C6-C12-C17-C22</f>
        <v>0</v>
      </c>
      <c r="N22" s="664">
        <f t="shared" si="17"/>
        <v>0</v>
      </c>
      <c r="O22" s="664">
        <f t="shared" si="17"/>
        <v>0</v>
      </c>
      <c r="P22" s="664">
        <f t="shared" si="17"/>
        <v>0</v>
      </c>
      <c r="Q22" s="664">
        <f t="shared" si="17"/>
        <v>0</v>
      </c>
      <c r="R22" s="664">
        <f t="shared" si="17"/>
        <v>0</v>
      </c>
      <c r="S22" s="664">
        <f t="shared" si="17"/>
        <v>0</v>
      </c>
      <c r="T22" s="619">
        <f t="shared" ref="T22:T23" si="18">SUM(B22:I22)-J22</f>
        <v>0</v>
      </c>
      <c r="V22" s="664">
        <f>B22-B47</f>
        <v>0</v>
      </c>
      <c r="W22" s="664">
        <f t="shared" ref="W22:AB22" si="19">C22-C47</f>
        <v>0</v>
      </c>
      <c r="X22" s="664">
        <f t="shared" si="19"/>
        <v>0</v>
      </c>
      <c r="Y22" s="664">
        <f t="shared" si="19"/>
        <v>0</v>
      </c>
      <c r="Z22" s="664">
        <f t="shared" si="19"/>
        <v>0</v>
      </c>
      <c r="AA22" s="664">
        <f t="shared" si="19"/>
        <v>0</v>
      </c>
      <c r="AB22" s="664">
        <f t="shared" si="19"/>
        <v>0</v>
      </c>
      <c r="AC22" s="664">
        <f>I22-I47</f>
        <v>0</v>
      </c>
      <c r="AD22" s="619">
        <f>J22-J47</f>
        <v>0</v>
      </c>
      <c r="AG22" s="618"/>
      <c r="AH22" s="618"/>
      <c r="AI22" s="618"/>
      <c r="AJ22" s="618"/>
      <c r="AK22" s="618"/>
      <c r="AL22" s="618"/>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32">
        <f>B10-B15-B20-B23</f>
        <v>0</v>
      </c>
      <c r="M23" s="664">
        <f t="shared" ref="M23:S23" si="22">C10-C15-C20-C23</f>
        <v>0</v>
      </c>
      <c r="N23" s="664">
        <f t="shared" si="22"/>
        <v>0</v>
      </c>
      <c r="O23" s="664">
        <f t="shared" si="22"/>
        <v>0</v>
      </c>
      <c r="P23" s="664">
        <f t="shared" si="22"/>
        <v>0</v>
      </c>
      <c r="Q23" s="664">
        <f t="shared" si="22"/>
        <v>0</v>
      </c>
      <c r="R23" s="664">
        <f t="shared" si="22"/>
        <v>0</v>
      </c>
      <c r="S23" s="664">
        <f t="shared" si="22"/>
        <v>0</v>
      </c>
      <c r="T23" s="619">
        <f t="shared" si="18"/>
        <v>0</v>
      </c>
      <c r="AF23" s="632">
        <f>B23-'BS old'!$F$21</f>
        <v>0</v>
      </c>
      <c r="AG23" s="664">
        <f>C23-'BS old'!$F$22</f>
        <v>0</v>
      </c>
      <c r="AH23" s="664">
        <f>D23-'BS old'!$F$23</f>
        <v>0</v>
      </c>
      <c r="AI23" s="664">
        <f>E23-'BS old'!$F$24</f>
        <v>0</v>
      </c>
      <c r="AJ23" s="664">
        <f>F23-'BS old'!$F$25</f>
        <v>0</v>
      </c>
      <c r="AK23" s="664">
        <f>G23-'BS old'!$F$26</f>
        <v>0</v>
      </c>
      <c r="AL23" s="664">
        <f>H23-'BS old'!$F$27</f>
        <v>0</v>
      </c>
      <c r="AM23" s="664">
        <f>I23-'BS old'!$F$28</f>
        <v>0</v>
      </c>
      <c r="AN23" s="619">
        <f>J23-'BS old'!$F$20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customHeight="1" thickTop="1" thickBot="1">
      <c r="A27" s="1479" t="s">
        <v>40</v>
      </c>
      <c r="B27" s="1488" t="s">
        <v>3</v>
      </c>
      <c r="C27" s="1489"/>
      <c r="D27" s="1489"/>
      <c r="E27" s="1489"/>
      <c r="F27" s="1489"/>
      <c r="G27" s="1489"/>
      <c r="H27" s="1489"/>
      <c r="I27" s="1489"/>
      <c r="J27" s="1490"/>
      <c r="K27" s="352"/>
    </row>
    <row r="28" spans="1:40" ht="62.25" customHeight="1" thickTop="1" thickBot="1">
      <c r="A28" s="1480"/>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52"/>
    </row>
    <row r="30" spans="1:40" ht="15" customHeight="1" thickTop="1" thickBot="1">
      <c r="A30" s="44" t="s">
        <v>26</v>
      </c>
      <c r="B30" s="22"/>
      <c r="C30" s="22"/>
      <c r="D30" s="22"/>
      <c r="E30" s="22"/>
      <c r="F30" s="45"/>
      <c r="G30" s="22"/>
      <c r="H30" s="22"/>
      <c r="I30" s="22"/>
      <c r="J30" s="15">
        <f>SUM(B30:H30)</f>
        <v>0</v>
      </c>
      <c r="T30" s="619">
        <f>SUM(B30:I30)-J30</f>
        <v>0</v>
      </c>
    </row>
    <row r="31" spans="1:40" ht="15" customHeight="1" thickBot="1">
      <c r="A31" s="14" t="s">
        <v>27</v>
      </c>
      <c r="B31" s="22"/>
      <c r="C31" s="22"/>
      <c r="D31" s="22"/>
      <c r="E31" s="22"/>
      <c r="F31" s="46"/>
      <c r="G31" s="22"/>
      <c r="H31" s="22"/>
      <c r="I31" s="22"/>
      <c r="J31" s="15">
        <f t="shared" ref="J31:J33" si="23">SUM(B31:H31)</f>
        <v>0</v>
      </c>
      <c r="T31" s="619">
        <f t="shared" ref="T31:T33" si="24">SUM(B31:I31)-J31</f>
        <v>0</v>
      </c>
    </row>
    <row r="32" spans="1:40" ht="15" customHeight="1" thickBot="1">
      <c r="A32" s="14" t="s">
        <v>28</v>
      </c>
      <c r="B32" s="22"/>
      <c r="C32" s="22"/>
      <c r="D32" s="22"/>
      <c r="E32" s="22"/>
      <c r="F32" s="46"/>
      <c r="G32" s="22"/>
      <c r="H32" s="22"/>
      <c r="I32" s="22"/>
      <c r="J32" s="15">
        <f t="shared" si="23"/>
        <v>0</v>
      </c>
      <c r="T32" s="619">
        <f t="shared" si="24"/>
        <v>0</v>
      </c>
    </row>
    <row r="33" spans="1:40" ht="15" customHeight="1" thickBot="1">
      <c r="A33" s="14" t="s">
        <v>29</v>
      </c>
      <c r="B33" s="22"/>
      <c r="C33" s="22"/>
      <c r="D33" s="22"/>
      <c r="E33" s="22"/>
      <c r="F33" s="46"/>
      <c r="G33" s="22"/>
      <c r="H33" s="22"/>
      <c r="I33" s="22"/>
      <c r="J33" s="15">
        <f t="shared" si="23"/>
        <v>0</v>
      </c>
      <c r="T33" s="619">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32">
        <f>B30+B31-B32+B33-B34</f>
        <v>0</v>
      </c>
      <c r="M34" s="664">
        <f t="shared" ref="M34:T34" si="26">C30+C31-C32+C33-C34</f>
        <v>0</v>
      </c>
      <c r="N34" s="664">
        <f t="shared" si="26"/>
        <v>0</v>
      </c>
      <c r="O34" s="664">
        <f t="shared" si="26"/>
        <v>0</v>
      </c>
      <c r="P34" s="664">
        <f t="shared" si="26"/>
        <v>0</v>
      </c>
      <c r="Q34" s="664">
        <f t="shared" si="26"/>
        <v>0</v>
      </c>
      <c r="R34" s="664">
        <f t="shared" si="26"/>
        <v>0</v>
      </c>
      <c r="S34" s="664">
        <f t="shared" si="26"/>
        <v>0</v>
      </c>
      <c r="T34" s="664">
        <f t="shared" si="26"/>
        <v>0</v>
      </c>
    </row>
    <row r="35" spans="1:40" ht="15" customHeight="1" thickTop="1" thickBot="1">
      <c r="A35" s="41" t="s">
        <v>31</v>
      </c>
      <c r="B35" s="42"/>
      <c r="C35" s="42"/>
      <c r="D35" s="42"/>
      <c r="E35" s="42"/>
      <c r="F35" s="42"/>
      <c r="G35" s="42"/>
      <c r="H35" s="42"/>
      <c r="I35" s="42"/>
      <c r="J35" s="43"/>
      <c r="L35" s="617"/>
      <c r="T35" s="619"/>
    </row>
    <row r="36" spans="1:40" ht="15" customHeight="1" thickTop="1" thickBot="1">
      <c r="A36" s="44" t="s">
        <v>32</v>
      </c>
      <c r="B36" s="22"/>
      <c r="C36" s="22"/>
      <c r="D36" s="22"/>
      <c r="E36" s="22"/>
      <c r="F36" s="22"/>
      <c r="G36" s="22"/>
      <c r="H36" s="22"/>
      <c r="I36" s="22"/>
      <c r="J36" s="15">
        <f>SUM(B36:H36)</f>
        <v>0</v>
      </c>
      <c r="L36" s="617"/>
      <c r="T36" s="619">
        <f t="shared" ref="T36:T38" si="27">SUM(B36:I36)-J36</f>
        <v>0</v>
      </c>
    </row>
    <row r="37" spans="1:40" ht="15" customHeight="1" thickBot="1">
      <c r="A37" s="14" t="s">
        <v>27</v>
      </c>
      <c r="B37" s="22"/>
      <c r="C37" s="22"/>
      <c r="D37" s="22"/>
      <c r="E37" s="22"/>
      <c r="F37" s="22"/>
      <c r="G37" s="22"/>
      <c r="H37" s="22"/>
      <c r="I37" s="22"/>
      <c r="J37" s="15">
        <f t="shared" ref="J37:J38" si="28">SUM(B37:H37)</f>
        <v>0</v>
      </c>
      <c r="L37" s="617"/>
      <c r="T37" s="619">
        <f t="shared" si="27"/>
        <v>0</v>
      </c>
    </row>
    <row r="38" spans="1:40" ht="15" customHeight="1" thickBot="1">
      <c r="A38" s="14" t="s">
        <v>28</v>
      </c>
      <c r="B38" s="22"/>
      <c r="C38" s="22"/>
      <c r="D38" s="22"/>
      <c r="E38" s="22"/>
      <c r="F38" s="22"/>
      <c r="G38" s="22"/>
      <c r="H38" s="22"/>
      <c r="I38" s="22"/>
      <c r="J38" s="15">
        <f t="shared" si="28"/>
        <v>0</v>
      </c>
      <c r="L38" s="617"/>
      <c r="T38" s="619">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32">
        <f>B36+B37-B38-B39</f>
        <v>0</v>
      </c>
      <c r="M39" s="664">
        <f t="shared" ref="M39:T39" si="30">C36+C37-C38-C39</f>
        <v>0</v>
      </c>
      <c r="N39" s="664">
        <f t="shared" si="30"/>
        <v>0</v>
      </c>
      <c r="O39" s="664">
        <f t="shared" si="30"/>
        <v>0</v>
      </c>
      <c r="P39" s="664">
        <f t="shared" si="30"/>
        <v>0</v>
      </c>
      <c r="Q39" s="664">
        <f t="shared" si="30"/>
        <v>0</v>
      </c>
      <c r="R39" s="664">
        <f t="shared" si="30"/>
        <v>0</v>
      </c>
      <c r="S39" s="664">
        <f t="shared" si="30"/>
        <v>0</v>
      </c>
      <c r="T39" s="664">
        <f t="shared" si="30"/>
        <v>0</v>
      </c>
    </row>
    <row r="40" spans="1:40" ht="15" customHeight="1" thickTop="1" thickBot="1">
      <c r="A40" s="41" t="s">
        <v>33</v>
      </c>
      <c r="B40" s="42"/>
      <c r="C40" s="42"/>
      <c r="D40" s="42"/>
      <c r="E40" s="42"/>
      <c r="F40" s="42"/>
      <c r="G40" s="42"/>
      <c r="H40" s="42"/>
      <c r="I40" s="42"/>
      <c r="J40" s="43"/>
      <c r="L40" s="617"/>
      <c r="T40" s="619"/>
    </row>
    <row r="41" spans="1:40" ht="15" customHeight="1" thickTop="1" thickBot="1">
      <c r="A41" s="44" t="s">
        <v>32</v>
      </c>
      <c r="B41" s="22"/>
      <c r="C41" s="22"/>
      <c r="D41" s="22"/>
      <c r="E41" s="22"/>
      <c r="F41" s="22"/>
      <c r="G41" s="22"/>
      <c r="H41" s="22"/>
      <c r="I41" s="22"/>
      <c r="J41" s="15">
        <f>SUM(B41:H41)</f>
        <v>0</v>
      </c>
      <c r="L41" s="617"/>
      <c r="T41" s="619">
        <f t="shared" ref="T41:T43" si="31">SUM(B41:I41)-J41</f>
        <v>0</v>
      </c>
    </row>
    <row r="42" spans="1:40" ht="15" customHeight="1" thickBot="1">
      <c r="A42" s="14" t="s">
        <v>27</v>
      </c>
      <c r="B42" s="22"/>
      <c r="C42" s="22"/>
      <c r="D42" s="22"/>
      <c r="E42" s="22"/>
      <c r="F42" s="22"/>
      <c r="G42" s="22"/>
      <c r="H42" s="22"/>
      <c r="I42" s="22"/>
      <c r="J42" s="15">
        <f t="shared" ref="J42:J43" si="32">SUM(B42:H42)</f>
        <v>0</v>
      </c>
      <c r="L42" s="617"/>
      <c r="T42" s="619">
        <f t="shared" si="31"/>
        <v>0</v>
      </c>
    </row>
    <row r="43" spans="1:40" ht="15" customHeight="1" thickBot="1">
      <c r="A43" s="14" t="s">
        <v>28</v>
      </c>
      <c r="B43" s="22"/>
      <c r="C43" s="22"/>
      <c r="D43" s="22"/>
      <c r="E43" s="22"/>
      <c r="F43" s="22"/>
      <c r="G43" s="22"/>
      <c r="H43" s="22"/>
      <c r="I43" s="22"/>
      <c r="J43" s="15">
        <f t="shared" si="32"/>
        <v>0</v>
      </c>
      <c r="L43" s="617"/>
      <c r="T43" s="619">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32">
        <f>B41+B42-B43-B44</f>
        <v>0</v>
      </c>
      <c r="M44" s="664">
        <f t="shared" ref="M44:T44" si="34">C41+C42-C43-C44</f>
        <v>0</v>
      </c>
      <c r="N44" s="664">
        <f t="shared" si="34"/>
        <v>0</v>
      </c>
      <c r="O44" s="664">
        <f t="shared" si="34"/>
        <v>0</v>
      </c>
      <c r="P44" s="664">
        <f t="shared" si="34"/>
        <v>0</v>
      </c>
      <c r="Q44" s="664">
        <f t="shared" si="34"/>
        <v>0</v>
      </c>
      <c r="R44" s="664">
        <f t="shared" si="34"/>
        <v>0</v>
      </c>
      <c r="S44" s="664">
        <f t="shared" si="34"/>
        <v>0</v>
      </c>
      <c r="T44" s="664">
        <f t="shared" si="34"/>
        <v>0</v>
      </c>
    </row>
    <row r="45" spans="1:40" ht="15" customHeight="1" thickTop="1" thickBot="1">
      <c r="A45" s="41" t="s">
        <v>34</v>
      </c>
      <c r="B45" s="42"/>
      <c r="C45" s="42"/>
      <c r="D45" s="42"/>
      <c r="E45" s="42"/>
      <c r="F45" s="42"/>
      <c r="G45" s="42"/>
      <c r="H45" s="42"/>
      <c r="I45" s="42"/>
      <c r="J45" s="43"/>
      <c r="L45" s="617"/>
      <c r="T45" s="619"/>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32">
        <f>B30-B36-B41-B46</f>
        <v>0</v>
      </c>
      <c r="M46" s="664">
        <f t="shared" ref="M46:S46" si="36">C30-C36-C41-C46</f>
        <v>0</v>
      </c>
      <c r="N46" s="664">
        <f t="shared" si="36"/>
        <v>0</v>
      </c>
      <c r="O46" s="664">
        <f t="shared" si="36"/>
        <v>0</v>
      </c>
      <c r="P46" s="664">
        <f t="shared" si="36"/>
        <v>0</v>
      </c>
      <c r="Q46" s="664">
        <f t="shared" si="36"/>
        <v>0</v>
      </c>
      <c r="R46" s="664">
        <f t="shared" si="36"/>
        <v>0</v>
      </c>
      <c r="S46" s="664">
        <f t="shared" si="36"/>
        <v>0</v>
      </c>
      <c r="T46" s="619">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32">
        <f>B34-B39-B44-B47</f>
        <v>0</v>
      </c>
      <c r="M47" s="664">
        <f t="shared" ref="M47:S47" si="39">C34-C39-C44-C47</f>
        <v>0</v>
      </c>
      <c r="N47" s="664">
        <f t="shared" si="39"/>
        <v>0</v>
      </c>
      <c r="O47" s="664">
        <f t="shared" si="39"/>
        <v>0</v>
      </c>
      <c r="P47" s="664">
        <f t="shared" si="39"/>
        <v>0</v>
      </c>
      <c r="Q47" s="664">
        <f t="shared" si="39"/>
        <v>0</v>
      </c>
      <c r="R47" s="664">
        <f t="shared" si="39"/>
        <v>0</v>
      </c>
      <c r="S47" s="664">
        <f t="shared" si="39"/>
        <v>0</v>
      </c>
      <c r="T47" s="619">
        <f t="shared" si="37"/>
        <v>0</v>
      </c>
      <c r="AF47" s="632">
        <f>B47-'BS old'!$G$21</f>
        <v>0</v>
      </c>
      <c r="AG47" s="664">
        <f>C47-'BS old'!$G$22</f>
        <v>0</v>
      </c>
      <c r="AH47" s="664">
        <f>D47-'BS old'!$G$23</f>
        <v>0</v>
      </c>
      <c r="AI47" s="664">
        <f>E47-'BS old'!$G$24</f>
        <v>0</v>
      </c>
      <c r="AJ47" s="664">
        <f>F47-'BS old'!$G$25</f>
        <v>0</v>
      </c>
      <c r="AK47" s="664">
        <f>G47-'BS old'!$G$26</f>
        <v>0</v>
      </c>
      <c r="AL47" s="664">
        <f>H47-'BS old'!$G$27</f>
        <v>0</v>
      </c>
      <c r="AM47" s="664">
        <f>I47-'BS old'!$G$28</f>
        <v>0</v>
      </c>
      <c r="AN47" s="619">
        <f>J47-'BS old'!$G$20</f>
        <v>0</v>
      </c>
    </row>
    <row r="48" spans="1:40" ht="15.75" thickTop="1"/>
  </sheetData>
  <mergeCells count="7">
    <mergeCell ref="V1:AD1"/>
    <mergeCell ref="AF1:AN1"/>
    <mergeCell ref="A3:A4"/>
    <mergeCell ref="A27:A28"/>
    <mergeCell ref="B27:J27"/>
    <mergeCell ref="B3:J3"/>
    <mergeCell ref="L1:T1"/>
  </mergeCells>
  <conditionalFormatting sqref="L6:T23 V6:AD22 AF10:AN29">
    <cfRule type="cellIs" dxfId="260" priority="57" operator="lessThan">
      <formula>0</formula>
    </cfRule>
    <cfRule type="cellIs" dxfId="259" priority="58" operator="greaterThan">
      <formula>0</formula>
    </cfRule>
  </conditionalFormatting>
  <conditionalFormatting sqref="L30:T47">
    <cfRule type="cellIs" dxfId="258" priority="55" operator="lessThan">
      <formula>0</formula>
    </cfRule>
    <cfRule type="cellIs" dxfId="257" priority="56" operator="greaterThan">
      <formula>0</formula>
    </cfRule>
  </conditionalFormatting>
  <conditionalFormatting sqref="AF30:AN47">
    <cfRule type="cellIs" dxfId="256" priority="51" operator="lessThan">
      <formula>0</formula>
    </cfRule>
    <cfRule type="cellIs" dxfId="255" priority="52" operator="greaterThan">
      <formula>0</formula>
    </cfRule>
  </conditionalFormatting>
  <conditionalFormatting sqref="L30:T47">
    <cfRule type="cellIs" dxfId="254" priority="49" operator="lessThan">
      <formula>0</formula>
    </cfRule>
    <cfRule type="cellIs" dxfId="253" priority="50" operator="greaterThan">
      <formula>0</formula>
    </cfRule>
  </conditionalFormatting>
  <conditionalFormatting sqref="L6:T23">
    <cfRule type="cellIs" dxfId="252" priority="47" operator="lessThan">
      <formula>0</formula>
    </cfRule>
    <cfRule type="cellIs" dxfId="251" priority="48" operator="greaterThan">
      <formula>0</formula>
    </cfRule>
  </conditionalFormatting>
  <conditionalFormatting sqref="L30:T47">
    <cfRule type="cellIs" dxfId="250" priority="45" operator="lessThan">
      <formula>0</formula>
    </cfRule>
    <cfRule type="cellIs" dxfId="249" priority="46" operator="greaterThan">
      <formula>0</formula>
    </cfRule>
  </conditionalFormatting>
  <conditionalFormatting sqref="L30:T47">
    <cfRule type="cellIs" dxfId="248" priority="43" operator="lessThan">
      <formula>0</formula>
    </cfRule>
    <cfRule type="cellIs" dxfId="247" priority="44" operator="greaterThan">
      <formula>0</formula>
    </cfRule>
  </conditionalFormatting>
  <conditionalFormatting sqref="M10:T10 L15:T15 L20:T20 M11:S14 L10:L14 L16:S19 L21:S23">
    <cfRule type="cellIs" dxfId="246" priority="41" operator="lessThan">
      <formula>0</formula>
    </cfRule>
    <cfRule type="cellIs" dxfId="245" priority="42" operator="greaterThan">
      <formula>0</formula>
    </cfRule>
  </conditionalFormatting>
  <conditionalFormatting sqref="T10">
    <cfRule type="cellIs" dxfId="244" priority="39" operator="lessThan">
      <formula>0</formula>
    </cfRule>
    <cfRule type="cellIs" dxfId="243" priority="40" operator="greaterThan">
      <formula>0</formula>
    </cfRule>
  </conditionalFormatting>
  <conditionalFormatting sqref="T15">
    <cfRule type="cellIs" dxfId="242" priority="37" operator="lessThan">
      <formula>0</formula>
    </cfRule>
    <cfRule type="cellIs" dxfId="241" priority="38" operator="greaterThan">
      <formula>0</formula>
    </cfRule>
  </conditionalFormatting>
  <conditionalFormatting sqref="T20">
    <cfRule type="cellIs" dxfId="240" priority="35" operator="lessThan">
      <formula>0</formula>
    </cfRule>
    <cfRule type="cellIs" dxfId="239" priority="36" operator="greaterThan">
      <formula>0</formula>
    </cfRule>
  </conditionalFormatting>
  <conditionalFormatting sqref="T10">
    <cfRule type="cellIs" dxfId="238" priority="33" operator="lessThan">
      <formula>0</formula>
    </cfRule>
    <cfRule type="cellIs" dxfId="237" priority="34" operator="greaterThan">
      <formula>0</formula>
    </cfRule>
  </conditionalFormatting>
  <conditionalFormatting sqref="T15">
    <cfRule type="cellIs" dxfId="236" priority="31" operator="lessThan">
      <formula>0</formula>
    </cfRule>
    <cfRule type="cellIs" dxfId="235" priority="32" operator="greaterThan">
      <formula>0</formula>
    </cfRule>
  </conditionalFormatting>
  <conditionalFormatting sqref="T15">
    <cfRule type="cellIs" dxfId="234" priority="29" operator="lessThan">
      <formula>0</formula>
    </cfRule>
    <cfRule type="cellIs" dxfId="233" priority="30" operator="greaterThan">
      <formula>0</formula>
    </cfRule>
  </conditionalFormatting>
  <conditionalFormatting sqref="T20">
    <cfRule type="cellIs" dxfId="232" priority="27" operator="lessThan">
      <formula>0</formula>
    </cfRule>
    <cfRule type="cellIs" dxfId="231" priority="28" operator="greaterThan">
      <formula>0</formula>
    </cfRule>
  </conditionalFormatting>
  <conditionalFormatting sqref="T20">
    <cfRule type="cellIs" dxfId="230" priority="25" operator="lessThan">
      <formula>0</formula>
    </cfRule>
    <cfRule type="cellIs" dxfId="229" priority="26" operator="greaterThan">
      <formula>0</formula>
    </cfRule>
  </conditionalFormatting>
  <conditionalFormatting sqref="T20">
    <cfRule type="cellIs" dxfId="228" priority="23" operator="lessThan">
      <formula>0</formula>
    </cfRule>
    <cfRule type="cellIs" dxfId="227" priority="24" operator="greaterThan">
      <formula>0</formula>
    </cfRule>
  </conditionalFormatting>
  <conditionalFormatting sqref="L30:T47">
    <cfRule type="cellIs" dxfId="226" priority="21" operator="lessThan">
      <formula>0</formula>
    </cfRule>
    <cfRule type="cellIs" dxfId="225" priority="22" operator="greaterThan">
      <formula>0</formula>
    </cfRule>
  </conditionalFormatting>
  <conditionalFormatting sqref="M34:T34 L39:T39 L44:T44 M35:S38 L34:L38 L40:S43 L45:S47">
    <cfRule type="cellIs" dxfId="224" priority="19" operator="lessThan">
      <formula>0</formula>
    </cfRule>
    <cfRule type="cellIs" dxfId="223" priority="20" operator="greaterThan">
      <formula>0</formula>
    </cfRule>
  </conditionalFormatting>
  <conditionalFormatting sqref="T34">
    <cfRule type="cellIs" dxfId="222" priority="17" operator="lessThan">
      <formula>0</formula>
    </cfRule>
    <cfRule type="cellIs" dxfId="221" priority="18" operator="greaterThan">
      <formula>0</formula>
    </cfRule>
  </conditionalFormatting>
  <conditionalFormatting sqref="T39">
    <cfRule type="cellIs" dxfId="220" priority="15" operator="lessThan">
      <formula>0</formula>
    </cfRule>
    <cfRule type="cellIs" dxfId="219" priority="16" operator="greaterThan">
      <formula>0</formula>
    </cfRule>
  </conditionalFormatting>
  <conditionalFormatting sqref="T44">
    <cfRule type="cellIs" dxfId="218" priority="13" operator="lessThan">
      <formula>0</formula>
    </cfRule>
    <cfRule type="cellIs" dxfId="217" priority="14" operator="greaterThan">
      <formula>0</formula>
    </cfRule>
  </conditionalFormatting>
  <conditionalFormatting sqref="T34">
    <cfRule type="cellIs" dxfId="216" priority="11" operator="lessThan">
      <formula>0</formula>
    </cfRule>
    <cfRule type="cellIs" dxfId="215" priority="12" operator="greaterThan">
      <formula>0</formula>
    </cfRule>
  </conditionalFormatting>
  <conditionalFormatting sqref="T39">
    <cfRule type="cellIs" dxfId="214" priority="9" operator="lessThan">
      <formula>0</formula>
    </cfRule>
    <cfRule type="cellIs" dxfId="213" priority="10" operator="greaterThan">
      <formula>0</formula>
    </cfRule>
  </conditionalFormatting>
  <conditionalFormatting sqref="T39">
    <cfRule type="cellIs" dxfId="212" priority="7" operator="lessThan">
      <formula>0</formula>
    </cfRule>
    <cfRule type="cellIs" dxfId="211" priority="8" operator="greaterThan">
      <formula>0</formula>
    </cfRule>
  </conditionalFormatting>
  <conditionalFormatting sqref="T44">
    <cfRule type="cellIs" dxfId="210" priority="5" operator="lessThan">
      <formula>0</formula>
    </cfRule>
    <cfRule type="cellIs" dxfId="209" priority="6" operator="greaterThan">
      <formula>0</formula>
    </cfRule>
  </conditionalFormatting>
  <conditionalFormatting sqref="T44">
    <cfRule type="cellIs" dxfId="208" priority="3" operator="lessThan">
      <formula>0</formula>
    </cfRule>
    <cfRule type="cellIs" dxfId="207" priority="4" operator="greaterThan">
      <formula>0</formula>
    </cfRule>
  </conditionalFormatting>
  <conditionalFormatting sqref="T44">
    <cfRule type="cellIs" dxfId="206" priority="1" operator="lessThan">
      <formula>0</formula>
    </cfRule>
    <cfRule type="cellIs" dxfId="205" priority="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85</vt:i4>
      </vt:variant>
      <vt:variant>
        <vt:lpstr>Pomenované rozsahy</vt:lpstr>
      </vt:variant>
      <vt:variant>
        <vt:i4>46</vt:i4>
      </vt:variant>
    </vt:vector>
  </HeadingPairs>
  <TitlesOfParts>
    <vt:vector size="131" baseType="lpstr">
      <vt:lpstr>Input data</vt:lpstr>
      <vt:lpstr>VYSVETLIVKY</vt:lpstr>
      <vt:lpstr>P&amp;L</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Hárok1</vt:lpstr>
      <vt:lpstr>'Notes - E Template'!_Toc474124192</vt:lpstr>
      <vt:lpstr>'Notes- SK Template'!_Toc474124192</vt:lpstr>
      <vt:lpstr>'BS - G Statutoryo'!Názvy_tlače</vt:lpstr>
      <vt:lpstr>'BS- E Statutory'!Názvy_tlače</vt:lpstr>
      <vt:lpstr>'BS-E Statutory'!Názvy_tlače</vt:lpstr>
      <vt:lpstr>'BS-G Statutory'!Názvy_tlače</vt:lpstr>
      <vt:lpstr>'BS-SK Statutory'!Názvy_tlače</vt:lpstr>
      <vt:lpstr>'BS-SK Statutory old'!Názvy_tlače</vt:lpstr>
      <vt:lpstr>'Cash Flow (ENG)'!Názvy_tlače</vt:lpstr>
      <vt:lpstr>'Cash Flow SK'!Názvy_tlače</vt:lpstr>
      <vt:lpstr>'IS-E Statutory'!Názvy_tlače</vt:lpstr>
      <vt:lpstr>'IS-E Statutory m'!Názvy_tlače</vt:lpstr>
      <vt:lpstr>'IS-G Statutory'!Názvy_tlače</vt:lpstr>
      <vt:lpstr>'IS-SK Statutory '!Názvy_tlače</vt:lpstr>
      <vt:lpstr>'IS-SK Statutoryold '!Názvy_tlače</vt:lpstr>
      <vt:lpstr>'Notes - E Template'!Názvy_tlače</vt:lpstr>
      <vt:lpstr>'Notes- SK Template'!Názvy_tlače</vt:lpstr>
      <vt:lpstr>BS!Oblasť_tlače</vt:lpstr>
      <vt:lpstr>'BS - G Statutoryo'!Oblasť_tlače</vt:lpstr>
      <vt:lpstr>'BS- E Statutory'!Oblasť_tlače</vt:lpstr>
      <vt:lpstr>'BS old'!Oblasť_tlače</vt:lpstr>
      <vt:lpstr>'BS-E Cover sheet'!Oblasť_tlače</vt:lpstr>
      <vt:lpstr>'BS-E Statutory'!Oblasť_tlače</vt:lpstr>
      <vt:lpstr>'BS-G Cover sheet'!Oblasť_tlače</vt:lpstr>
      <vt:lpstr>'BS-G Statutory'!Oblasť_tlače</vt:lpstr>
      <vt:lpstr>'BS-SK Statutory'!Oblasť_tlače</vt:lpstr>
      <vt:lpstr>'BS-SK Statutory old'!Oblasť_tlače</vt:lpstr>
      <vt:lpstr>'Cash Flow (ENG)'!Oblasť_tlače</vt:lpstr>
      <vt:lpstr>'Cash Flow SK'!Oblasť_tlače</vt:lpstr>
      <vt:lpstr>'E_Cover sheet'!Oblasť_tlače</vt:lpstr>
      <vt:lpstr>'G-Cover sheet'!Oblasť_tlače</vt:lpstr>
      <vt:lpstr>'IS-E Cover sheet'!Oblasť_tlače</vt:lpstr>
      <vt:lpstr>'IS-E Statutory'!Oblasť_tlače</vt:lpstr>
      <vt:lpstr>'IS-E Statutory m'!Oblasť_tlače</vt:lpstr>
      <vt:lpstr>'IS-G Cover sheet'!Oblasť_tlače</vt:lpstr>
      <vt:lpstr>'IS-G Statutory'!Oblasť_tlače</vt:lpstr>
      <vt:lpstr>'IS-SK Cover sheet'!Oblasť_tlače</vt:lpstr>
      <vt:lpstr>'IS-SK Statutory '!Oblasť_tlače</vt:lpstr>
      <vt:lpstr>'IS-SK Statutoryold '!Oblasť_tlače</vt:lpstr>
      <vt:lpstr>'Notes - E Template'!Oblasť_tlače</vt:lpstr>
      <vt:lpstr>'Notes- SK Template'!Oblasť_tlače</vt:lpstr>
      <vt:lpstr>'Notes-E Cover sheet'!Oblasť_tlače</vt:lpstr>
      <vt:lpstr>'Notes-SK Cover sheet'!Oblasť_tlače</vt:lpstr>
      <vt:lpstr>'P&amp;L'!Oblasť_tlače</vt:lpstr>
      <vt:lpstr>'P&amp;L old'!Oblasť_tlače</vt:lpstr>
      <vt:lpstr>'SK Cover sheet'!Oblasť_tlače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2015-06-30T14:13:32Z</dcterms:modified>
</cp:coreProperties>
</file>